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SYS\Teknologikatalog - åbent for SYS\Dataark_teknologikataloger\"/>
    </mc:Choice>
  </mc:AlternateContent>
  <bookViews>
    <workbookView xWindow="0" yWindow="0" windowWidth="0" windowHeight="0" tabRatio="737" firstSheet="3" activeTab="4"/>
  </bookViews>
  <sheets>
    <sheet name="Index" sheetId="33" r:id="rId1"/>
    <sheet name="alldata_flat" sheetId="85" r:id="rId2"/>
    <sheet name="Notes" sheetId="86" r:id="rId3"/>
    <sheet name="Ref" sheetId="87" r:id="rId4"/>
    <sheet name="81 Biogas, Basic plant, small" sheetId="80" r:id="rId5"/>
    <sheet name="81 Biogas, Basic plant, large" sheetId="77" r:id="rId6"/>
    <sheet name="81 Biogas, Scen. A, large" sheetId="78" r:id="rId7"/>
    <sheet name="81 Biogas, Scen. B, large" sheetId="79" r:id="rId8"/>
    <sheet name="81 Biogas, Scen. A, small" sheetId="81" r:id="rId9"/>
    <sheet name="81 Biogas, Scen. B, small" sheetId="82" r:id="rId10"/>
    <sheet name="82 Upgrading 6,000 Nm3 per h" sheetId="83" r:id="rId11"/>
    <sheet name="82 Upgrading 3,000 Nm3 per h" sheetId="84" r:id="rId12"/>
    <sheet name="83 Gasif. Fixed Bed, Producer " sheetId="22" r:id="rId13"/>
    <sheet name="84 Gasif. CFB, Bio-SNG" sheetId="23" r:id="rId14"/>
    <sheet name="85 Gasif. Ent. Flow FT, liq fu " sheetId="24" r:id="rId15"/>
    <sheet name="86 AEC 1MW" sheetId="58" r:id="rId16"/>
    <sheet name="86 AEC 100MW" sheetId="59" r:id="rId17"/>
    <sheet name="86 PEMEC 1MW" sheetId="60" r:id="rId18"/>
    <sheet name="86 PEMEC 100MW" sheetId="62" r:id="rId19"/>
    <sheet name="86 SOEC 1MW" sheetId="63" r:id="rId20"/>
    <sheet name="89 Vegetable oil FAME" sheetId="32" r:id="rId21"/>
    <sheet name="90 UCO &amp; animal fat FAME" sheetId="34" r:id="rId22"/>
    <sheet name="91 Hydrogenated veg oil" sheetId="35" r:id="rId23"/>
    <sheet name="92 HVO jet fuel" sheetId="36" r:id="rId24"/>
    <sheet name="93 1st generation ethanol" sheetId="37" r:id="rId25"/>
    <sheet name="94 Pyrolysis oils" sheetId="38" r:id="rId26"/>
    <sheet name="95 Cellulosic ethanol" sheetId="39" r:id="rId27"/>
    <sheet name="97 Methanol from biomass gasif." sheetId="41" r:id="rId28"/>
    <sheet name="98 Methanol from hydrogen" sheetId="73" r:id="rId29"/>
    <sheet name="99 SNG from methan. of biogas" sheetId="43" r:id="rId30"/>
    <sheet name="100 Hydrothermal liquifaction" sheetId="45" r:id="rId31"/>
    <sheet name="101 Catalytic Hydropyrolysis 2" sheetId="46" r:id="rId32"/>
    <sheet name="101 Catalytic Hydropyrolysis 1" sheetId="47" r:id="rId33"/>
    <sheet name="102 Hydrogen to Jet" sheetId="48" r:id="rId34"/>
    <sheet name="102 Power to Jet" sheetId="49" r:id="rId35"/>
    <sheet name="103 Hydrogen to Ammonia" sheetId="51" r:id="rId36"/>
    <sheet name="104 Methane pyrolysis, MBR" sheetId="64" r:id="rId37"/>
    <sheet name="104 Methane pyrolysis, Plasma" sheetId="67" r:id="rId38"/>
    <sheet name="105 Slow pyrolysis, Straw" sheetId="68" r:id="rId39"/>
    <sheet name="105 Slow pyrolysis, Digestate" sheetId="69" r:id="rId40"/>
  </sheets>
  <definedNames>
    <definedName name="_Ref27922520" localSheetId="33">'102 Hydrogen to Jet'!$B$48</definedName>
    <definedName name="_Ref27922536" localSheetId="33">'102 Hydrogen to Jet'!$B$47</definedName>
    <definedName name="_Ref27922576" localSheetId="33">'102 Hydrogen to Jet'!$B$46</definedName>
    <definedName name="_Ref27922596" localSheetId="33">'102 Hydrogen to Jet'!$B$45</definedName>
    <definedName name="_Ref27922635" localSheetId="33">'102 Hydrogen to Jet'!$B$44</definedName>
    <definedName name="_Toc520721030" localSheetId="20">'89 Vegetable oil FAME'!#REF!</definedName>
    <definedName name="_Toc520721076" localSheetId="22">'91 Hydrogenated veg oil'!$A$55</definedName>
    <definedName name="_Toc520721099" localSheetId="23">'92 HVO jet fuel'!$A$55</definedName>
    <definedName name="_Toc520721122" localSheetId="24">'93 1st generation ethanol'!$A$49</definedName>
    <definedName name="_Toc520721145" localSheetId="25">'94 Pyrolysis oils'!$A$45</definedName>
    <definedName name="_Toc520721168" localSheetId="26">'95 Cellulosic ethanol'!$A$44</definedName>
    <definedName name="_Toc520721214" localSheetId="27">'97 Methanol from biomass gasif.'!$A$42</definedName>
    <definedName name="_Toc520721237" localSheetId="35">'103 Hydrogen to Ammonia'!$A$50</definedName>
    <definedName name="_Toc520721237" localSheetId="28">'98 Methanol from hydrogen'!$A$51</definedName>
    <definedName name="_Toc520721259" localSheetId="29">'99 SNG from methan. of biogas'!$A$46</definedName>
    <definedName name="_Toc520721282" localSheetId="30">'100 Hydrothermal liquifaction'!$A$45</definedName>
    <definedName name="index" localSheetId="35">#REF!</definedName>
    <definedName name="index">Index!$A$1</definedName>
    <definedName name="Sheet" localSheetId="35">#REF!</definedName>
    <definedName name="Sheet">Index!$A$1</definedName>
    <definedName name="sheet10" localSheetId="35">#REF!</definedName>
    <definedName name="sheet10" localSheetId="28">#REF!</definedName>
    <definedName name="sheet10">#REF!</definedName>
    <definedName name="sheet11" localSheetId="35">#REF!</definedName>
    <definedName name="sheet11" localSheetId="28">#REF!</definedName>
    <definedName name="sheet11">#REF!</definedName>
    <definedName name="sheet12" localSheetId="35">#REF!</definedName>
    <definedName name="sheet12">'89 Vegetable oil FAME'!$C$1</definedName>
    <definedName name="sheet13" localSheetId="35">#REF!</definedName>
    <definedName name="sheet13">'90 UCO &amp; animal fat FAME'!$C$1</definedName>
    <definedName name="sheet14" localSheetId="35">#REF!</definedName>
    <definedName name="sheet14">'91 Hydrogenated veg oil'!$C$1</definedName>
    <definedName name="sheet15" localSheetId="35">#REF!</definedName>
    <definedName name="sheet15">'92 HVO jet fuel'!$C$1</definedName>
    <definedName name="sheet16" localSheetId="35">#REF!</definedName>
    <definedName name="sheet16">'93 1st generation ethanol'!$C$1</definedName>
    <definedName name="sheet17" localSheetId="35">#REF!</definedName>
    <definedName name="sheet17">'94 Pyrolysis oils'!$C$1</definedName>
    <definedName name="sheet18" localSheetId="35">#REF!</definedName>
    <definedName name="sheet18">'95 Cellulosic ethanol'!$C$1</definedName>
    <definedName name="sheet19" localSheetId="35">#REF!</definedName>
    <definedName name="sheet19">'97 Methanol from biomass gasif.'!$C$1</definedName>
    <definedName name="sheet2" localSheetId="35">#REF!</definedName>
    <definedName name="sheet2">#REF!</definedName>
    <definedName name="sheet20" localSheetId="35">'103 Hydrogen to Ammonia'!#REF!</definedName>
    <definedName name="sheet20" localSheetId="28">'98 Methanol from hydrogen'!$C$1</definedName>
    <definedName name="sheet20">#REF!</definedName>
    <definedName name="sheet21" localSheetId="35">#REF!</definedName>
    <definedName name="sheet21">'99 SNG from methan. of biogas'!$C$1</definedName>
    <definedName name="sheet22" localSheetId="35">#REF!</definedName>
    <definedName name="sheet22">'100 Hydrothermal liquifaction'!$C$1</definedName>
    <definedName name="sheet23" localSheetId="35">#REF!</definedName>
    <definedName name="sheet23">'101 Catalytic Hydropyrolysis 2'!$C$1</definedName>
    <definedName name="sheet24" localSheetId="35">#REF!</definedName>
    <definedName name="sheet24">'101 Catalytic Hydropyrolysis 1'!$C$1</definedName>
    <definedName name="sheet25" localSheetId="35">#REF!</definedName>
    <definedName name="sheet25">'102 Hydrogen to Jet'!$C$1</definedName>
    <definedName name="sheet26" localSheetId="35">#REF!</definedName>
    <definedName name="sheet26">'102 Power to Jet'!$C$1</definedName>
    <definedName name="sheet3" localSheetId="35">#REF!</definedName>
    <definedName name="sheet3" localSheetId="36">'104 Methane pyrolysis, MBR'!$C$1</definedName>
    <definedName name="sheet3" localSheetId="37">'104 Methane pyrolysis, Plasma'!$C$1</definedName>
    <definedName name="sheet3" localSheetId="16">'86 AEC 100MW'!$C$1</definedName>
    <definedName name="sheet3" localSheetId="15">'86 AEC 1MW'!$C$1</definedName>
    <definedName name="sheet3" localSheetId="18">'86 PEMEC 100MW'!$C$1</definedName>
    <definedName name="sheet3" localSheetId="17">'86 PEMEC 1MW'!$C$1</definedName>
    <definedName name="sheet3" localSheetId="19">'86 SOEC 1MW'!$C$1</definedName>
    <definedName name="sheet3">#REF!</definedName>
    <definedName name="sheet4" localSheetId="35">#REF!</definedName>
    <definedName name="sheet4">#REF!</definedName>
    <definedName name="sheet5" localSheetId="35">#REF!</definedName>
    <definedName name="sheet5">#REF!</definedName>
    <definedName name="sheet6" localSheetId="35">#REF!</definedName>
    <definedName name="sheet6">'83 Gasif. Fixed Bed, Producer '!$C$1</definedName>
    <definedName name="sheet7" localSheetId="35">#REF!</definedName>
    <definedName name="sheet7">'84 Gasif. CFB, Bio-SNG'!$C$1</definedName>
    <definedName name="sheet8" localSheetId="35">#REF!</definedName>
    <definedName name="sheet8">'85 Gasif. Ent. Flow FT, liq fu '!$C$1</definedName>
    <definedName name="sheet9" localSheetId="35">#REF!</definedName>
    <definedName name="sheet9" localSheetId="28">#REF!</definedName>
    <definedName name="sheet9">#REF!</definedName>
    <definedName name="Start10" localSheetId="35">#REF!</definedName>
    <definedName name="Start10" localSheetId="28">#REF!</definedName>
    <definedName name="Start10">#REF!</definedName>
    <definedName name="Start11" localSheetId="35">#REF!</definedName>
    <definedName name="Start11" localSheetId="28">#REF!</definedName>
    <definedName name="Start11">#REF!</definedName>
    <definedName name="Start12" localSheetId="35">#REF!</definedName>
    <definedName name="Start12" localSheetId="28">'89 Vegetable oil FAME'!#REF!</definedName>
    <definedName name="Start12">'89 Vegetable oil FAME'!#REF!</definedName>
    <definedName name="Start13" localSheetId="35">#REF!</definedName>
    <definedName name="Start13" localSheetId="28">'90 UCO &amp; animal fat FAME'!#REF!</definedName>
    <definedName name="Start13">'90 UCO &amp; animal fat FAME'!#REF!</definedName>
    <definedName name="Start14" localSheetId="35">#REF!</definedName>
    <definedName name="Start14" localSheetId="28">'91 Hydrogenated veg oil'!#REF!</definedName>
    <definedName name="Start14">'91 Hydrogenated veg oil'!#REF!</definedName>
    <definedName name="Start15" localSheetId="35">#REF!</definedName>
    <definedName name="Start15" localSheetId="28">'92 HVO jet fuel'!#REF!</definedName>
    <definedName name="Start15">'92 HVO jet fuel'!#REF!</definedName>
    <definedName name="Start16" localSheetId="35">#REF!</definedName>
    <definedName name="Start16" localSheetId="28">'93 1st generation ethanol'!#REF!</definedName>
    <definedName name="Start16">'93 1st generation ethanol'!#REF!</definedName>
    <definedName name="Start17" localSheetId="35">#REF!</definedName>
    <definedName name="Start17" localSheetId="28">'94 Pyrolysis oils'!#REF!</definedName>
    <definedName name="Start17">'94 Pyrolysis oils'!#REF!</definedName>
    <definedName name="Start18" localSheetId="35">#REF!</definedName>
    <definedName name="Start18" localSheetId="28">'95 Cellulosic ethanol'!#REF!</definedName>
    <definedName name="Start18">'95 Cellulosic ethanol'!#REF!</definedName>
    <definedName name="Start19" localSheetId="35">#REF!</definedName>
    <definedName name="Start19" localSheetId="28">'97 Methanol from biomass gasif.'!#REF!</definedName>
    <definedName name="Start19">'97 Methanol from biomass gasif.'!#REF!</definedName>
    <definedName name="Start2" localSheetId="35">#REF!</definedName>
    <definedName name="Start2" localSheetId="28">#REF!</definedName>
    <definedName name="Start2">#REF!</definedName>
    <definedName name="Start20" localSheetId="35">'103 Hydrogen to Ammonia'!#REF!</definedName>
    <definedName name="Start20" localSheetId="28">'98 Methanol from hydrogen'!#REF!</definedName>
    <definedName name="Start20">#REF!</definedName>
    <definedName name="Start21" localSheetId="35">#REF!</definedName>
    <definedName name="Start21" localSheetId="28">'99 SNG from methan. of biogas'!#REF!</definedName>
    <definedName name="Start21">'99 SNG from methan. of biogas'!#REF!</definedName>
    <definedName name="Start22" localSheetId="35">#REF!</definedName>
    <definedName name="Start22" localSheetId="28">'100 Hydrothermal liquifaction'!#REF!</definedName>
    <definedName name="Start22">'100 Hydrothermal liquifaction'!#REF!</definedName>
    <definedName name="Start23" localSheetId="35">#REF!</definedName>
    <definedName name="Start23" localSheetId="28">'101 Catalytic Hydropyrolysis 2'!#REF!</definedName>
    <definedName name="Start23">'101 Catalytic Hydropyrolysis 2'!#REF!</definedName>
    <definedName name="Start24" localSheetId="35">#REF!</definedName>
    <definedName name="Start24" localSheetId="28">'101 Catalytic Hydropyrolysis 1'!#REF!</definedName>
    <definedName name="Start24">'101 Catalytic Hydropyrolysis 1'!#REF!</definedName>
    <definedName name="Start25" localSheetId="35">#REF!</definedName>
    <definedName name="Start25" localSheetId="28">'102 Hydrogen to Jet'!#REF!</definedName>
    <definedName name="Start25">'102 Hydrogen to Jet'!#REF!</definedName>
    <definedName name="Start26" localSheetId="35">#REF!</definedName>
    <definedName name="Start26" localSheetId="28">'102 Power to Jet'!#REF!</definedName>
    <definedName name="Start26">'102 Power to Jet'!#REF!</definedName>
    <definedName name="Start3" localSheetId="35">#REF!</definedName>
    <definedName name="Start3" localSheetId="36">'104 Methane pyrolysis, MBR'!#REF!</definedName>
    <definedName name="Start3" localSheetId="37">'104 Methane pyrolysis, Plasma'!#REF!</definedName>
    <definedName name="Start3" localSheetId="16">'86 AEC 100MW'!#REF!</definedName>
    <definedName name="Start3" localSheetId="15">'86 AEC 1MW'!#REF!</definedName>
    <definedName name="Start3" localSheetId="18">'86 PEMEC 100MW'!#REF!</definedName>
    <definedName name="Start3" localSheetId="17">'86 PEMEC 1MW'!#REF!</definedName>
    <definedName name="Start3" localSheetId="19">'86 SOEC 1MW'!#REF!</definedName>
    <definedName name="Start3" localSheetId="28">#REF!</definedName>
    <definedName name="Start3">#REF!</definedName>
    <definedName name="Start4" localSheetId="35">#REF!</definedName>
    <definedName name="Start4" localSheetId="28">#REF!</definedName>
    <definedName name="Start4">#REF!</definedName>
    <definedName name="Start5" localSheetId="35">#REF!</definedName>
    <definedName name="Start5" localSheetId="28">#REF!</definedName>
    <definedName name="Start5">#REF!</definedName>
    <definedName name="Start6" localSheetId="35">#REF!</definedName>
    <definedName name="Start6" localSheetId="28">'83 Gasif. Fixed Bed, Producer '!#REF!</definedName>
    <definedName name="Start6">'83 Gasif. Fixed Bed, Producer '!#REF!</definedName>
    <definedName name="Start7" localSheetId="35">#REF!</definedName>
    <definedName name="Start7" localSheetId="28">'84 Gasif. CFB, Bio-SNG'!#REF!</definedName>
    <definedName name="Start7">'84 Gasif. CFB, Bio-SNG'!#REF!</definedName>
    <definedName name="Start8" localSheetId="35">#REF!</definedName>
    <definedName name="Start8" localSheetId="28">'85 Gasif. Ent. Flow FT, liq fu '!#REF!</definedName>
    <definedName name="Start8">'85 Gasif. Ent. Flow FT, liq fu '!#REF!</definedName>
    <definedName name="Start9" localSheetId="35">#REF!</definedName>
    <definedName name="Start9" localSheetId="28">#REF!</definedName>
    <definedName name="Start9">#REF!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3" i="84" l="1"/>
  <c r="C33" i="84"/>
  <c r="E32" i="84"/>
  <c r="E33" i="84" s="1"/>
  <c r="D32" i="84"/>
  <c r="D30" i="84"/>
  <c r="E30" i="84" s="1"/>
  <c r="F30" i="84" s="1"/>
  <c r="G30" i="84" s="1"/>
  <c r="K28" i="84"/>
  <c r="J28" i="84"/>
  <c r="K27" i="84"/>
  <c r="J27" i="84"/>
  <c r="I27" i="84"/>
  <c r="H27" i="84"/>
  <c r="G27" i="84"/>
  <c r="F27" i="84"/>
  <c r="D27" i="84"/>
  <c r="E27" i="84" s="1"/>
  <c r="K26" i="84"/>
  <c r="J26" i="84"/>
  <c r="I26" i="84"/>
  <c r="H26" i="84"/>
  <c r="G26" i="84"/>
  <c r="F26" i="84"/>
  <c r="E26" i="84"/>
  <c r="D26" i="84"/>
  <c r="K25" i="84"/>
  <c r="J25" i="84"/>
  <c r="I25" i="84"/>
  <c r="H25" i="84"/>
  <c r="G25" i="84"/>
  <c r="F25" i="84"/>
  <c r="E25" i="84"/>
  <c r="D25" i="84"/>
  <c r="K24" i="84"/>
  <c r="J24" i="84"/>
  <c r="I24" i="84"/>
  <c r="H24" i="84"/>
  <c r="G24" i="84"/>
  <c r="F24" i="84"/>
  <c r="D24" i="84"/>
  <c r="E24" i="84" s="1"/>
  <c r="K23" i="84"/>
  <c r="J23" i="84"/>
  <c r="I23" i="84"/>
  <c r="H23" i="84"/>
  <c r="G23" i="84"/>
  <c r="F23" i="84"/>
  <c r="D23" i="84"/>
  <c r="E23" i="84" s="1"/>
  <c r="K22" i="84"/>
  <c r="J22" i="84"/>
  <c r="I22" i="84"/>
  <c r="H22" i="84"/>
  <c r="G22" i="84"/>
  <c r="F22" i="84"/>
  <c r="E22" i="84"/>
  <c r="D22" i="84"/>
  <c r="D18" i="84"/>
  <c r="E18" i="84" s="1"/>
  <c r="F18" i="84" s="1"/>
  <c r="G18" i="84" s="1"/>
  <c r="E17" i="84"/>
  <c r="F17" i="84" s="1"/>
  <c r="G17" i="84" s="1"/>
  <c r="D17" i="84"/>
  <c r="D16" i="84"/>
  <c r="E16" i="84" s="1"/>
  <c r="F16" i="84" s="1"/>
  <c r="G16" i="84" s="1"/>
  <c r="D15" i="84"/>
  <c r="E15" i="84" s="1"/>
  <c r="F15" i="84" s="1"/>
  <c r="G15" i="84" s="1"/>
  <c r="D14" i="84"/>
  <c r="E14" i="84" s="1"/>
  <c r="F14" i="84" s="1"/>
  <c r="G14" i="84" s="1"/>
  <c r="K12" i="84"/>
  <c r="J12" i="84"/>
  <c r="I12" i="84"/>
  <c r="H12" i="84"/>
  <c r="G12" i="84"/>
  <c r="F12" i="84"/>
  <c r="E12" i="84"/>
  <c r="D12" i="84"/>
  <c r="I11" i="84"/>
  <c r="H11" i="84"/>
  <c r="G11" i="84"/>
  <c r="K11" i="84" s="1"/>
  <c r="F11" i="84"/>
  <c r="E11" i="84"/>
  <c r="D11" i="84"/>
  <c r="D7" i="84"/>
  <c r="E7" i="84" s="1"/>
  <c r="F7" i="84" s="1"/>
  <c r="G7" i="84" s="1"/>
  <c r="D6" i="84"/>
  <c r="E6" i="84" s="1"/>
  <c r="F6" i="84" s="1"/>
  <c r="G6" i="84" s="1"/>
  <c r="C33" i="83"/>
  <c r="K28" i="83"/>
  <c r="J28" i="83"/>
  <c r="I28" i="83"/>
  <c r="H28" i="83"/>
  <c r="G28" i="83"/>
  <c r="F28" i="83"/>
  <c r="E28" i="83"/>
  <c r="D28" i="83"/>
  <c r="K27" i="83"/>
  <c r="J27" i="83"/>
  <c r="I27" i="83"/>
  <c r="H27" i="83"/>
  <c r="G27" i="83"/>
  <c r="F27" i="83"/>
  <c r="E27" i="83"/>
  <c r="D27" i="83"/>
  <c r="J26" i="83"/>
  <c r="I26" i="83"/>
  <c r="J25" i="83"/>
  <c r="K24" i="83"/>
  <c r="J24" i="83"/>
  <c r="I24" i="83"/>
  <c r="H24" i="83"/>
  <c r="G24" i="83"/>
  <c r="F24" i="83"/>
  <c r="D24" i="83"/>
  <c r="E24" i="83" s="1"/>
  <c r="K23" i="83"/>
  <c r="J23" i="83"/>
  <c r="I23" i="83"/>
  <c r="H23" i="83"/>
  <c r="G23" i="83"/>
  <c r="F23" i="83"/>
  <c r="E23" i="83"/>
  <c r="D23" i="83"/>
  <c r="K22" i="83"/>
  <c r="J22" i="83"/>
  <c r="I22" i="83"/>
  <c r="H22" i="83"/>
  <c r="G22" i="83"/>
  <c r="F22" i="83"/>
  <c r="D22" i="83"/>
  <c r="E22" i="83" s="1"/>
  <c r="E18" i="83"/>
  <c r="F18" i="83" s="1"/>
  <c r="G18" i="83" s="1"/>
  <c r="D18" i="83"/>
  <c r="D17" i="83"/>
  <c r="E17" i="83" s="1"/>
  <c r="F17" i="83" s="1"/>
  <c r="G17" i="83" s="1"/>
  <c r="D16" i="83"/>
  <c r="E16" i="83" s="1"/>
  <c r="F16" i="83" s="1"/>
  <c r="G16" i="83" s="1"/>
  <c r="D15" i="83"/>
  <c r="E15" i="83" s="1"/>
  <c r="F15" i="83" s="1"/>
  <c r="G15" i="83" s="1"/>
  <c r="E14" i="83"/>
  <c r="F14" i="83" s="1"/>
  <c r="G14" i="83" s="1"/>
  <c r="D14" i="83"/>
  <c r="I12" i="83"/>
  <c r="H12" i="83"/>
  <c r="G12" i="83"/>
  <c r="K12" i="83" s="1"/>
  <c r="F12" i="83"/>
  <c r="E12" i="83"/>
  <c r="D12" i="83"/>
  <c r="J11" i="83"/>
  <c r="I11" i="83"/>
  <c r="G11" i="83"/>
  <c r="K11" i="83" s="1"/>
  <c r="F11" i="83"/>
  <c r="E11" i="83"/>
  <c r="D11" i="83"/>
  <c r="H11" i="83" s="1"/>
  <c r="F7" i="83"/>
  <c r="G7" i="83" s="1"/>
  <c r="E7" i="83"/>
  <c r="D7" i="83"/>
  <c r="D6" i="83"/>
  <c r="E6" i="83" s="1"/>
  <c r="F6" i="83" s="1"/>
  <c r="G6" i="83" s="1"/>
  <c r="D38" i="82"/>
  <c r="C38" i="82"/>
  <c r="E37" i="82"/>
  <c r="E38" i="82" s="1"/>
  <c r="D37" i="82"/>
  <c r="F35" i="82"/>
  <c r="G35" i="82" s="1"/>
  <c r="E35" i="82"/>
  <c r="D35" i="82"/>
  <c r="G30" i="82"/>
  <c r="F30" i="82"/>
  <c r="E30" i="82"/>
  <c r="D30" i="82"/>
  <c r="J29" i="82"/>
  <c r="I29" i="82"/>
  <c r="J28" i="82"/>
  <c r="K27" i="82"/>
  <c r="J27" i="82"/>
  <c r="I27" i="82"/>
  <c r="H27" i="82"/>
  <c r="G27" i="82"/>
  <c r="F27" i="82"/>
  <c r="E27" i="82"/>
  <c r="D27" i="82"/>
  <c r="K26" i="82"/>
  <c r="J26" i="82"/>
  <c r="I26" i="82"/>
  <c r="H26" i="82"/>
  <c r="G26" i="82"/>
  <c r="F26" i="82"/>
  <c r="E26" i="82"/>
  <c r="D26" i="82"/>
  <c r="G25" i="82"/>
  <c r="F25" i="82"/>
  <c r="D25" i="82"/>
  <c r="C25" i="82"/>
  <c r="K25" i="82" s="1"/>
  <c r="K24" i="82"/>
  <c r="J24" i="82"/>
  <c r="I24" i="82"/>
  <c r="H24" i="82"/>
  <c r="G24" i="82"/>
  <c r="F24" i="82"/>
  <c r="D24" i="82"/>
  <c r="C24" i="82"/>
  <c r="K23" i="82"/>
  <c r="J23" i="82"/>
  <c r="I23" i="82"/>
  <c r="H23" i="82"/>
  <c r="G23" i="82"/>
  <c r="F23" i="82"/>
  <c r="E23" i="82"/>
  <c r="E25" i="82" s="1"/>
  <c r="D23" i="82"/>
  <c r="D16" i="82"/>
  <c r="E16" i="82" s="1"/>
  <c r="F16" i="82" s="1"/>
  <c r="G16" i="82" s="1"/>
  <c r="I12" i="82"/>
  <c r="G12" i="82"/>
  <c r="K12" i="82" s="1"/>
  <c r="F12" i="82"/>
  <c r="E12" i="82"/>
  <c r="D12" i="82"/>
  <c r="H12" i="82" s="1"/>
  <c r="I11" i="82"/>
  <c r="H11" i="82"/>
  <c r="G11" i="82"/>
  <c r="K11" i="82" s="1"/>
  <c r="F11" i="82"/>
  <c r="E11" i="82"/>
  <c r="D11" i="82"/>
  <c r="I10" i="82"/>
  <c r="H10" i="82"/>
  <c r="G10" i="82"/>
  <c r="K10" i="82" s="1"/>
  <c r="F10" i="82"/>
  <c r="E10" i="82"/>
  <c r="D10" i="82"/>
  <c r="D9" i="82"/>
  <c r="C9" i="82"/>
  <c r="C13" i="82" s="1"/>
  <c r="D7" i="82"/>
  <c r="E7" i="82" s="1"/>
  <c r="F7" i="82" s="1"/>
  <c r="G7" i="82" s="1"/>
  <c r="J6" i="82"/>
  <c r="I6" i="82"/>
  <c r="H6" i="82"/>
  <c r="E6" i="82"/>
  <c r="F6" i="82" s="1"/>
  <c r="D6" i="82"/>
  <c r="C6" i="82"/>
  <c r="C38" i="81"/>
  <c r="D37" i="81"/>
  <c r="D38" i="81" s="1"/>
  <c r="D35" i="81"/>
  <c r="E35" i="81" s="1"/>
  <c r="F35" i="81" s="1"/>
  <c r="G35" i="81" s="1"/>
  <c r="D34" i="81"/>
  <c r="E34" i="81" s="1"/>
  <c r="F34" i="81" s="1"/>
  <c r="G34" i="81" s="1"/>
  <c r="G30" i="81"/>
  <c r="F30" i="81"/>
  <c r="E30" i="81"/>
  <c r="D30" i="81"/>
  <c r="K29" i="81"/>
  <c r="J29" i="81"/>
  <c r="I29" i="81"/>
  <c r="H29" i="81"/>
  <c r="G29" i="81"/>
  <c r="F29" i="81"/>
  <c r="E29" i="81"/>
  <c r="D29" i="81"/>
  <c r="K28" i="81"/>
  <c r="J28" i="81"/>
  <c r="I28" i="81"/>
  <c r="H28" i="81"/>
  <c r="G28" i="81"/>
  <c r="F28" i="81"/>
  <c r="E28" i="81"/>
  <c r="D28" i="81"/>
  <c r="J27" i="81"/>
  <c r="I27" i="81"/>
  <c r="J26" i="81"/>
  <c r="H25" i="81"/>
  <c r="E25" i="81"/>
  <c r="D25" i="81"/>
  <c r="C25" i="81"/>
  <c r="K25" i="81" s="1"/>
  <c r="I24" i="81"/>
  <c r="E24" i="81"/>
  <c r="C24" i="81"/>
  <c r="K24" i="81" s="1"/>
  <c r="K23" i="81"/>
  <c r="J23" i="81"/>
  <c r="I23" i="81"/>
  <c r="H23" i="81"/>
  <c r="G23" i="81"/>
  <c r="G25" i="81" s="1"/>
  <c r="F23" i="81"/>
  <c r="F25" i="81" s="1"/>
  <c r="E23" i="81"/>
  <c r="D23" i="81"/>
  <c r="D24" i="81" s="1"/>
  <c r="E16" i="81"/>
  <c r="F16" i="81" s="1"/>
  <c r="G16" i="81" s="1"/>
  <c r="D16" i="81"/>
  <c r="I12" i="81"/>
  <c r="I11" i="81"/>
  <c r="I10" i="81"/>
  <c r="G10" i="81"/>
  <c r="K10" i="81" s="1"/>
  <c r="F10" i="81"/>
  <c r="E10" i="81"/>
  <c r="D10" i="81"/>
  <c r="H10" i="81" s="1"/>
  <c r="C9" i="81"/>
  <c r="C13" i="81" s="1"/>
  <c r="D7" i="81"/>
  <c r="E7" i="81" s="1"/>
  <c r="F7" i="81" s="1"/>
  <c r="G7" i="81" s="1"/>
  <c r="I6" i="81"/>
  <c r="H6" i="81"/>
  <c r="D6" i="81"/>
  <c r="E6" i="81" s="1"/>
  <c r="C6" i="81"/>
  <c r="G38" i="80"/>
  <c r="F38" i="80"/>
  <c r="E38" i="80"/>
  <c r="D38" i="80"/>
  <c r="C38" i="80"/>
  <c r="G30" i="80"/>
  <c r="J29" i="80"/>
  <c r="K28" i="80"/>
  <c r="J28" i="80"/>
  <c r="I28" i="80"/>
  <c r="H28" i="80"/>
  <c r="G28" i="80"/>
  <c r="F28" i="80"/>
  <c r="E28" i="80"/>
  <c r="D28" i="80"/>
  <c r="K27" i="80"/>
  <c r="J27" i="80"/>
  <c r="I27" i="80"/>
  <c r="H27" i="80"/>
  <c r="G27" i="80"/>
  <c r="F27" i="80"/>
  <c r="E27" i="80"/>
  <c r="D27" i="80"/>
  <c r="K26" i="80"/>
  <c r="J26" i="80"/>
  <c r="I26" i="80"/>
  <c r="H26" i="80"/>
  <c r="G26" i="80"/>
  <c r="F26" i="80"/>
  <c r="E26" i="80"/>
  <c r="D26" i="80"/>
  <c r="H25" i="80"/>
  <c r="G25" i="80"/>
  <c r="C25" i="80"/>
  <c r="K25" i="80" s="1"/>
  <c r="I24" i="80"/>
  <c r="H24" i="80"/>
  <c r="C24" i="80"/>
  <c r="K24" i="80" s="1"/>
  <c r="K23" i="80"/>
  <c r="J23" i="80"/>
  <c r="I23" i="80"/>
  <c r="H23" i="80"/>
  <c r="G23" i="80"/>
  <c r="G24" i="80" s="1"/>
  <c r="F23" i="80"/>
  <c r="F25" i="80" s="1"/>
  <c r="E23" i="80"/>
  <c r="E25" i="80" s="1"/>
  <c r="D23" i="80"/>
  <c r="D25" i="80" s="1"/>
  <c r="K13" i="80"/>
  <c r="J13" i="80"/>
  <c r="I13" i="80"/>
  <c r="H13" i="80"/>
  <c r="G13" i="80"/>
  <c r="F13" i="80"/>
  <c r="E13" i="80"/>
  <c r="D13" i="80"/>
  <c r="J12" i="80"/>
  <c r="I12" i="80"/>
  <c r="G12" i="80"/>
  <c r="K12" i="80" s="1"/>
  <c r="F12" i="80"/>
  <c r="E12" i="80"/>
  <c r="D12" i="80"/>
  <c r="H12" i="80" s="1"/>
  <c r="I11" i="80"/>
  <c r="I10" i="80"/>
  <c r="E9" i="80"/>
  <c r="D9" i="80"/>
  <c r="C9" i="80"/>
  <c r="E7" i="80"/>
  <c r="F7" i="80" s="1"/>
  <c r="G7" i="80" s="1"/>
  <c r="D7" i="80"/>
  <c r="K6" i="80"/>
  <c r="J6" i="80"/>
  <c r="I6" i="80"/>
  <c r="H6" i="80"/>
  <c r="G9" i="80"/>
  <c r="F9" i="80"/>
  <c r="D38" i="79"/>
  <c r="C38" i="79"/>
  <c r="D37" i="79"/>
  <c r="E37" i="79" s="1"/>
  <c r="J30" i="79"/>
  <c r="I30" i="79"/>
  <c r="H30" i="79"/>
  <c r="G30" i="79"/>
  <c r="K30" i="79" s="1"/>
  <c r="F30" i="79"/>
  <c r="E30" i="79"/>
  <c r="D30" i="79"/>
  <c r="J29" i="79"/>
  <c r="I29" i="79"/>
  <c r="H29" i="79"/>
  <c r="G29" i="79"/>
  <c r="K29" i="79" s="1"/>
  <c r="F29" i="79"/>
  <c r="E29" i="79"/>
  <c r="D29" i="79"/>
  <c r="J28" i="79"/>
  <c r="I28" i="79"/>
  <c r="J27" i="79"/>
  <c r="J26" i="79"/>
  <c r="I26" i="79"/>
  <c r="H26" i="79"/>
  <c r="G26" i="79"/>
  <c r="K26" i="79" s="1"/>
  <c r="F26" i="79"/>
  <c r="E26" i="79"/>
  <c r="D26" i="79"/>
  <c r="F25" i="79"/>
  <c r="E25" i="79"/>
  <c r="C25" i="79"/>
  <c r="D25" i="79" s="1"/>
  <c r="G24" i="79"/>
  <c r="K24" i="79" s="1"/>
  <c r="F24" i="79"/>
  <c r="C24" i="79"/>
  <c r="E24" i="79" s="1"/>
  <c r="K23" i="79"/>
  <c r="J23" i="79"/>
  <c r="I23" i="79"/>
  <c r="H23" i="79"/>
  <c r="G23" i="79"/>
  <c r="F23" i="79"/>
  <c r="E23" i="79"/>
  <c r="D23" i="79"/>
  <c r="I13" i="79"/>
  <c r="H13" i="79"/>
  <c r="G13" i="79"/>
  <c r="K13" i="79" s="1"/>
  <c r="F13" i="79"/>
  <c r="E13" i="79"/>
  <c r="D13" i="79"/>
  <c r="C13" i="79"/>
  <c r="I12" i="79"/>
  <c r="H12" i="79"/>
  <c r="G12" i="79"/>
  <c r="K12" i="79" s="1"/>
  <c r="F12" i="79"/>
  <c r="E12" i="79"/>
  <c r="D12" i="79"/>
  <c r="I11" i="79"/>
  <c r="H11" i="79"/>
  <c r="G11" i="79"/>
  <c r="K11" i="79" s="1"/>
  <c r="F11" i="79"/>
  <c r="E11" i="79"/>
  <c r="D11" i="79"/>
  <c r="I10" i="79"/>
  <c r="H10" i="79"/>
  <c r="G10" i="79"/>
  <c r="K10" i="79" s="1"/>
  <c r="F10" i="79"/>
  <c r="E10" i="79"/>
  <c r="D10" i="79"/>
  <c r="G9" i="79"/>
  <c r="F9" i="79"/>
  <c r="E9" i="79"/>
  <c r="D9" i="79"/>
  <c r="C9" i="79"/>
  <c r="D7" i="79"/>
  <c r="E7" i="79" s="1"/>
  <c r="F7" i="79" s="1"/>
  <c r="G7" i="79" s="1"/>
  <c r="K6" i="79"/>
  <c r="J6" i="79"/>
  <c r="I6" i="79"/>
  <c r="H6" i="79"/>
  <c r="D38" i="78"/>
  <c r="C38" i="78"/>
  <c r="G38" i="78"/>
  <c r="F38" i="78"/>
  <c r="E38" i="78"/>
  <c r="I30" i="78"/>
  <c r="H30" i="78"/>
  <c r="E30" i="78"/>
  <c r="G30" i="78"/>
  <c r="J29" i="78"/>
  <c r="I29" i="78"/>
  <c r="F29" i="78"/>
  <c r="E29" i="78"/>
  <c r="H29" i="78"/>
  <c r="J28" i="78"/>
  <c r="I28" i="78"/>
  <c r="K27" i="78"/>
  <c r="J27" i="78"/>
  <c r="I26" i="78"/>
  <c r="H26" i="78"/>
  <c r="E26" i="78"/>
  <c r="D26" i="78"/>
  <c r="K26" i="78"/>
  <c r="H23" i="78"/>
  <c r="G23" i="78"/>
  <c r="F23" i="78"/>
  <c r="C13" i="78"/>
  <c r="G13" i="78" s="1"/>
  <c r="K12" i="78"/>
  <c r="G12" i="78"/>
  <c r="J12" i="78" s="1"/>
  <c r="F12" i="78"/>
  <c r="E12" i="78"/>
  <c r="D12" i="78"/>
  <c r="I12" i="78" s="1"/>
  <c r="G11" i="78"/>
  <c r="G10" i="78"/>
  <c r="K10" i="78" s="1"/>
  <c r="F10" i="78"/>
  <c r="E10" i="78"/>
  <c r="D10" i="78"/>
  <c r="I10" i="78" s="1"/>
  <c r="G9" i="78"/>
  <c r="F9" i="78"/>
  <c r="E9" i="78"/>
  <c r="D9" i="78"/>
  <c r="C9" i="78"/>
  <c r="D7" i="78"/>
  <c r="E7" i="78" s="1"/>
  <c r="F7" i="78" s="1"/>
  <c r="G7" i="78" s="1"/>
  <c r="K6" i="78"/>
  <c r="J6" i="78"/>
  <c r="H6" i="78"/>
  <c r="G6" i="78"/>
  <c r="F6" i="78"/>
  <c r="E6" i="78"/>
  <c r="D6" i="78"/>
  <c r="C6" i="78"/>
  <c r="I6" i="78" s="1"/>
  <c r="C38" i="77"/>
  <c r="C32" i="77"/>
  <c r="D32" i="77" s="1"/>
  <c r="E32" i="77" s="1"/>
  <c r="F32" i="77" s="1"/>
  <c r="G32" i="77" s="1"/>
  <c r="G30" i="77"/>
  <c r="J29" i="77"/>
  <c r="E28" i="77"/>
  <c r="D28" i="77"/>
  <c r="K28" i="77"/>
  <c r="F27" i="77"/>
  <c r="E27" i="77"/>
  <c r="D27" i="77"/>
  <c r="G26" i="77"/>
  <c r="F26" i="77"/>
  <c r="E26" i="77"/>
  <c r="G25" i="77"/>
  <c r="J23" i="77"/>
  <c r="I23" i="77"/>
  <c r="H23" i="77"/>
  <c r="G23" i="77"/>
  <c r="G24" i="77" s="1"/>
  <c r="F23" i="77"/>
  <c r="F25" i="77" s="1"/>
  <c r="E23" i="77"/>
  <c r="E25" i="77" s="1"/>
  <c r="C25" i="77"/>
  <c r="I13" i="77"/>
  <c r="H13" i="77"/>
  <c r="G13" i="77"/>
  <c r="K13" i="77" s="1"/>
  <c r="F13" i="77"/>
  <c r="E13" i="77"/>
  <c r="D13" i="77"/>
  <c r="J12" i="77"/>
  <c r="I12" i="77"/>
  <c r="G12" i="77"/>
  <c r="K12" i="77" s="1"/>
  <c r="F12" i="77"/>
  <c r="E12" i="77"/>
  <c r="D12" i="77"/>
  <c r="H12" i="77" s="1"/>
  <c r="I11" i="77"/>
  <c r="I10" i="77"/>
  <c r="K6" i="77"/>
  <c r="I6" i="77"/>
  <c r="J13" i="78" l="1"/>
  <c r="K13" i="78"/>
  <c r="F6" i="81"/>
  <c r="E9" i="81"/>
  <c r="K6" i="81"/>
  <c r="J6" i="81"/>
  <c r="J11" i="78"/>
  <c r="K11" i="78"/>
  <c r="F37" i="79"/>
  <c r="E38" i="79"/>
  <c r="H25" i="77"/>
  <c r="K25" i="77"/>
  <c r="J25" i="77"/>
  <c r="I25" i="77"/>
  <c r="I13" i="82"/>
  <c r="G13" i="82"/>
  <c r="F13" i="82"/>
  <c r="E13" i="82"/>
  <c r="D13" i="82"/>
  <c r="H13" i="82" s="1"/>
  <c r="G13" i="81"/>
  <c r="F13" i="81"/>
  <c r="I13" i="81"/>
  <c r="E13" i="81"/>
  <c r="D13" i="81"/>
  <c r="H13" i="81" s="1"/>
  <c r="G6" i="82"/>
  <c r="G9" i="82" s="1"/>
  <c r="F9" i="82"/>
  <c r="K28" i="82"/>
  <c r="D11" i="78"/>
  <c r="D27" i="78"/>
  <c r="K28" i="78"/>
  <c r="D27" i="79"/>
  <c r="D10" i="80"/>
  <c r="H10" i="80" s="1"/>
  <c r="D29" i="80"/>
  <c r="D11" i="81"/>
  <c r="H11" i="81" s="1"/>
  <c r="F24" i="81"/>
  <c r="D26" i="81"/>
  <c r="K27" i="81"/>
  <c r="D28" i="82"/>
  <c r="K29" i="82"/>
  <c r="F37" i="82"/>
  <c r="D25" i="83"/>
  <c r="E25" i="83" s="1"/>
  <c r="K26" i="83"/>
  <c r="D28" i="84"/>
  <c r="E28" i="84" s="1"/>
  <c r="F32" i="84"/>
  <c r="H6" i="77"/>
  <c r="E10" i="77"/>
  <c r="D11" i="77"/>
  <c r="H11" i="77" s="1"/>
  <c r="J13" i="77"/>
  <c r="K23" i="77"/>
  <c r="H26" i="77"/>
  <c r="G27" i="77"/>
  <c r="F28" i="77"/>
  <c r="E29" i="77"/>
  <c r="D30" i="77"/>
  <c r="E11" i="78"/>
  <c r="D13" i="78"/>
  <c r="I23" i="78"/>
  <c r="F26" i="78"/>
  <c r="E27" i="78"/>
  <c r="D28" i="78"/>
  <c r="K29" i="78"/>
  <c r="J30" i="78"/>
  <c r="J10" i="79"/>
  <c r="H24" i="79"/>
  <c r="G25" i="79"/>
  <c r="K25" i="79" s="1"/>
  <c r="E27" i="79"/>
  <c r="D28" i="79"/>
  <c r="E10" i="80"/>
  <c r="D11" i="80"/>
  <c r="H11" i="80" s="1"/>
  <c r="J24" i="80"/>
  <c r="I25" i="80"/>
  <c r="E29" i="80"/>
  <c r="D30" i="80"/>
  <c r="E11" i="81"/>
  <c r="D12" i="81"/>
  <c r="H12" i="81" s="1"/>
  <c r="G24" i="81"/>
  <c r="E26" i="81"/>
  <c r="D27" i="81"/>
  <c r="E37" i="81"/>
  <c r="K6" i="82"/>
  <c r="E9" i="82"/>
  <c r="H25" i="82"/>
  <c r="E28" i="82"/>
  <c r="D29" i="82"/>
  <c r="J12" i="83"/>
  <c r="D26" i="83"/>
  <c r="E26" i="83" s="1"/>
  <c r="D32" i="83"/>
  <c r="K29" i="77"/>
  <c r="F10" i="77"/>
  <c r="E11" i="77"/>
  <c r="D23" i="77"/>
  <c r="C24" i="77"/>
  <c r="I26" i="77"/>
  <c r="H27" i="77"/>
  <c r="G28" i="77"/>
  <c r="F29" i="77"/>
  <c r="E30" i="77"/>
  <c r="D37" i="77"/>
  <c r="F11" i="78"/>
  <c r="E13" i="78"/>
  <c r="J23" i="78"/>
  <c r="G26" i="78"/>
  <c r="F27" i="78"/>
  <c r="E28" i="78"/>
  <c r="D29" i="78"/>
  <c r="K30" i="78"/>
  <c r="J11" i="79"/>
  <c r="J12" i="79"/>
  <c r="I24" i="79"/>
  <c r="H25" i="79"/>
  <c r="F27" i="79"/>
  <c r="E28" i="79"/>
  <c r="F10" i="80"/>
  <c r="E11" i="80"/>
  <c r="J25" i="80"/>
  <c r="F29" i="80"/>
  <c r="E30" i="80"/>
  <c r="D9" i="81"/>
  <c r="F11" i="81"/>
  <c r="E12" i="81"/>
  <c r="H24" i="81"/>
  <c r="F26" i="81"/>
  <c r="E27" i="81"/>
  <c r="I25" i="82"/>
  <c r="F28" i="82"/>
  <c r="E29" i="82"/>
  <c r="F25" i="83"/>
  <c r="F28" i="84"/>
  <c r="K29" i="80"/>
  <c r="D10" i="77"/>
  <c r="H10" i="77" s="1"/>
  <c r="D29" i="77"/>
  <c r="J6" i="77"/>
  <c r="G10" i="77"/>
  <c r="F11" i="77"/>
  <c r="J26" i="77"/>
  <c r="I27" i="77"/>
  <c r="H28" i="77"/>
  <c r="G29" i="77"/>
  <c r="F30" i="77"/>
  <c r="H10" i="78"/>
  <c r="F13" i="78"/>
  <c r="K23" i="78"/>
  <c r="G27" i="78"/>
  <c r="F28" i="78"/>
  <c r="D30" i="78"/>
  <c r="J13" i="79"/>
  <c r="J24" i="79"/>
  <c r="I25" i="79"/>
  <c r="G27" i="79"/>
  <c r="K27" i="79" s="1"/>
  <c r="F28" i="79"/>
  <c r="G10" i="80"/>
  <c r="F11" i="80"/>
  <c r="D24" i="80"/>
  <c r="G29" i="80"/>
  <c r="F30" i="80"/>
  <c r="G11" i="81"/>
  <c r="F12" i="81"/>
  <c r="G26" i="81"/>
  <c r="F27" i="81"/>
  <c r="J10" i="82"/>
  <c r="J25" i="82"/>
  <c r="G28" i="82"/>
  <c r="F29" i="82"/>
  <c r="G25" i="83"/>
  <c r="F26" i="83"/>
  <c r="J11" i="84"/>
  <c r="G28" i="84"/>
  <c r="K26" i="81"/>
  <c r="G11" i="77"/>
  <c r="E24" i="77"/>
  <c r="K26" i="77"/>
  <c r="J27" i="77"/>
  <c r="I28" i="77"/>
  <c r="H29" i="77"/>
  <c r="H12" i="78"/>
  <c r="D23" i="78"/>
  <c r="C24" i="78"/>
  <c r="H27" i="78"/>
  <c r="G28" i="78"/>
  <c r="J25" i="79"/>
  <c r="H27" i="79"/>
  <c r="G28" i="79"/>
  <c r="K28" i="79" s="1"/>
  <c r="G11" i="80"/>
  <c r="E24" i="80"/>
  <c r="H29" i="80"/>
  <c r="G12" i="81"/>
  <c r="J24" i="81"/>
  <c r="I25" i="81"/>
  <c r="H26" i="81"/>
  <c r="G27" i="81"/>
  <c r="J11" i="82"/>
  <c r="H28" i="82"/>
  <c r="G29" i="82"/>
  <c r="H25" i="83"/>
  <c r="G26" i="83"/>
  <c r="H28" i="84"/>
  <c r="F24" i="77"/>
  <c r="D26" i="77"/>
  <c r="K27" i="77"/>
  <c r="J28" i="77"/>
  <c r="I29" i="77"/>
  <c r="J10" i="78"/>
  <c r="E23" i="78"/>
  <c r="C25" i="78"/>
  <c r="J26" i="78"/>
  <c r="I27" i="78"/>
  <c r="H28" i="78"/>
  <c r="G29" i="78"/>
  <c r="F30" i="78"/>
  <c r="D24" i="79"/>
  <c r="I27" i="79"/>
  <c r="H28" i="79"/>
  <c r="F24" i="80"/>
  <c r="I29" i="80"/>
  <c r="J10" i="81"/>
  <c r="J25" i="81"/>
  <c r="I26" i="81"/>
  <c r="H27" i="81"/>
  <c r="J12" i="82"/>
  <c r="E24" i="82"/>
  <c r="I28" i="82"/>
  <c r="H29" i="82"/>
  <c r="I25" i="83"/>
  <c r="H26" i="83"/>
  <c r="I28" i="84"/>
  <c r="K25" i="83"/>
  <c r="G15" i="67"/>
  <c r="E12" i="67"/>
  <c r="F12" i="67"/>
  <c r="D12" i="67"/>
  <c r="H27" i="67"/>
  <c r="G27" i="67"/>
  <c r="E27" i="67"/>
  <c r="F27" i="67" s="1"/>
  <c r="F26" i="67"/>
  <c r="E26" i="67"/>
  <c r="D26" i="67"/>
  <c r="J16" i="67"/>
  <c r="I16" i="67"/>
  <c r="H16" i="67"/>
  <c r="G16" i="67"/>
  <c r="J15" i="67"/>
  <c r="I15" i="67"/>
  <c r="H15" i="67"/>
  <c r="J16" i="64"/>
  <c r="G16" i="64"/>
  <c r="H16" i="64"/>
  <c r="H27" i="64"/>
  <c r="G27" i="64"/>
  <c r="E27" i="64"/>
  <c r="F27" i="64" s="1"/>
  <c r="F26" i="64"/>
  <c r="E26" i="64"/>
  <c r="D26" i="64"/>
  <c r="J17" i="64"/>
  <c r="I17" i="64"/>
  <c r="H17" i="64"/>
  <c r="I16" i="64"/>
  <c r="J15" i="64"/>
  <c r="I15" i="64"/>
  <c r="H15" i="64"/>
  <c r="G15" i="64"/>
  <c r="J22" i="63"/>
  <c r="I22" i="63"/>
  <c r="H22" i="63"/>
  <c r="G22" i="63"/>
  <c r="F22" i="63"/>
  <c r="D22" i="63"/>
  <c r="C22" i="63"/>
  <c r="J16" i="63"/>
  <c r="J11" i="63" s="1"/>
  <c r="I16" i="63"/>
  <c r="I11" i="63" s="1"/>
  <c r="H16" i="63"/>
  <c r="H11" i="63" s="1"/>
  <c r="G16" i="63"/>
  <c r="G11" i="63" s="1"/>
  <c r="J14" i="63"/>
  <c r="J15" i="63" s="1"/>
  <c r="I14" i="63"/>
  <c r="I15" i="63" s="1"/>
  <c r="H14" i="63"/>
  <c r="H15" i="63" s="1"/>
  <c r="G14" i="63"/>
  <c r="G15" i="63" s="1"/>
  <c r="F13" i="63"/>
  <c r="F16" i="63" s="1"/>
  <c r="F11" i="63" s="1"/>
  <c r="D13" i="63"/>
  <c r="D16" i="63" s="1"/>
  <c r="D11" i="63" s="1"/>
  <c r="C13" i="63"/>
  <c r="C16" i="63" s="1"/>
  <c r="C11" i="63" s="1"/>
  <c r="J10" i="63"/>
  <c r="I10" i="63"/>
  <c r="H10" i="63"/>
  <c r="G10" i="63"/>
  <c r="F10" i="63"/>
  <c r="E10" i="63"/>
  <c r="D10" i="63"/>
  <c r="C10" i="63"/>
  <c r="J7" i="63"/>
  <c r="I7" i="63"/>
  <c r="H7" i="63"/>
  <c r="G7" i="63"/>
  <c r="J17" i="62"/>
  <c r="J24" i="62" s="1"/>
  <c r="I17" i="62"/>
  <c r="I10" i="62" s="1"/>
  <c r="H17" i="62"/>
  <c r="H10" i="62" s="1"/>
  <c r="G17" i="62"/>
  <c r="G24" i="62" s="1"/>
  <c r="F12" i="62"/>
  <c r="F7" i="62" s="1"/>
  <c r="D12" i="62"/>
  <c r="E12" i="62" s="1"/>
  <c r="C12" i="62"/>
  <c r="C17" i="62" s="1"/>
  <c r="C24" i="62" s="1"/>
  <c r="J7" i="62"/>
  <c r="I7" i="62"/>
  <c r="H7" i="62"/>
  <c r="G7" i="62"/>
  <c r="J11" i="80" l="1"/>
  <c r="K11" i="80"/>
  <c r="J10" i="80"/>
  <c r="K10" i="80"/>
  <c r="D33" i="83"/>
  <c r="E32" i="83"/>
  <c r="E38" i="81"/>
  <c r="F37" i="81"/>
  <c r="J10" i="77"/>
  <c r="K10" i="77"/>
  <c r="I13" i="78"/>
  <c r="H13" i="78"/>
  <c r="D25" i="78"/>
  <c r="K25" i="78"/>
  <c r="E25" i="78"/>
  <c r="J25" i="78"/>
  <c r="I25" i="78"/>
  <c r="H25" i="78"/>
  <c r="G25" i="78"/>
  <c r="F25" i="78"/>
  <c r="J11" i="81"/>
  <c r="K11" i="81"/>
  <c r="I24" i="77"/>
  <c r="K24" i="77"/>
  <c r="H24" i="77"/>
  <c r="J24" i="77"/>
  <c r="F33" i="84"/>
  <c r="G32" i="84"/>
  <c r="G33" i="84" s="1"/>
  <c r="I11" i="78"/>
  <c r="H11" i="78"/>
  <c r="K13" i="81"/>
  <c r="J13" i="81"/>
  <c r="F38" i="82"/>
  <c r="G37" i="82"/>
  <c r="G38" i="82" s="1"/>
  <c r="D25" i="77"/>
  <c r="D24" i="77"/>
  <c r="G6" i="81"/>
  <c r="G9" i="81" s="1"/>
  <c r="F9" i="81"/>
  <c r="J13" i="82"/>
  <c r="K13" i="82"/>
  <c r="J12" i="81"/>
  <c r="K12" i="81"/>
  <c r="D38" i="77"/>
  <c r="E37" i="77"/>
  <c r="E24" i="78"/>
  <c r="D24" i="78"/>
  <c r="K24" i="78"/>
  <c r="J24" i="78"/>
  <c r="I24" i="78"/>
  <c r="H24" i="78"/>
  <c r="G24" i="78"/>
  <c r="F24" i="78"/>
  <c r="K11" i="77"/>
  <c r="J11" i="77"/>
  <c r="G37" i="79"/>
  <c r="G38" i="79" s="1"/>
  <c r="F38" i="79"/>
  <c r="I23" i="63"/>
  <c r="C7" i="63"/>
  <c r="C14" i="63"/>
  <c r="C15" i="63" s="1"/>
  <c r="C7" i="62"/>
  <c r="D7" i="62"/>
  <c r="I27" i="67"/>
  <c r="J27" i="67"/>
  <c r="J27" i="64"/>
  <c r="I27" i="64"/>
  <c r="F7" i="63"/>
  <c r="E22" i="63"/>
  <c r="D7" i="63"/>
  <c r="E13" i="63"/>
  <c r="E16" i="63" s="1"/>
  <c r="E11" i="63" s="1"/>
  <c r="H23" i="63"/>
  <c r="J23" i="63"/>
  <c r="C23" i="63"/>
  <c r="F23" i="63"/>
  <c r="G23" i="63"/>
  <c r="J10" i="62"/>
  <c r="D23" i="63"/>
  <c r="D14" i="63"/>
  <c r="D15" i="63" s="1"/>
  <c r="F14" i="63"/>
  <c r="F15" i="63" s="1"/>
  <c r="G10" i="62"/>
  <c r="H13" i="62"/>
  <c r="H14" i="62" s="1"/>
  <c r="H16" i="62" s="1"/>
  <c r="I13" i="62"/>
  <c r="I14" i="62" s="1"/>
  <c r="I16" i="62" s="1"/>
  <c r="J13" i="62"/>
  <c r="J14" i="62" s="1"/>
  <c r="J16" i="62" s="1"/>
  <c r="G13" i="62"/>
  <c r="G14" i="62" s="1"/>
  <c r="G16" i="62" s="1"/>
  <c r="H24" i="62"/>
  <c r="I24" i="62"/>
  <c r="C10" i="62"/>
  <c r="C13" i="62"/>
  <c r="C14" i="62" s="1"/>
  <c r="C16" i="62" s="1"/>
  <c r="E7" i="62"/>
  <c r="E17" i="62"/>
  <c r="E24" i="62" s="1"/>
  <c r="D17" i="62"/>
  <c r="D24" i="62" s="1"/>
  <c r="F17" i="62"/>
  <c r="F24" i="62" s="1"/>
  <c r="J17" i="60"/>
  <c r="J24" i="60" s="1"/>
  <c r="I17" i="60"/>
  <c r="I24" i="60" s="1"/>
  <c r="H17" i="60"/>
  <c r="H24" i="60" s="1"/>
  <c r="G17" i="60"/>
  <c r="G24" i="60" s="1"/>
  <c r="F12" i="60"/>
  <c r="F17" i="60" s="1"/>
  <c r="D12" i="60"/>
  <c r="D17" i="60" s="1"/>
  <c r="C12" i="60"/>
  <c r="C7" i="60" s="1"/>
  <c r="J7" i="60"/>
  <c r="I7" i="60"/>
  <c r="H7" i="60"/>
  <c r="G7" i="60"/>
  <c r="J17" i="59"/>
  <c r="J10" i="59" s="1"/>
  <c r="I17" i="59"/>
  <c r="I10" i="59" s="1"/>
  <c r="H17" i="59"/>
  <c r="H10" i="59" s="1"/>
  <c r="G17" i="59"/>
  <c r="G13" i="59" s="1"/>
  <c r="G14" i="59" s="1"/>
  <c r="G16" i="59" s="1"/>
  <c r="F12" i="59"/>
  <c r="F17" i="59" s="1"/>
  <c r="D12" i="59"/>
  <c r="D17" i="59" s="1"/>
  <c r="C12" i="59"/>
  <c r="C17" i="59" s="1"/>
  <c r="J7" i="59"/>
  <c r="J24" i="59" s="1"/>
  <c r="I7" i="59"/>
  <c r="I24" i="59" s="1"/>
  <c r="H7" i="59"/>
  <c r="H24" i="59" s="1"/>
  <c r="G7" i="59"/>
  <c r="G24" i="59" s="1"/>
  <c r="F7" i="59"/>
  <c r="F24" i="59" s="1"/>
  <c r="F38" i="81" l="1"/>
  <c r="G37" i="81"/>
  <c r="G38" i="81" s="1"/>
  <c r="F32" i="83"/>
  <c r="E33" i="83"/>
  <c r="F37" i="77"/>
  <c r="E38" i="77"/>
  <c r="E14" i="63"/>
  <c r="E15" i="63" s="1"/>
  <c r="F7" i="60"/>
  <c r="C17" i="60"/>
  <c r="C10" i="60" s="1"/>
  <c r="E23" i="63"/>
  <c r="E7" i="63"/>
  <c r="E10" i="62"/>
  <c r="E13" i="62"/>
  <c r="E14" i="62" s="1"/>
  <c r="E16" i="62" s="1"/>
  <c r="D10" i="62"/>
  <c r="D13" i="62"/>
  <c r="D14" i="62" s="1"/>
  <c r="D16" i="62" s="1"/>
  <c r="F13" i="62"/>
  <c r="F14" i="62" s="1"/>
  <c r="F16" i="62" s="1"/>
  <c r="F10" i="62"/>
  <c r="D10" i="60"/>
  <c r="D13" i="60"/>
  <c r="D14" i="60" s="1"/>
  <c r="D16" i="60" s="1"/>
  <c r="D7" i="60"/>
  <c r="E12" i="60"/>
  <c r="E17" i="60" s="1"/>
  <c r="E13" i="60" s="1"/>
  <c r="E14" i="60" s="1"/>
  <c r="E16" i="60" s="1"/>
  <c r="G10" i="60"/>
  <c r="G13" i="60"/>
  <c r="G14" i="60" s="1"/>
  <c r="G16" i="60" s="1"/>
  <c r="J10" i="60"/>
  <c r="H13" i="59"/>
  <c r="H14" i="59" s="1"/>
  <c r="H16" i="59" s="1"/>
  <c r="J13" i="59"/>
  <c r="J14" i="59" s="1"/>
  <c r="J16" i="59" s="1"/>
  <c r="H10" i="60"/>
  <c r="I10" i="60"/>
  <c r="I13" i="60"/>
  <c r="I14" i="60" s="1"/>
  <c r="I16" i="60" s="1"/>
  <c r="J13" i="60"/>
  <c r="J14" i="60" s="1"/>
  <c r="J16" i="60" s="1"/>
  <c r="H13" i="60"/>
  <c r="H14" i="60" s="1"/>
  <c r="H16" i="60" s="1"/>
  <c r="F10" i="60"/>
  <c r="F24" i="60"/>
  <c r="F13" i="60"/>
  <c r="F14" i="60" s="1"/>
  <c r="F16" i="60" s="1"/>
  <c r="D24" i="60"/>
  <c r="C7" i="59"/>
  <c r="C24" i="59" s="1"/>
  <c r="D7" i="59"/>
  <c r="D24" i="59" s="1"/>
  <c r="I13" i="59"/>
  <c r="I14" i="59" s="1"/>
  <c r="I16" i="59" s="1"/>
  <c r="G10" i="59"/>
  <c r="C10" i="59"/>
  <c r="C13" i="59"/>
  <c r="C14" i="59" s="1"/>
  <c r="C16" i="59" s="1"/>
  <c r="D13" i="59"/>
  <c r="D14" i="59" s="1"/>
  <c r="D16" i="59" s="1"/>
  <c r="D10" i="59"/>
  <c r="F13" i="59"/>
  <c r="F14" i="59" s="1"/>
  <c r="F16" i="59" s="1"/>
  <c r="F10" i="59"/>
  <c r="E12" i="59"/>
  <c r="G17" i="58"/>
  <c r="H17" i="58"/>
  <c r="H10" i="58" s="1"/>
  <c r="I17" i="58"/>
  <c r="J17" i="58"/>
  <c r="H13" i="58"/>
  <c r="H14" i="58" s="1"/>
  <c r="H16" i="58" s="1"/>
  <c r="F12" i="58"/>
  <c r="F7" i="58" s="1"/>
  <c r="F24" i="58" s="1"/>
  <c r="D12" i="58"/>
  <c r="D17" i="58" s="1"/>
  <c r="C12" i="58"/>
  <c r="C17" i="58" s="1"/>
  <c r="C10" i="58" s="1"/>
  <c r="J7" i="58"/>
  <c r="J24" i="58" s="1"/>
  <c r="I7" i="58"/>
  <c r="I24" i="58" s="1"/>
  <c r="H7" i="58"/>
  <c r="H24" i="58" s="1"/>
  <c r="G7" i="58"/>
  <c r="G24" i="58" s="1"/>
  <c r="G37" i="77" l="1"/>
  <c r="G38" i="77" s="1"/>
  <c r="F38" i="77"/>
  <c r="G32" i="83"/>
  <c r="G33" i="83" s="1"/>
  <c r="F33" i="83"/>
  <c r="C13" i="60"/>
  <c r="C14" i="60" s="1"/>
  <c r="C16" i="60" s="1"/>
  <c r="C24" i="60"/>
  <c r="E24" i="60"/>
  <c r="E10" i="60"/>
  <c r="D7" i="58"/>
  <c r="D24" i="58" s="1"/>
  <c r="C13" i="58"/>
  <c r="C14" i="58" s="1"/>
  <c r="C16" i="58" s="1"/>
  <c r="D13" i="58"/>
  <c r="D14" i="58" s="1"/>
  <c r="D16" i="58" s="1"/>
  <c r="D10" i="58"/>
  <c r="J13" i="58"/>
  <c r="J14" i="58" s="1"/>
  <c r="J16" i="58" s="1"/>
  <c r="J10" i="58"/>
  <c r="G13" i="58"/>
  <c r="G14" i="58" s="1"/>
  <c r="G16" i="58" s="1"/>
  <c r="G10" i="58"/>
  <c r="I13" i="58"/>
  <c r="I14" i="58" s="1"/>
  <c r="I16" i="58" s="1"/>
  <c r="I10" i="58"/>
  <c r="E7" i="60"/>
  <c r="E17" i="59"/>
  <c r="E7" i="59"/>
  <c r="E24" i="59" s="1"/>
  <c r="F17" i="58"/>
  <c r="C7" i="58"/>
  <c r="C24" i="58" s="1"/>
  <c r="E12" i="58"/>
  <c r="E17" i="58" s="1"/>
  <c r="E13" i="58" l="1"/>
  <c r="E14" i="58" s="1"/>
  <c r="E16" i="58" s="1"/>
  <c r="E10" i="58"/>
  <c r="F13" i="58"/>
  <c r="F14" i="58" s="1"/>
  <c r="F16" i="58" s="1"/>
  <c r="F10" i="58"/>
  <c r="E13" i="59"/>
  <c r="E14" i="59" s="1"/>
  <c r="E16" i="59" s="1"/>
  <c r="E10" i="59"/>
  <c r="E7" i="58"/>
  <c r="E24" i="58" s="1"/>
  <c r="J26" i="51" l="1"/>
  <c r="I26" i="51"/>
  <c r="H26" i="51"/>
  <c r="G26" i="51"/>
  <c r="J15" i="51" l="1"/>
  <c r="I15" i="51"/>
  <c r="J14" i="51"/>
  <c r="I14" i="51"/>
  <c r="J11" i="51"/>
  <c r="I11" i="51"/>
  <c r="J10" i="51"/>
  <c r="I10" i="51"/>
  <c r="J9" i="51"/>
  <c r="I9" i="51"/>
  <c r="D6" i="51"/>
  <c r="F6" i="51" s="1"/>
  <c r="E6" i="51" l="1"/>
  <c r="F14" i="24" l="1"/>
  <c r="G13" i="24"/>
  <c r="E13" i="24"/>
  <c r="G12" i="24"/>
  <c r="E12" i="24"/>
  <c r="F12" i="24" s="1"/>
  <c r="G11" i="24"/>
  <c r="E11" i="24"/>
  <c r="F11" i="24" l="1"/>
  <c r="F13" i="24"/>
  <c r="G18" i="36"/>
  <c r="F18" i="36"/>
  <c r="E18" i="36"/>
  <c r="D18" i="36"/>
  <c r="C18" i="36"/>
  <c r="G18" i="35"/>
  <c r="F18" i="35"/>
  <c r="E18" i="35"/>
  <c r="D18" i="35"/>
  <c r="C18" i="35"/>
  <c r="G21" i="32"/>
  <c r="E21" i="32"/>
  <c r="D21" i="32"/>
  <c r="C21" i="32"/>
</calcChain>
</file>

<file path=xl/sharedStrings.xml><?xml version="1.0" encoding="utf-8"?>
<sst xmlns="http://schemas.openxmlformats.org/spreadsheetml/2006/main" count="47964" uniqueCount="1200">
  <si>
    <t>F</t>
  </si>
  <si>
    <t>E</t>
  </si>
  <si>
    <t>D</t>
  </si>
  <si>
    <t>C</t>
  </si>
  <si>
    <t>B</t>
  </si>
  <si>
    <t>A</t>
  </si>
  <si>
    <t>Notes:</t>
  </si>
  <si>
    <t xml:space="preserve"> - of which installation</t>
  </si>
  <si>
    <t xml:space="preserve"> - of which equipment</t>
  </si>
  <si>
    <t>Environment</t>
  </si>
  <si>
    <t>Energy/technical data</t>
  </si>
  <si>
    <t>Upper</t>
  </si>
  <si>
    <t>Lower</t>
  </si>
  <si>
    <t>Ref</t>
  </si>
  <si>
    <t>Note</t>
  </si>
  <si>
    <t>Technology</t>
  </si>
  <si>
    <t>References:</t>
  </si>
  <si>
    <t>-</t>
  </si>
  <si>
    <t>G</t>
  </si>
  <si>
    <t>H</t>
  </si>
  <si>
    <t>1,3,4,5</t>
  </si>
  <si>
    <t>Gasifier, biomass, bio-SNG, medium - large scale</t>
  </si>
  <si>
    <t>12;13</t>
  </si>
  <si>
    <t>21;19;13/17/19;</t>
  </si>
  <si>
    <t>12+21;12+19+13;15/17</t>
  </si>
  <si>
    <t>12/21;12/21+13/17/19</t>
  </si>
  <si>
    <t>Gasifier, biomass, producer gas, small - medium scale</t>
  </si>
  <si>
    <t>1,2,8</t>
  </si>
  <si>
    <t>3,4,5,8,11</t>
  </si>
  <si>
    <t>1.5</t>
  </si>
  <si>
    <t>23, 29</t>
  </si>
  <si>
    <t>J</t>
  </si>
  <si>
    <t>K</t>
  </si>
  <si>
    <t>12</t>
  </si>
  <si>
    <t>I</t>
  </si>
  <si>
    <t>L</t>
  </si>
  <si>
    <t xml:space="preserve">Technology specific data                                 </t>
  </si>
  <si>
    <t>D, E</t>
  </si>
  <si>
    <t>[1]</t>
  </si>
  <si>
    <t>[2]</t>
  </si>
  <si>
    <t>[3]</t>
  </si>
  <si>
    <t>[6]</t>
  </si>
  <si>
    <t>E, F</t>
  </si>
  <si>
    <t xml:space="preserve">Technology Data for Energy Carrier Generation and Conversion June 2017
</t>
  </si>
  <si>
    <t>Vegetable Oil FAME</t>
  </si>
  <si>
    <t>A1</t>
  </si>
  <si>
    <t>E,I</t>
  </si>
  <si>
    <t>B,E,I</t>
  </si>
  <si>
    <t>C, J, L</t>
  </si>
  <si>
    <t>75</t>
  </si>
  <si>
    <t>25</t>
  </si>
  <si>
    <t>D, K, L</t>
  </si>
  <si>
    <t xml:space="preserve">A. The plant size is assumed based on the plants sizes of existing vegetable oil based bio-diesel plants in EU. </t>
  </si>
  <si>
    <t>A1. This value is the hourly rating and has been calculated as if the unit produces 100,000 t/year and was in operations 8,000 h/year.</t>
  </si>
  <si>
    <t xml:space="preserve">B. Energy input from supporting chemicals of minor amounts is not considered. </t>
  </si>
  <si>
    <t xml:space="preserve">C. The total capital cost include total installed cost (total direct costs) and all indirect costs such as engineering, construction, contractor’s fee, contingency and working capital. </t>
  </si>
  <si>
    <t xml:space="preserve">D. O&amp;M costs, costs for main raw materials are not included </t>
  </si>
  <si>
    <t>E. 2050 values are based on industry best plant in 2015. 2020 and 2030 values interpolated between 2015 and 2050 values.</t>
  </si>
  <si>
    <t>F. Total output excludes the heat loss.</t>
  </si>
  <si>
    <t>G. Estimated from Iowa State biodiesel profitability file.</t>
  </si>
  <si>
    <t>H. Best plants operate at greater than 95% of capacity.</t>
  </si>
  <si>
    <t>I. The uncertainty is one standard deviation from the average from the NBB survey.</t>
  </si>
  <si>
    <t>J. Range of capital cost is +/- 25% of mean.</t>
  </si>
  <si>
    <t>K. Operating cost is +/- 10% of mean.</t>
  </si>
  <si>
    <t>L. M €/k tonne is million euro per 1,000 tonnes</t>
  </si>
  <si>
    <t xml:space="preserve">[2]     International Institute for Sustainable Development. 2012. Biofuels – At What Cost? Mandating ethanol and biodiesel consumption in Germany. https://www.iisd.org/gsi/sites/default/files/bf_awc_germany.pdf </t>
  </si>
  <si>
    <t xml:space="preserve">[3]     Desmet Ballestra. 2015. Biodiesel. http://www.desmetballestra.com/images/PDF-Brochures-2014/Biodiesel2015.pdf </t>
  </si>
  <si>
    <t xml:space="preserve">[4]     US Energy Information Administration. 2015. International Energy Statistics. Biofuels Production. http://www.eia.gov/cfapps/ipdbproject/IEDIndex3.cfm?tid=79&amp;pid=79&amp;aid=1 </t>
  </si>
  <si>
    <t xml:space="preserve">[5]     Energy Statistics 2015. https://ens.dk/sites/ens.dk/files/Statistik/energy_statistics_2015.pdf  </t>
  </si>
  <si>
    <t>[6]     IEA Bioenergy Task 39. Newsletter #39. Denmark Feature. http://task39.sites.olt.ubc.ca/files/2015/06/IEA-Bioenergy-Task-39-Newsletter-Issue-39-May-2015-final.pdf</t>
  </si>
  <si>
    <t xml:space="preserve">[7]     Chen, R., Qin, Z., Han, J., Wang, M., Taheripour, F., Tyner, W., O'Connor, D., Duffield, J. 2018. Life cycle energy and greenhouse gas emission effects of biodiesel in the United States with induced land use change impacts. Bioresource Technology, Volume 251, 2018, Pages 249-258, ISSN 0960-8524, https://doi.org/10.1016/j.biortech.2017.12.031.   </t>
  </si>
  <si>
    <t xml:space="preserve">[8]     Cargill. 2017. Cargill to build state of- the-art biodiesel plant in Wichita, Kansas. https://www.cargill.com/2017/cargill-to-build-state-of-the-art-biodiesel-plant-in-wichita-ks </t>
  </si>
  <si>
    <t xml:space="preserve">[9]     IRENA. 2013. Road Transport: The Cost of Renewable Solutions. http://www.irena.org/-/media/Files/IRENA/Agency/Publication/2013/Road_Transport.ashx </t>
  </si>
  <si>
    <t xml:space="preserve">[10] Berghout, Niels. (2008). Technological learning in the German biodiesel industry: An experience curve approach to quantify reductions in production costs, energy use and greenhouse gas emissions. http://task39.sites.olt.ubc.ca/files/2013/05/Technological-learning-in-the-German-Biodiesel-Industry.pdf </t>
  </si>
  <si>
    <t xml:space="preserve">[11] Iowa State University. 2017. Biodiesel Profitability. http://www.extension.iastate.edu/agdm/energy/xls/d1-15biodieselprofitability.xlsx </t>
  </si>
  <si>
    <t>A, B</t>
  </si>
  <si>
    <t>A, A1, B</t>
  </si>
  <si>
    <t>3,4,11</t>
  </si>
  <si>
    <t>C, D</t>
  </si>
  <si>
    <t>C, H</t>
  </si>
  <si>
    <t>E, J, L</t>
  </si>
  <si>
    <t>10, 12</t>
  </si>
  <si>
    <t>F, K, L</t>
  </si>
  <si>
    <t>A1. This value is the hourly rating and has been calculated as if the unit produces at capacity and was in operations 8,000 h/year.</t>
  </si>
  <si>
    <t>[1]     Neste. 2013. North American Tallow Pathway Description. https://www.arb.ca.gov/fuels/lcfs/2a2b/apps/nes-na-tallow-rpt-011414.pdf</t>
  </si>
  <si>
    <t>[2]     US EPA. 2017. EPA Approval for REG Geismar. https://www.epa.gov/sites/production/files/2017-05/documents/reg-geismar-deter-ltr-2017-04-13.pdf</t>
  </si>
  <si>
    <t>[3]     Kalnes, T et al. 2012. Green diesel production by hydrorefining renewable feedstocks. https://www.uop.com/wp-content/uploads/2012/12/UOP-Hydrorefining-Green-Diesel-Tech-Paper.pdf</t>
  </si>
  <si>
    <t xml:space="preserve">[4]     de Jong, S., Hoefnagels, R., Faaij, A., Slade, R., Mawhood, R. and Junginger, M. 2015. The feasibility of short-term production strategies for renewable jet fuels – a comprehensive techno-economic comparison. Biofuels, Bioprod. Bioref., 9: 778–800. https://www.doi.org/10.1002/bbb.1613   </t>
  </si>
  <si>
    <t xml:space="preserve">[5]     Neste Financial Statements. https://www.neste.com/en/corporate-info/investors/financials </t>
  </si>
  <si>
    <t>[6]     US Energy Information Administration. New York Harbour ULSD Price. https://www.eia.gov/dnav/pet/pet_pri_spt_s1_d.htm</t>
  </si>
  <si>
    <t xml:space="preserve">[7]     Iowa State University. 2017. Biodiesel Profitability. http://www.extension.iastate.edu/agdm/energy/xls/d1-15biodieselprofitability.xlsx </t>
  </si>
  <si>
    <t>[9]     Tao, L., Milbrandt, A., Zhang, Y. and Wang, W. 2017. Techno-economic and resource analysis of hydroprocessed renewable jet fuel. Biotechnology for Biofuels 2017 10:261. https://doi.org/10.1186/s13068-017-0945-3</t>
  </si>
  <si>
    <t xml:space="preserve">[10] Miller, P., Kumar, A. 2014. Techno-economic assessment of hydrogenation-derived renewable diesel production from canola and camelina, In Sustainable Energy Technologies and Assessments, Volume 6, 2014, Pages 105-115, ISSN 2213-1388, https://doi.org/10.1016/j.seta.2014.01.008 </t>
  </si>
  <si>
    <t xml:space="preserve">[11] Diamond Green Diesel. Press release. 2016. https://www.prnewswire.com/news-releases/diamond-green-diesel-to-be-expanded-to-275-million-gallons-annually-300248085.html </t>
  </si>
  <si>
    <t xml:space="preserve">[12] Neste Renewable Diesel Handbook. https://www.neste.com/sites/default/files/attachments/neste_renewable_diesel_handbook.pdf </t>
  </si>
  <si>
    <t xml:space="preserve">[13] Sub Group on Advanced Biofuels. 2017. Cost of Biofuel. http://platformduurzamebiobrandstoffen.nl/wp-content/uploads/2017/07/2017_SGAB_Cost-of-Biofuels.pdf </t>
  </si>
  <si>
    <t>HVO Jet Fuel</t>
  </si>
  <si>
    <t>C, G</t>
  </si>
  <si>
    <t>2,3</t>
  </si>
  <si>
    <t>C,D, G</t>
  </si>
  <si>
    <t>A, E, J, L</t>
  </si>
  <si>
    <t xml:space="preserve">[1]     AltAir. 2017. The Department of Energy: Wet and Gaseous Feedstocks: Barriers and Opportunities. https://energy.gov/sites/prod/files/2017/07/f35/BETO_2017WTE-Workshop_BryanSherbacow-AltAir.pdf </t>
  </si>
  <si>
    <t xml:space="preserve">[2]     Antonissen, K. 2016. Greenhouse gas performance of renewable jet fuel: a comparison of conversion pathways. https://dspace.library.uu.nl/bitstream/handle/1874/347665/MSc%20Thesis%20K.Y%20Antonissen%2c%20May%202016%20%281%29.pdf?sequence=2&amp;isAllowed=y </t>
  </si>
  <si>
    <t xml:space="preserve">[3]     de Jong, S., Antonissen, K., Hoefnagels, R., Lonza, L., Wang, M., Faaij, A., and Junginger, M. 2017. Life-cycle analysis of greenhouse gas emissions from renewable jet fuel production. Biotechnology for Biofuels201710:64. https://doi.org/10.1186/s13068-017-0739-7 </t>
  </si>
  <si>
    <t xml:space="preserve">[4]     Tao, L., Milbrandt, A., Zhang, Y., and Wang, W. 2017. Techno‑economic and resource analysis of hydroprocessed renewable jet fuel. Biotechnology for Biofuels. 10:261. https://doi.org/10.1186/s13068-017-0945-3 </t>
  </si>
  <si>
    <t xml:space="preserve">[5]     Starck, L., Pidol, L., Jeuland, N., Chapus, T., Bogers, P., Bauldreay, J. 2016. Production of Hydroprocessed Esters and Fatty Acids (HEFA) - Optimization of Process Yield. Oil Gas Sci. Technol. - Rev. IFP Energies nouvelles. Volume 71, Number 1, January-February 2016. https://doi.org/10.2516/ogst/2014007 </t>
  </si>
  <si>
    <t xml:space="preserve">[6]     Stratton et al. 2010. Life Cycle Greenhouse Gas Emissions from Alternative Jet Fuels. http://web.mit.edu/aeroastro/partner/reports/proj28/partner-proj28-2010-001.pdf </t>
  </si>
  <si>
    <t xml:space="preserve">[7]     de Jong, S., Hoefnagels, R., Faaij, A., Slade, R., Mawhood, R. and Junginger, M. 2015. The feasibility of short-term production strategies for renewable jet fuels – a comprehensive techno-economic comparison. Biofuels, Bioprod. Bioref., 9: 778–800. https://www.doi.org/10.1002/bbb.1613   </t>
  </si>
  <si>
    <t>I, J</t>
  </si>
  <si>
    <t>G, B, J</t>
  </si>
  <si>
    <t xml:space="preserve">[2]     Energy Statistics 2015. https://ens.dk/sites/ens.dk/files/Statistik/energy_statistics_2015.pdf </t>
  </si>
  <si>
    <t xml:space="preserve">[3]     ePure. 2017. Fuel Blends. http://epure.org/about-ethanol/fuel-market/fuel-blends/ </t>
  </si>
  <si>
    <t xml:space="preserve">[5]     Hettinga, W., Junginger, H., Dekker S., Hoogwijk, M., McAloon, A., Hicks, K. 2009. Understanding the reductions in US corn ethanol production costs: An experience curve approach. Energy Policy 37(2009)190–203. http://naldc.nal.usda.gov/download/22550/PDF </t>
  </si>
  <si>
    <t xml:space="preserve">[6]     IEA Bioenergy Task 39. 2009. Potential for Improving Carbon/Energy Balance of Bioethanol. http://task39.sites.olt.ubc.ca/files/2013/05/IEA_Bioenergy_Task-39_Improving_carbon_and_energy_balance.pdf </t>
  </si>
  <si>
    <t>[7]     US Energy Information Administration. 2015. International Energy Statistics.  Biofuels Production. http://www.eia.gov/cfapps/ipdbproject/IEDIndex3.cfm?tid=79&amp;pid=79&amp;aid=1</t>
  </si>
  <si>
    <t>[8]     ePure. 2014. State of the Industry Report 2014. http://epure.org/media/1137/state-of-the-industry-report-2014.pdf</t>
  </si>
  <si>
    <t xml:space="preserve">[9]     ePure. 2017. 2016 Industry Statistics.  http://epure.org/media/1610/2016-industry-statistics.pdf </t>
  </si>
  <si>
    <t xml:space="preserve">[10] Iowa State University. 2017. Ethanol Profitability. http://www.extension.iastate.edu/agdm/energy/xls/d1-10ethanolprofitability.xlsx </t>
  </si>
  <si>
    <t xml:space="preserve">[11] Capital Journal. Oct. 10, 2017.  Ringneck Energy pouring cement, building foundations for ethanol plant near Onida. http://www.capjournal.com/news/ringneck-energy-pouring-cement-building-foundations-for-ethanol-plant-near/article_4ee23aac-adec-11e7-80fb-a7814e744ba7.html  </t>
  </si>
  <si>
    <t xml:space="preserve">[13] Ringneck Energy prospectus. 2016. http://ringneckenergy.com/wp-content/uploads/2016/12/2015_PPM_w_Exhibits.pdf </t>
  </si>
  <si>
    <t>Fast Pyrolysis Bio Oil</t>
  </si>
  <si>
    <t>1, 6</t>
  </si>
  <si>
    <t>n.a.</t>
  </si>
  <si>
    <t>D, G</t>
  </si>
  <si>
    <t>6, 8</t>
  </si>
  <si>
    <t>F, G</t>
  </si>
  <si>
    <t xml:space="preserve">[1]     Muggen, G. 2015. Looking back at the first half year of commercial scale pyrolysis oil production at Empyro. tcbiomass Chicago November 4th 2015. http://www.gastechnology.org/tcbiomass/tcb2015/Muggen_Gerhard-Presentation-tcbiomass2015.pdf </t>
  </si>
  <si>
    <t xml:space="preserve">[2]     BTG Bioliquids. Empyro project. https://www.btg-btl.com/en/company/projects/empyro </t>
  </si>
  <si>
    <t xml:space="preserve">[3]     Mahajan. M. 2018. Biomass-A Massive opportunity in disguise. https://ec.europa.eu/energy/sites/ener/files/documents/32_dharmesh_mahajan-honeywell.pdf </t>
  </si>
  <si>
    <t xml:space="preserve">[4]     Bridgwater, A., Meier, D. Radlein, D. 1999. An overview of fast pyrolysis of biomass. Organic Geochemistry, Volume 30, Issue 12, Pages 1479-1493, https://doi.org/10.1016/S0146-6380(99)00120-5. </t>
  </si>
  <si>
    <t xml:space="preserve">[5]     BTG. November 2017 Newsletter. https://www.btg-btl.com/nieuwsbrieven/2017/november/en  </t>
  </si>
  <si>
    <t xml:space="preserve">[6]     Mark M. Wright, Justinus A. Satrio, and Robert C. Brown 2010. Techno-Economic Analysis of Biomass Fast Pyrolysis to Transportation Fuels https://www.nrel.gov/docs/fy11osti/46586.pdf </t>
  </si>
  <si>
    <t xml:space="preserve">[7]     Hu, W., Dang, Q., Rover, M., Brown, R., Wright, M. 2015. Comparative techno-economic analysis of advanced biofuels, biochemicals, and hydrocarbon chemicals via the fast pyrolysis platform. Biofuels, 7:1, 57-67. http://dx.doi.org/10.1080/17597269.2015.1118780 </t>
  </si>
  <si>
    <t xml:space="preserve">[8]     Shemfe, M.,Sai Gu, S., Ranganathan, P. 2015. Techno-economic performance analysis of biofuel production and miniature electric power generation from biomass fast pyrolysis and bio-oil upgrading, Fuel, Volume 143, 2015, Pages 361-372, https://doi.org/10.1016/j.fuel.2014.11.078. </t>
  </si>
  <si>
    <t xml:space="preserve">[9]     BE-Sustainable. 2014. Empyro BV breaks ground of its biomass to liquid pyrolysis plant. http://www.besustainablemagazine.com/cms2/empyro-bv-breaks-ground-of-its-biomass-to-liquid-pyrolysis-plant/ </t>
  </si>
  <si>
    <t xml:space="preserve">[10] Ensyn. 2016. Scale-up &amp; Optimization BETO Workshop. https://www.energy.gov/sites/prod/files/2016/10/f33/Graham_0.pdf </t>
  </si>
  <si>
    <t xml:space="preserve">[11] BTG. Pyrolysis oil properties. https://www.btg-btl.com/en/applications/oilproperties </t>
  </si>
  <si>
    <t>[12] Environment Canada. 1999. Bunker C Fuel Oil. www.etc-cte.ec.gc.ca/databases/oilproperties/pdf/web_bunker_c_fuel_oil.pdf</t>
  </si>
  <si>
    <t>Cellulosic Ethanol</t>
  </si>
  <si>
    <t>1, 10, 11</t>
  </si>
  <si>
    <t xml:space="preserve">[1]     Tao, L., Schell, D., Davis, R., Tan, E., Elander, R. and Bratis, A. 2014. NREL 2012 Achievement of Ethanol Cost Targets: Biochemical Ethanol Fermentation via Dilute-Acid Pretreatment and Enzymatic Hydrolysis of Corn Stover. NREL/TP-5100-61563. https://www.nrel.gov/docs/fy14osti/61563.pdf </t>
  </si>
  <si>
    <t xml:space="preserve">[2]     Kacelle. 2014. Bringing cellulosic ethanol to industrial production at Kalundborg, Denmark. https://biorefiningalliance.com/wp-content/uploads/2014/12/KACELLE-PUBLISHABLE-SUMMARY-web.pdf </t>
  </si>
  <si>
    <t xml:space="preserve">[3]     POET-DSM achieves cellulosic biofuel breakthrough. Nov 2017. http://poetdsm.com/pr/poet-dsm-achieves-cellulosic-biofuel-breakthrough </t>
  </si>
  <si>
    <t>[4]     Thakrar, A. 2017. PROJECT LIBERTY: Lessons learned in commercializing cellulosic biofuels. Presented at 6TH International Conference on Lignocellulosic Ethanol. Brussels, Sept 2017. https://ec.europa.eu/energy/en/events/6th-international-conference-ethanol-lignocellulosics.</t>
  </si>
  <si>
    <t>[5]     Van der Meij, R. 2017. A venture capitalist’s view on investment in lingo-cellulosic ethanol. Presented at 6TH International Conference on Lignocellulosic Ethanol. Brussels, Sept 2017. https://ec.europa.eu/energy/en/events/6th-international-conference-ethanol-lignocellulosics.</t>
  </si>
  <si>
    <t xml:space="preserve">[6]     Merritt, M. 2017. Real Progress in Cellulosic Biofuel. Biofuels, Bioprod. Bioref., 11: 943-944. https://doi.org/10.1002/bbb.1837 </t>
  </si>
  <si>
    <t xml:space="preserve">[7]     Beta Renewables. Oct 2017. The Alessandria court admitted the Gruppo Mossi Ghisolfi companies to the “concordato preventivo”. http://www.betarenewables.com/en/media-relations/news-detail/32 </t>
  </si>
  <si>
    <t xml:space="preserve">[8]     DuPont to sell cellulosic ethanol plant in blow to biofuel. Nov 2017. https://www.reuters.com/article/us-dowdupont-ethanol/dupont-to-sell-cellulosic-ethanol-plant-in-blow-to-biofuel-idUSKBN1D22T5 </t>
  </si>
  <si>
    <t xml:space="preserve">[9]     Clariant. 2017. Clariant And Enviral Announce First License Agreement on Sunliquid® Cellulosic Ethanol Technology. https://www.clariant.com/en/Corporate/News/2017/09/Clariant-and-Enviral-announce-first-license-agreement-on-sunliquid-cellulosic-ethanol-technology </t>
  </si>
  <si>
    <t xml:space="preserve">[10] Clariant. 2017. Clariant to Build Flagship Sunliquid® Cellulosic Ethanol Plant in Romania. https://www.clariant.com/en/Corporate/News/2017/10/Clariant-to-build-flagship-sunliquid-cellulosic-ethanol-plant-in-Romania </t>
  </si>
  <si>
    <t xml:space="preserve">[11] IEA Bioenergy Task 39. Cellulosic Ethanol Plants. http://demoplants.bioenergy2020.eu/ </t>
  </si>
  <si>
    <t xml:space="preserve">[13] Lee R Lynd, Xiaoyu Liang, Mary J Biddy, Andrew Allee, Hao Cai, Thomas Foust, Michael E Himmel, Mark S Laser, Michael Wang, Charles E Wyman. 2017. Cellulosic ethanol: status and innovation, In Current Opinion in Biotechnology, Volume 45, 2017, Pages 202-211, ISSN 0958-1669, https://doi.org/10.1016/j.copbio.2017.03.008 </t>
  </si>
  <si>
    <t xml:space="preserve">[14] de Jong, S., Hoefnagels, R., Faaij, A., Slade, R., Mawhood, R. and Junginger, M. 2015. The feasibility of short-term production strategies for renewable jet fuels – a comprehensive techno-economic comparison. Biofuels, Bioprod. Bioref., 9: 778–800. https://www.doi.org/10.1002/bbb.1613   </t>
  </si>
  <si>
    <t xml:space="preserve">[15] Irena. 2016. Innovation Outlook. Advanced Liquid Biofuels. http://www.irena.org/DocumentDownloads/Publications/IRENA_Innovation_Outlook_Advanced_Liquid_Biofuels_2016.pdf </t>
  </si>
  <si>
    <t xml:space="preserve">[16] Sub Group on Advanced Biofuels. 2017. Cost of Biofuel. http://platformduurzamebiobrandstoffen.nl/wp-content/uploads/2017/07/2017_SGAB_Cost-of-Biofuels.pdf  </t>
  </si>
  <si>
    <t>[12] Brian Foody. 2016. Scaling Up Cellulosic Biofuels, Ideas &amp; Experience. Presented at Scaling Up, Ottawa, Ontario, Nov 15, 2016.</t>
  </si>
  <si>
    <t>E, L</t>
  </si>
  <si>
    <t>1, 6, 7, 8, 9</t>
  </si>
  <si>
    <t>A1. This value is the hourly rating and has been calculated as if the unit produces at capacity and was in operations 8,000 h/year</t>
  </si>
  <si>
    <t>M €/k tonne is million euro per 1,000 tonnes</t>
  </si>
  <si>
    <t xml:space="preserve">[1]     Tan, E. C. D., Snowden-Swan, L. J., Talmadge, M., Dutta, A., Jones, S., Ramasamy, K. K., Gray, M., Dagle, R., Padmaperuma, A., Gerber, M., Sahir, A. H., Tao, L. and Zhang, Y. 2017. Comparative techno-economic analysis and process design for indirect liquefaction pathways to distillate-range fuels via biomass-derived oxygenated intermediates upgrading. Biofuels, Bioprod. Bioref., 11: 41–66. https://www.doi.org/10.1002/bbb.1710 </t>
  </si>
  <si>
    <t xml:space="preserve">[2]     Kreutz, T., Larson, E., Liu, G., Williams, R. 2008. Fischer-Tropsch Fuels from Coal and Biomass. 25th Annual International Pittsburgh Coal Conference. http://acee.princeton.edu/wp-content/uploads/2016/10/Kreutz-et-al-PCC-2008-10-7-08.pdf </t>
  </si>
  <si>
    <t xml:space="preserve">[3]     Baliban, R., Elia, J., Floudas, C., Gurau, B., Weingarten, M., and Klotz, S. 2013. Hardwood Biomass to Gasoline, Diesel, and Jet Fuel: 1. Process Synthesis and Global Optimization of a Thermochemical Refinery. Energy &amp; Fuels 2013 27 (8), 4302-4324. https://www.doi.org/10.1021/ef302003f    </t>
  </si>
  <si>
    <t xml:space="preserve">[4]     Sikarwar, V., Zhao, M., Clough, P., Yao, J., Zhong, X., Memon, Shah, M., Anthony, E., and Fennell, P. 2016. An overview of advances in biomass gasification. Energy Environ. Sci. 2016, 9, 2939. https://doi.org/10.1039/C6EE00935B </t>
  </si>
  <si>
    <t xml:space="preserve">[5]     Molino, A., Chianese, S., Musmarra, D. 2016. Biomass gasification technology: The state of the art overview, In Journal of Energy Chemistry, Volume 25, Issue 1, 2016, Pages 10-25, ISSN 2095-4956, https://doi.org/10.1016/j.jechem.2015.11.005 </t>
  </si>
  <si>
    <t xml:space="preserve">[6]     Velocys. 2017. The biomass-to-liquids process. http://www.velocys.com/our-biorefineries/ </t>
  </si>
  <si>
    <t xml:space="preserve">[7]     Chandra, P.K. &amp; Payne, Fred. 1986. Turndown Ratio of a Gasifier-Combustor Predicted by a Simulation Model. Transactions of the ASAE. 29. 1748-1753. https://doi.org/10.13031/2013.30383. </t>
  </si>
  <si>
    <t>[8]     Danish Energy Agency. 2017. Energy Statistics 2015. https://ens.dk/sites/ens.dk/files/Statistik/energy_statistics_2015.pdf</t>
  </si>
  <si>
    <t xml:space="preserve">[9]     Li X, Rubæk GH, Müller-Stöver DS, Thomsen TP, Ahrenfeldt J and Sørensen P. 2017. Plant Availability of Phosphorus in Five Gasification Biochars. Front. Sustain. Food Syst. 1:2. https://www.doi.org/10.3389/fsufs.2017.00002   </t>
  </si>
  <si>
    <t xml:space="preserve">[10] Velocys. 2017. Establishment of a strategic alliance with TRI. http://www.velocys.com/establishment-of-a-strategic-alliance-with-tri/ </t>
  </si>
  <si>
    <t xml:space="preserve">[11] Velocys. 2017. Velocys plans for the construction of a commercial BTL plant move forward. https://biorrefineria.blogspot.ca/2017/06/velocys-plans-for-construction-of-commercial-BTL-plant-move-forward.html </t>
  </si>
  <si>
    <t xml:space="preserve">[12] Tijm, P. 1994. Shell Middle Distillate Synthesis: The Process, The Plant, The Products. http://web.anl.gov/PCS/acsfuel/preprint%20archive/Files/39_4_WASHINGTON%20DC_08-94_1146.pdf </t>
  </si>
  <si>
    <t>[13] van der Laan, P. 1999. Kinetics, Selectivity and Scale Up of the Fischer-Tropsch Synthesis. http://www.adktroutguide.com/files/1999_Phd_Thesis_-_Kinetics_Selectivity_and_Scaleup_of_FT_Synthesis.pdf</t>
  </si>
  <si>
    <t xml:space="preserve">[14] Industrial Equipment News. 2017. Mississippi Lands Biofuel Refinery. https://www.ien.com/operations/news/20980331/mississippi-lands-biofuel-refinery </t>
  </si>
  <si>
    <t xml:space="preserve">[17] de Jong, S., Hoefnagels, R., Faaij, A., Slade, R., Mawhood, R. and Junginger, M. 2015. The feasibility of short-term production strategies for renewable jet fuels – a comprehensive techno-economic comparison. Biofuels, Bioprod. Bioref., 9: 778–800. https://www.doi.org/10.1002/bbb.1613   </t>
  </si>
  <si>
    <t>Bio Methanol</t>
  </si>
  <si>
    <t>3, 5, 6</t>
  </si>
  <si>
    <t>1, 3, 5, 6</t>
  </si>
  <si>
    <t>E,,F</t>
  </si>
  <si>
    <t xml:space="preserve">A1. This value is the hourly rating and has been calculated as if the unit produces at capacity and was in operations 8,000 h/year. </t>
  </si>
  <si>
    <t>[1]     Andersson, J.,Lundgren, J., and Marklund, M. 2014. Methanol production via pressurized entrained flow biomass gasification – Techno-economic comparison of integrated vs. stand-alone production, In Biomass and Bioenergy, Volume 64, 2014, Pages 256-268, ISSN 0961-9534, https://doi.org/10.1016/j.biombioe.2014.03.063</t>
  </si>
  <si>
    <t>[2]     Danish Technology Institute. 2011. GreenSynFuels. EUDP project journal number: 64010-0011. http://serenergy.com/wp-content/uploads/2015/11/GreenSynFuels_report_final.pdf</t>
  </si>
  <si>
    <t>[3]     Clausen, L. 2014. Integrated torrefaction vs. external torrefaction – A thermodynamic analysis for the case of a thermochemical biorefinery. Energy, Volume 77, Pages 597-607. https://doi.org/10.1016/j.energy.2014.09.042.</t>
  </si>
  <si>
    <t>[4]     IEA Bioenergy Task 39. 2016. IEA-Bioenergy-Task-39-Newsletter-Issue-42-April-2016. http://task39.sites.olt.ubc.ca/files/2012/01/IEA-Bioenergy-Task-39-Newsletter-Issue-42-April-2016.pdf</t>
  </si>
  <si>
    <t>[5]     Värmlands Metanol AB. http://www.varmlandsmetanol.se/Om%20Projektet.htm</t>
  </si>
  <si>
    <t>[6]     Värmlands Metanol AB. 2016. Metanol från skog - ett miljövänligt drivmedel. http://www.varmlandsmetanol.se/dokument/Folder%20VM%20sept%202016.pdf</t>
  </si>
  <si>
    <t>[7]     NREL. 2011. Technoeconomic comparison of biofuels: ethanol, methanol, and gasoline from gasification of woody residues. https://www.nrel.gov/docs/fy12osti/52636.pdf</t>
  </si>
  <si>
    <t>[8]     Sub Group on Advanced Biofuels. 2017. Cost of Biofuel. http://platformduurzamebiobrandstoffen.nl/wp-content/uploads/2017/07/2017_SGAB_Cost-of-Biofuels.pdf</t>
  </si>
  <si>
    <t>SNG from Biogas</t>
  </si>
  <si>
    <t>1, 7</t>
  </si>
  <si>
    <t>C, I</t>
  </si>
  <si>
    <t xml:space="preserve">[1]     Manuel Götz, Jonathan Lefebvre, Friedemann Mörs, Amy McDaniel Koch, Frank Graf, Siegfried Bajohr, Rainer Reimert, Thomas Kolb, Renewable Power-to-Gas: A technological and economic review, In Renewable Energy, Volume 85, 2016, Pages 1371-1390, ISSN 0960-1481, https://doi.org/10.1016/j.renene.2015.07.066 </t>
  </si>
  <si>
    <t xml:space="preserve">[2]     Swiss Federal Office of Energy SFOE. 2017. Direct Methanation of Biogas. https://www.aramis.admin.ch/Default.aspx?DocumentID=45656&amp;Load=true </t>
  </si>
  <si>
    <t xml:space="preserve">[3]     gwf gas + energy. 2014. Das e-gas-Projekt am Biogasanlagen-standort in Werlte. https://www.di-verlag.de/media/content/gwf-GE/gwf_Gas_5_14/gwf-GE_05_2014_FB_Kurt.pdf?xaf26a=7841c984ef837209544e </t>
  </si>
  <si>
    <t xml:space="preserve">[4]     Rauch, R., Hrbek, J. and Hofbauer, H. 2014. Biomass gasification for synthesis gas production and applications of the syngas. WIREs Energy Environ, 3: 343–362. https://doi.org/10.1002/wene.97  </t>
  </si>
  <si>
    <t xml:space="preserve">[5]     Combination of Power-to-Gas with Biogas Plant. Vienna University of Technology. https://www.tuwien.ac.at/fileadmin/t/tuwien/fotos/pa/download/2015/HM2015/Flyer_Power_to_Bio--Gas_EN.pdf </t>
  </si>
  <si>
    <t xml:space="preserve">[6]     Hitachi Zosen Corporation and Hitachi Zosen Inova to Build First Joint Power-To-Gas Plant. Dec 2017. http://www.hz-inova.com/cms/en/home?p=6276 </t>
  </si>
  <si>
    <t>Bio Oil</t>
  </si>
  <si>
    <t xml:space="preserve">[1]     Steeper Energy Announces Eur 50.6 M (Dkk 377 M) Advanced Biofuel Project With Norwegian-Swedish Joint Venture Silva Green Fuel In Licensing Deal. 2017. http://steeperenergy.com/2017/12/15/steeper-energy-announces-eur-50-6-m-dkk-377-m-advanced-biofuel-project-with-norwegian-swedish-joint-venture-silva-green-fuel-in-licensing-deal/ </t>
  </si>
  <si>
    <t xml:space="preserve">[2]     Jensen, C.U., Rodriguez Guerrero, J.K., Karatzos, S. et al. 2017. Fundamentals of Hydrofaction™: Renewable crude oil from woody biomass. Biomass Conv. Bioref. (2017) 7: 495. https://doi.org/10.1007/s13399-017-0248-8 </t>
  </si>
  <si>
    <t xml:space="preserve">[3]     Environment Canada. 1999. Bunker C Fuel Oil. www.etc-cte.ec.gc.ca/databases/oilproperties/pdf/web_bunker_c_fuel_oil.pdf </t>
  </si>
  <si>
    <t xml:space="preserve">[4]     Fracking Biomass. Biofuels Digest. Feb 2, 2017. http://www.biofuelsdigest.com/bdigest/2017/02/02/fracking-biomass-steeper-energy-and-the-pursuit-of-renewable-hydrocarbons/ </t>
  </si>
  <si>
    <t xml:space="preserve">[5]     Jensen, C.U., Rodriguez Guerrero, J.K., Karatzos, S. et al. Biomass Conv. Bioref. (2017) 7: 495. https://doi.org/10.1007/s13399-017-0248-8 </t>
  </si>
  <si>
    <t xml:space="preserve">[6]     Toms, P. 2017. Hydrofaction™ Oil: A Solution for Decarbonizing Long-haul Transport. https://www.bio.org/sites/default/files/0830AM-Perry%20Toms.pdf </t>
  </si>
  <si>
    <t xml:space="preserve">[7]     Zhu, Y., Biddy, M., Jones, S., Elliott, D., Schmidt, A. 2014. Techno-economic analysis of liquid fuel production from woody biomass via hydrothermal liquefaction (HTL) and upgrading, In Applied Energy, Volume 129, 2014, Pages 384-394, ISSN 0306-2619, https://doi.org/10.1016/j.apenergy.2014.03.053 </t>
  </si>
  <si>
    <t xml:space="preserve">[8]     Licella. 2016. Licella Canfor Joint Venture at the forefront of global bioenergy. http://www.licella.com.au/news/licella-canfor-joint-venture-at-the-forefront-of-global-bioenergy/ </t>
  </si>
  <si>
    <t xml:space="preserve">[9]     C.U. Jensen, J.K.R. Guerrero, S. Karatzos, G. Olofsson and S.B. Iversen, 10 - Hydrofaction™ of forestry residues to drop-in renewable transportation fuels, In Direct Thermochemical Liquefaction for Energy Applications, edited by Lasse Rosendahl,, Woodhead Publishing, 2018, Pages 319-345, ISBN 9780081010297, https://doi.org/10.1016/B978-0-08-101029-7.00009-6. </t>
  </si>
  <si>
    <t xml:space="preserve">[10] Harris Group. 2013. Production of Advanced Biofuels via Liquefaction Hydrothermal Liquefaction Reactor Design. NREL/SR-5100-60642. http://www.ourenergypolicy.org/wp-content/uploads/2015/08/60462.pdf </t>
  </si>
  <si>
    <t xml:space="preserve">[11] Magdeldin, M., Kohl, T., Järvinen, M. 2018. Techno-economic Assessment of Integrated Hydrothermal Liquefaction and Combined Heat and Power Production from Lignocellulose Residues, J. sustain. dev. energy water environ. syst., 6(1), pp 89-113, 2018. https://doi.org/10.13044/j.sdewes.d5.0177 </t>
  </si>
  <si>
    <t xml:space="preserve">[12] Pedersen, T. H., Hansen, N. H., Pérez, O. M., Cabezas, D. E. and Rosendahl, L. A. 2018.  Renewable hydrocarbon fuels from hydrothermal liquefaction: A techno‐economic analysis. Biofuels, Bioprod. Bioref., 12: 213-223. doi:10.1002/bbb.1831 </t>
  </si>
  <si>
    <t>INDEX</t>
  </si>
  <si>
    <t>C, J</t>
  </si>
  <si>
    <t>UCO and Animal Fat FAME</t>
  </si>
  <si>
    <t>1st Generation Ethanol</t>
  </si>
  <si>
    <t>2.5</t>
  </si>
  <si>
    <t>A, A1,  B</t>
  </si>
  <si>
    <t>C, E</t>
  </si>
  <si>
    <t>Catalytic Hydropyrolysis conf. 2</t>
  </si>
  <si>
    <t>3, 4</t>
  </si>
  <si>
    <t xml:space="preserve"> </t>
  </si>
  <si>
    <t>C, F</t>
  </si>
  <si>
    <t>5, 11</t>
  </si>
  <si>
    <t>A.    The plant size range is likely limited by the feedstock availability.</t>
  </si>
  <si>
    <t>B.    The plant size range is typical of the range found in the literature. It is highly uncertain given that there is no commercial demonstration plant in operation yet.</t>
  </si>
  <si>
    <t>C.    Capital costs for nth plant are used for 2050 and earlier costs are estimates.</t>
  </si>
  <si>
    <t>D.    These are based on extrapolated pilot plant results.</t>
  </si>
  <si>
    <t>E.    Nth plant estimates</t>
  </si>
  <si>
    <t>F.    M €/k tonne is million euro per 1,000 tonnes</t>
  </si>
  <si>
    <t>Catalytic Hydroprocessing conf. 1</t>
  </si>
  <si>
    <t>A. The plant size range is likely limited by the feedstock availability.</t>
  </si>
  <si>
    <t>B. The plant size range is typical of the range found in the literature. It is highly uncertain given that there is no commercial demonstration plant in operation yet.</t>
  </si>
  <si>
    <t>C. These are based on extrapolated pilot plant results.</t>
  </si>
  <si>
    <t>HVO / renwable diesel</t>
  </si>
  <si>
    <t>Gasifier, biomass, Fischer Tropsch liquid fuels, large scale</t>
  </si>
  <si>
    <t>D, E, F</t>
  </si>
  <si>
    <t>D. Tan [5] reports that the hydrogen plant and distillation account for 45% of the total plant costs for configuration 2. The cost for this configuration are therefore 55% of Configuration 2.</t>
  </si>
  <si>
    <t>Power to Jet Fuel</t>
  </si>
  <si>
    <t>A, B, C</t>
  </si>
  <si>
    <t>18, 20, 23</t>
  </si>
  <si>
    <t>A,B,C</t>
  </si>
  <si>
    <t>18, 20</t>
  </si>
  <si>
    <t xml:space="preserve">F </t>
  </si>
  <si>
    <t>20, 18</t>
  </si>
  <si>
    <t>18, 20, 26, 30</t>
  </si>
  <si>
    <t>M</t>
  </si>
  <si>
    <t>N</t>
  </si>
  <si>
    <t>A.    The plant size range is based on the Schmidt and Mortensen reports and other analysis in the literature. Scale up is our assumption.</t>
  </si>
  <si>
    <t>B.    CO2 availability is likely to determine the maximum plant size.</t>
  </si>
  <si>
    <t>Hydrogen to Jet Fuel</t>
  </si>
  <si>
    <t xml:space="preserve">A, B, </t>
  </si>
  <si>
    <t>C, D, E</t>
  </si>
  <si>
    <t xml:space="preserve">E </t>
  </si>
  <si>
    <t>G, J</t>
  </si>
  <si>
    <t>C.    Conversion to MW is based on 8,000 operating hours per year and the energy output in all liquid fuels. The conversion is rounded. Some reports are based on only 4,000 hours of operation. Figure 1-2 utilizes the 2050 estimates.</t>
  </si>
  <si>
    <t>D.    Carbon efficiency in the literature ranges from 75 to 95%. Assuming that the early plants have low carbon efficiency and increase over time.</t>
  </si>
  <si>
    <t>E.    Denominator of FT liquids is the total liquid fuel output.</t>
  </si>
  <si>
    <t>G.   FT Liquids efficiency increases as hydrogen production efficiency increases with adoption of more efficient technologies. 2020 and 2030 assume alkaline electrolysis, 2040 is based on PEM systems, and 2050 assumes SOEC. Limited improvement in FT synthesis assumed, although jet fuel selectivity may improve over time.</t>
  </si>
  <si>
    <t>H.    Own calculations.</t>
  </si>
  <si>
    <t>J.     This will depend on the level of hydrogen storage and the frequency of low surplus electricity periods that are outside of the range used for the calculation of the required hydrogen storage.</t>
  </si>
  <si>
    <t>K.    The capital costs drop as plant size increases and through technological learning. Hydrogen storage costs are included (10% of capital costs) but not sized in the reference. No CO2 storage is assumed.</t>
  </si>
  <si>
    <t>L.    Own Assumption</t>
  </si>
  <si>
    <t>M.   Based on 5% of capital cost.</t>
  </si>
  <si>
    <t>N.    Based on 1.5% of capital cost. Excludes cost of power and carbon dioxide.</t>
  </si>
  <si>
    <t>81 Biogas Plant, Basic conf.</t>
  </si>
  <si>
    <t>81 Biogas Plant, Add. Straw</t>
  </si>
  <si>
    <t>81 Biogas Plant, Add. Org Waste</t>
  </si>
  <si>
    <t>82 Biogas, upgrading</t>
  </si>
  <si>
    <t xml:space="preserve">83 Gasif. Fixed Bed, Producer </t>
  </si>
  <si>
    <t>84 Gasif. CFB, Bio-SNG</t>
  </si>
  <si>
    <t xml:space="preserve">85 Gasif. Ent. Flow FT, liq fu </t>
  </si>
  <si>
    <t>89 Vegetable oil FAME</t>
  </si>
  <si>
    <t>90 UCO &amp; animal fat FAME</t>
  </si>
  <si>
    <t>91 Hydrogenated veg oil</t>
  </si>
  <si>
    <t>92 HVO jet fuel</t>
  </si>
  <si>
    <t>93 1st generation ethanol</t>
  </si>
  <si>
    <t>94 Pyrolysis oils</t>
  </si>
  <si>
    <t>95 Cellulosic ethanol</t>
  </si>
  <si>
    <t>97 Methanol from biomass gasif.</t>
  </si>
  <si>
    <t>99 SNG from methan. of biogas</t>
  </si>
  <si>
    <t>100 Hydrothermal liquifaction</t>
  </si>
  <si>
    <t>101 Catalytic Hydropyrolysis 2</t>
  </si>
  <si>
    <t>101 Catalytic Hydropyrolysis 1</t>
  </si>
  <si>
    <t>102 Hydrogen to Jet</t>
  </si>
  <si>
    <t>102 Power to Jet</t>
  </si>
  <si>
    <t>O. A reasonable distribution of the FT fuels might be 60% jet fuel, 20% gasoline, and 20% lighter products (LPG and fuel gas), but the distribution of outputs could be very different depending on the plant design, catalyst and the operating conditions.</t>
  </si>
  <si>
    <t>F, G, O</t>
  </si>
  <si>
    <t>A.      The plant size range is based on the Schmidt and Mortensen reports and other analysis in the literature. Scale up is our assumption.</t>
  </si>
  <si>
    <t>B.      CO2 availability is likely to determine the maximum plant size.</t>
  </si>
  <si>
    <t>C.      Conversion to MW is based on 8,000 operating hours per year and the energy output in all liquid fuels. The conversion is rounded. Some reports are based on only 4,000 hours of operation. Figure 1-2 utilizes the 2050 estimates.</t>
  </si>
  <si>
    <t>D.      Carbon efficiency in the literature ranges from 75 to 95%. Assuming that the early plants have low carbon efficiency and increase over time.</t>
  </si>
  <si>
    <t>E.       Denominator of FT liquids is the total liquid fuel output.</t>
  </si>
  <si>
    <t>F.       Power is the only energy input. Power will be required for pumping, compression, and utilities in addition to hydrogen production.</t>
  </si>
  <si>
    <t>G.      FT Liquids efficiency increases as hydrogen production efficiency increases with adoption of more efficient technologies. 2020 and 2030 assume alkaline electrolysis, 2040 is based on PEM systems, and 2050 assumes SOEC. Limited improvement in FT synthesis assumed, although jet fuel selectivity may improve over time.</t>
  </si>
  <si>
    <t>H.      Own calculations.</t>
  </si>
  <si>
    <t>I.         Some heat is lost in the process to drive the RWGS reaction. Assumes that total losses and internal consumption is 20% of the input. The quality of the district heat will depend on the electrolysis technology employed. The FT portion of the process will have excess steam available. The quantity and quality of the steam will depend on the FT process employed and the plant configuration.</t>
  </si>
  <si>
    <t>J.        This will depend on the level of hydrogen storage and the frequency of low surplus electricity periods that are outside of the range used for the calculation of the required hydrogen storage.</t>
  </si>
  <si>
    <t>K.       The capital costs drop as plant size increases and through technological learning. Hydrogen storage costs are included (10% of capital costs) but not sized in the reference. No CO2 storage is assumed.</t>
  </si>
  <si>
    <t>L.       Own Assumption</t>
  </si>
  <si>
    <t>M.    Based on 5% of capital cost.</t>
  </si>
  <si>
    <t>N.      Based on 1.5% of capital cost. Excludes cost of power and carbon dioxide.</t>
  </si>
  <si>
    <t>O.      A reasonable distribution of the FT fuels might be 60% jet fuel, 20% gasoline, and 20% lighter products (LPG and fuel gas), but the distribution of outputs could be very different depending on the plant design, catalyst and the operating conditions.</t>
  </si>
  <si>
    <t>F.    Hydrogen and power are the only energy input. Power will be required for pumping, compression, and utilities in addition to hydrogen production. Power estimated based on typical electric demand in petroleum refineries.</t>
  </si>
  <si>
    <t>G, H, O</t>
  </si>
  <si>
    <t>I.      Some heat is lost in the process to drive the RWGS reaction. Assumes that total losses and internal consumption is 10% of the input. The quality of the district heat will depend on the electrolysis technology employed. The FT portion of the process will have excess steam available. The quantity and quality of the steam will depend on the FT process employed and the plant configuration.</t>
  </si>
  <si>
    <t>Operation capacity</t>
  </si>
  <si>
    <t>20-100%</t>
  </si>
  <si>
    <t>F, I</t>
  </si>
  <si>
    <t>N.A.</t>
  </si>
  <si>
    <t>Specific investment mark-up factor optional ASU</t>
  </si>
  <si>
    <t>A: Typical NH₃ plant size based on H2 supply from 100 MWe electrolyzer for 2020.</t>
  </si>
  <si>
    <t>B: Assume 98% efficiency with respect to mass of the ammonia synthesis</t>
  </si>
  <si>
    <t>C: Assumption of higher pressure electrolysis available in the future, requiring lower compression power. A green ammonia plant that contains a dedicated ASU for nitrogen production will have additional power requirements, cf. chapter 3.3</t>
  </si>
  <si>
    <t>D: Steam at up to 350°C may be produced by NH₃ synthesis</t>
  </si>
  <si>
    <t>F: Specific investment of green NH₃ plant (excl. electrolysis, excl. ASU, NH₃ storage and utilities) is estimated as 54% of conventional NH₃ plant based on NG. Cost is decreasing with time mainly because of scale effect (increasing plant size). To add the cost of an ASU a multiplication factor of 1.06-1.09 should be applied to the total Specific Investment (both entries in Financial Data and Technology-specific data) as a rule of thumb.</t>
  </si>
  <si>
    <t>G: Fixed O&amp;M is taken as 3% of CAPEX</t>
  </si>
  <si>
    <t>H: Variable O&amp;M estimated as cost for catalyst replacement and misc. consumables</t>
  </si>
  <si>
    <t>I: Financial data is given in 2015-€ as in the other datasheets (and in contrast to Figure 9-2, which is showing the corresponding cost in 2019-€)</t>
  </si>
  <si>
    <t>[1]    Based on calculated mass and energy balance</t>
  </si>
  <si>
    <t>[2]    Based on normal operation ranges for instrumentations and rotating equipment. Lower capacity range is possible but it is normally expensive as spare insturmentation and rotating equipment is required</t>
  </si>
  <si>
    <t>[3]    Based on collected data, i.e. based on several sources, as specified in the qualitative section</t>
  </si>
  <si>
    <t>103 Hydrogen to Ammonia</t>
  </si>
  <si>
    <r>
      <t>Typical total plant size</t>
    </r>
    <r>
      <rPr>
        <sz val="8"/>
        <rFont val="Calibri"/>
        <family val="2"/>
        <scheme val="minor"/>
      </rPr>
      <t>, TPD</t>
    </r>
  </si>
  <si>
    <t>J: Cost projection is considering economy of scale only and does not consider further technical development, due to the maturity of ammonia synthesis. In case capacities are expected for other years than shown in the datasheet, one should use the corresponding cost data of the respective capacity instead of the cost data for a given year. See also Figure 16 in the chapter.</t>
  </si>
  <si>
    <t>F, I, J</t>
  </si>
  <si>
    <t>86 AEC 1MW</t>
  </si>
  <si>
    <t>104 Methane pyrolysis, MBR</t>
  </si>
  <si>
    <t>104 Methane pyrolysis, Plasma</t>
  </si>
  <si>
    <t>N/A</t>
  </si>
  <si>
    <t>A, G, H, I</t>
  </si>
  <si>
    <t>A, F, G</t>
  </si>
  <si>
    <t>12000 </t>
  </si>
  <si>
    <t> 42000</t>
  </si>
  <si>
    <t>A, E, G, K</t>
  </si>
  <si>
    <t>A, G, H</t>
  </si>
  <si>
    <t>A, G</t>
  </si>
  <si>
    <t>A, G, N</t>
  </si>
  <si>
    <t>A, C, D, G</t>
  </si>
  <si>
    <t> [6]</t>
  </si>
  <si>
    <t>A, D,G</t>
  </si>
  <si>
    <t>A, B, F, G, J, K</t>
  </si>
  <si>
    <t>[1], [3]</t>
  </si>
  <si>
    <t>55 </t>
  </si>
  <si>
    <t>A, B, G</t>
  </si>
  <si>
    <t>A, G, L</t>
  </si>
  <si>
    <t>A, G, M</t>
  </si>
  <si>
    <t>A, B, E, F, G, J, K</t>
  </si>
  <si>
    <t>A, L, G</t>
  </si>
  <si>
    <t>86 AEC 100MW</t>
  </si>
  <si>
    <t>86 SOEC 1MW</t>
  </si>
  <si>
    <t>86 PEMEC 100MW</t>
  </si>
  <si>
    <t>86 PEMEC 1MW</t>
  </si>
  <si>
    <t>Hydrogen production via alkaline electrolysis (AEC) for 1MW plant</t>
  </si>
  <si>
    <t>L, E</t>
  </si>
  <si>
    <t>[24]</t>
  </si>
  <si>
    <t>[27]</t>
  </si>
  <si>
    <t>C, O</t>
  </si>
  <si>
    <t>D, I</t>
  </si>
  <si>
    <t>E, I, L</t>
  </si>
  <si>
    <t>G, I, J</t>
  </si>
  <si>
    <t>[26]</t>
  </si>
  <si>
    <t>[21]</t>
  </si>
  <si>
    <t>Hydrogen production via alkaline electrolysis (AEC) for 100MW plant</t>
  </si>
  <si>
    <t>Hydrogen production via PEM electrolysis for 1MW plant</t>
  </si>
  <si>
    <t>Hydrogen production via PEM electrolysis for 100MW plant</t>
  </si>
  <si>
    <t>Hydrogen production via solid oxide electrolysis (SOEC) for 1MW plant</t>
  </si>
  <si>
    <t>B, D</t>
  </si>
  <si>
    <t>D, G, E</t>
  </si>
  <si>
    <t>E, G, I</t>
  </si>
  <si>
    <t>Moving-bed Methane Decomposition (MBR)</t>
  </si>
  <si>
    <t>A, G, H, M</t>
  </si>
  <si>
    <t xml:space="preserve">Financial data (2015)                                 </t>
  </si>
  <si>
    <t xml:space="preserve">Financial data (2015)                                </t>
  </si>
  <si>
    <t>Plasma-assisted Methane Decomposition (Plasma)</t>
  </si>
  <si>
    <t xml:space="preserve">Financial data (2020 price level)                                 </t>
  </si>
  <si>
    <t xml:space="preserve">Financial data (2020 price level)                                </t>
  </si>
  <si>
    <t>Green Ammonia plant: Hydrogen to ammonia (excl. electrolyzer and excl. ASU)</t>
  </si>
  <si>
    <t>Slow pyrolysis for production of biochar, pyrolysis oil and gas from straw</t>
  </si>
  <si>
    <t>K, L</t>
  </si>
  <si>
    <t>O, S</t>
  </si>
  <si>
    <t>S</t>
  </si>
  <si>
    <t>P, S</t>
  </si>
  <si>
    <t>Q, R, S</t>
  </si>
  <si>
    <t>R, S</t>
  </si>
  <si>
    <t>A. The output includes heating value of biochar, pyrolysis oil and gas after condensation, in addition there will be a heat surplus that could be used for e.g. district heating.</t>
  </si>
  <si>
    <t>B. Stiesdal has a target plant size between 10 and 40 MW. Vow ASA/Biogreen and Carbofex are planning for similar sizes, see main report.</t>
  </si>
  <si>
    <t>C. Plant size 2025 is based on current plans from larger technology suppliers like Vow Asa/Biogreen, Carbofex and Stiesdal Technologies. Input for feedstock only.</t>
  </si>
  <si>
    <t>D. The uncertainty of future development is high, transport costs for feedstock, cost of feedstock and price of products will be a limiting factor, as well use of heat surplus.</t>
  </si>
  <si>
    <t>E. The electricity input is for the pyrolysis plant and pretreatment. Further upgrade of products are not included. For electrical pyrolysis: 0,35 kWh/kg of raw material (moisture dependent).</t>
  </si>
  <si>
    <t>G. No references and hard to predict. Estimate based on that this scale is new and there will always be some trimming issues for the first plants in a new scale.</t>
  </si>
  <si>
    <t>H. This is for a fully developed technology, based on figures from Vow ASA, with margin.</t>
  </si>
  <si>
    <t>I. The lifetime can be prolonged by replacing worn-out equipment and having a structured maintenance plan.</t>
  </si>
  <si>
    <t>J. For a larger plant including upgrade of oil and gas.</t>
  </si>
  <si>
    <t>K. This is for the pyrolysis and  pretreatment plant only, no product upgrade cost included. The heating value of the biochar is included although it is normally not used for generation of energy, if char is not included this figure would be approx. two times higher.</t>
  </si>
  <si>
    <t>L. The decrease in specific investment is based on effects due to increased plant size, no learning curve savings are included.</t>
  </si>
  <si>
    <t>M. Rough estimate.</t>
  </si>
  <si>
    <t>N. Cost for workers and maintenence, calculated as yearly % of investment cost for pretreatment and pyrolysis plant (no upgrade of bio-oil or gas).</t>
  </si>
  <si>
    <t>O. Ash-free</t>
  </si>
  <si>
    <t>P. Water-free</t>
  </si>
  <si>
    <t>Q. Based on LHV</t>
  </si>
  <si>
    <t>R. Calculated from given gas composition.</t>
  </si>
  <si>
    <t>S. Typical values as the product properties are dependent of raw material, pyrolysis temperature, fraction size, type of process etc.</t>
  </si>
  <si>
    <t>[1] Investment based on average of cost estimates from Stiesdal, Biogreen and Carbofex, all scaled up to current scale. Pretreatment included.</t>
  </si>
  <si>
    <t>[2] Ea Energianalyse, SkyClean report, December 2020</t>
  </si>
  <si>
    <t>[3] Monika Mierzwa-Hesztek et. al. 2019 Assessment of energy parameters of biomass and biochars, leachability of heavy metals and phytotxicity of their ashes, Journal of Material Cycles and Waste Management (2019) 21:786-800</t>
  </si>
  <si>
    <t>[4] Rathore et al. 2020, Experimental investigation on the production of bio-oil from straw at pilot scale, Environmental Engineering Research 2022; 27(1) 200592</t>
  </si>
  <si>
    <t>Slow pyrolysis for production of biochar, pyrolysis oil and gas from digestate</t>
  </si>
  <si>
    <t>Q, S</t>
  </si>
  <si>
    <t>[4] Dariusz Wisniewski et al 2015 The pyrolysis and gasification of digestate from agricultural biogas plant, Archives of Environmental Protection Poland, Vol.41 no. 3: 70-75</t>
  </si>
  <si>
    <t>[5] Monlau et al, 2015 A new concept for enhancing energy recovery from agricultural residues by coupling anaerobic digestion and pyrolysis process, Applied Energy, vol. 148: 32-38</t>
  </si>
  <si>
    <t>[6] Rathore et al. 2020, Experimental investigation on the production of bio-oil from straw at pilot scale, Environmental Engineering Research 2022; 27(1) 200592</t>
  </si>
  <si>
    <t>105 Slow pyrolysis, Digestate</t>
  </si>
  <si>
    <t>105 Slow pyrolysis, Straw</t>
  </si>
  <si>
    <t>year</t>
  </si>
  <si>
    <t>cat</t>
  </si>
  <si>
    <t>par</t>
  </si>
  <si>
    <t>Financial data</t>
  </si>
  <si>
    <t>Technology-specific data</t>
  </si>
  <si>
    <t>Forced outage [%]</t>
  </si>
  <si>
    <t>Planned outage [days per year]</t>
  </si>
  <si>
    <t>Technical lifetime [years]</t>
  </si>
  <si>
    <t>Construction time [years]</t>
  </si>
  <si>
    <t>Forced outage [weeks per year]</t>
  </si>
  <si>
    <t>Planned outage [weeks per year]</t>
  </si>
  <si>
    <t>Methane slip / emission [%]</t>
  </si>
  <si>
    <t>Minimum load [% of full load]</t>
  </si>
  <si>
    <t>[18]. “Handbook Biomass Gasification”, Edited by H.A.M. Knoef, BTG biomass technology group, 2005.</t>
  </si>
  <si>
    <t>3. IEA Task 32, Workshop State of the art technologies for small biomass co-generation, 2010</t>
  </si>
  <si>
    <t>4. http://www.volund.dk/Biomass_energy/Technologies/Gasification_of_biomass</t>
  </si>
  <si>
    <t>5. BioSynergi, telefonkontakt Henrik Houman</t>
  </si>
  <si>
    <t>A. The stated capacity is the upper range, down scaling is possible.</t>
  </si>
  <si>
    <t>B. With flue gas condensation, considering lower heating value of biomass fuel.</t>
  </si>
  <si>
    <t>C. Producer gas primarily consists of the components N2, H2, CO, CO2, CH4, and water. Calorific value 5 - 6 MJ/Nm3. For some references ([3], [4]) the electric efficincy has been used to calculate gasifier efficiencies, assuming an engine efficiency of 42%.</t>
  </si>
  <si>
    <t>D. Fixed bed gasifiers are usually integrated with an internal combustion gas engine gen-set. Sources are for total project including gas engine and the engine part has been deducted at 1.33 M€/Mwe and 42% efficiency.
It is assumed that the accumulated production capacity will increase by 40 % between 2015 and 2020, double between 2020 and 2030 and between 2030 and 2050. A learning curve progress rate of 90 % is assumed this yields a 5 % decrease in investment costs between 2015 and 2020, 10 % reduction between 2020 and 2030 and between 2030 and 2050. Similar progress ratios have been used for O&amp;M costs.</t>
  </si>
  <si>
    <t>E. The values in [9] have been used (sh. 85) but adjusted to keep overall yearly O&amp;M costs at 3% of investment</t>
  </si>
  <si>
    <t>F. The values in [9] have been used. Variable O&amp;M for a Staged down draft gasifier (sh. 85) have been subtracted O&amp;M of a  gas engine (sh. 06).</t>
  </si>
  <si>
    <t>G. Efficiencies are expected to improve gradually from presently demonstrated levels, to cold gas efficiencies of 85% in 2050. It is assumed that a total efficiency of 90% can be obtained in 2050.</t>
  </si>
  <si>
    <t>Unplanned outage [%]</t>
  </si>
  <si>
    <t>Fixed O&amp;M [€/MWth/year]</t>
  </si>
  <si>
    <t>A. With flue gas condensation</t>
  </si>
  <si>
    <t>B. Generally the plants' electricity generation is assumed to balance the consumption</t>
  </si>
  <si>
    <t>C. Assumed to be in the same magnitude as a coal fired power plant</t>
  </si>
  <si>
    <t>D. 2015 data for NOX and N2O origin from [23]. Other values are assumed to be in the same magnitude as a biomass fired PF power plant (pellets)</t>
  </si>
  <si>
    <t>E. For 2015, values reflect the 20 MWgas Swedish GoBiGas Phase 1 demonstration project. A proportionality factor of 0.7 is assumed to apply when going from 2015 to 2020 based on the anticipated upscaling from 20 MWgas to 100 MWgas [21]. For 2030, the figure is an average of a value from theoretical studies [17] multiplied by 1.4 and a value from feasibility studies [19] multiplied by 1.15. From 2030 to 2050 simply a reduction of 10% has been assumed to reflect a learning curve.</t>
  </si>
  <si>
    <t>F. Assumed that the total O&amp;M costs splits in 1/3 variable, 2/3 fixed costs, 8000 h/year</t>
  </si>
  <si>
    <t>G. Efficiencies are expected to improve gradually from presently demonstrated level, to values corresponding to various studies for large plants in 2030, and gradual increase to 2050. It is assumed that a total efficiency of 90% can be obtained.</t>
  </si>
  <si>
    <t>H. Heat at normal district heating temprature set 80/50 deg. Additional low temperature heat for heat pumps is possible. For uncertainty values, a higher heat output can be expected at low gas output and vice versa.</t>
  </si>
  <si>
    <t>Warm start-up time [hours]</t>
  </si>
  <si>
    <t>Cold start-up time [hours]</t>
  </si>
  <si>
    <t xml:space="preserve">NOX [g per GJ fuel] </t>
  </si>
  <si>
    <t>CH4 [g per GJ fuel]</t>
  </si>
  <si>
    <t>N2O [g per GJ fuel]</t>
  </si>
  <si>
    <t>E.     There is a wide range of reported capital costs for the existing plants and a wide range in the cost of future plants.</t>
  </si>
  <si>
    <t>F.     Start-up costs are included in the operating costs.</t>
  </si>
  <si>
    <t xml:space="preserve"> - equipment [%]</t>
  </si>
  <si>
    <t xml:space="preserve"> -installation [%]</t>
  </si>
  <si>
    <t>21. H. Europe, “Strategic research and innovation agenda for lightweight,” no. July, p. 157, 2020.</t>
  </si>
  <si>
    <t>16. Green Hydrogen Systems, “HyProvide TM A-Series.”</t>
  </si>
  <si>
    <t>24. “The Future of Hydrogen,” Futur. Hydrog., no. June, 2019, doi: 10.1787/1e0514c4-en.</t>
  </si>
  <si>
    <t>26. “Development of Water Electrolysis in the European Union | www.fch.europa.eu.” https://www.fch.europa.eu/node/783 (accessed Dec. 17, 2020).</t>
  </si>
  <si>
    <t>27. J. Ivy, “Summary of electrolytic hydrogen production,” Small, no. September, p. 27, 2004, [Online]. Available: http://www.nrel.gov/docs/fy04osti/35948.pdf.</t>
  </si>
  <si>
    <t>A. 5% of the energy is estimated to be unrecoverable for small plants.</t>
  </si>
  <si>
    <t>B. Values are from Table 5 in IEA [24], Today is understood as 2020, Long-term is understood as 2050 and the value selected is the mid of the range given.</t>
  </si>
  <si>
    <t>C. According to the Green Hydrogen Systems (GHS).</t>
  </si>
  <si>
    <t>D. The price estimates are from Green Hydrogen Systems.</t>
  </si>
  <si>
    <t>E. For the unit regarding "day" a 100% load factor is assummed here (Where the system is operated at nominal capacity all 24 hours of the day). In operation the daily fullload hours may vary and should therefore be adjusted for.</t>
  </si>
  <si>
    <t>F. These are rough estimates based on operational AEC systems as provided by GHS.</t>
  </si>
  <si>
    <t>G. O&amp;M is estimated as 5% of CAPEX for small systems. According to the 2-5% given for large to small scale systems from [26].</t>
  </si>
  <si>
    <t>H. The values are predicted until 2050 with a high margin of uncertainty. For 2030, the values are quite reasonable according to GHS.</t>
  </si>
  <si>
    <t>I. The CAPEX includes all components required for converting 400VAC electricity and purified water into H2 gas at 35 bar and a waste heat stream at 50 °C. CAPEX does not include transformer, water purifier, heat pumps for increasing the temperature of waste heat stream or compressors for increasing the pressure of H2 further than 35 bar. The tariffs, capacity payments and network connection fees to DSO / TSO are not contained in CAPEX nor in O&amp;M</t>
  </si>
  <si>
    <t>J. The lifetime of current AEC stacks is more than 100 000 hours according to Green Hydrogen Systems. Assuming that the facility is run for 4000h pr year, the stacks do not need replacement in the technical lifetime. If the full load hours exceed the 100 000h lifetime, then the stack replacement cost will be 30% of the CAPEX cost of a new system in the year of replacement. Everfuel gives a stack replacement of 30% of CAPEX and GHS informs that 30% of current CAPEX is stack cost. The cost of replacing the stack is not included in fixed O&amp;M.</t>
  </si>
  <si>
    <t>K. 50 °C (expected to increase to 70°C, by 2024)</t>
  </si>
  <si>
    <t>L. Maximum hydrogen output per day, assuming 24 hours of full load operation in a day.</t>
  </si>
  <si>
    <t>M. The price of the input streams (water and electric energy), has not been estimated.</t>
  </si>
  <si>
    <t>N. The HHV electorlyser efficiency can be calculated as the sum of the rows: "ΔE from HHV to LHV" and "Hydrogen".</t>
  </si>
  <si>
    <t>O. From the time of purchase to finished construction</t>
  </si>
  <si>
    <t xml:space="preserve"> - hereof equipment [%]</t>
  </si>
  <si>
    <t xml:space="preserve"> - hereof installation [%]</t>
  </si>
  <si>
    <t>A. 3% of the energy is estimated to be unrecoverable for large plants.</t>
  </si>
  <si>
    <t>C. According to the Green Hydrogen Systems.</t>
  </si>
  <si>
    <t>D. CAPEX values from interviews with GHS, Everfuel and NEL and reports from IEA [24], HyEurope [21] and IRENA [24]. The values in the datasheet correspond to a fitted curve see figure 6 in the catalogue. For IEA today is taken to be 2020, Long term is taken to be 2050 and values is the middle of the range given.</t>
  </si>
  <si>
    <t>E. For the unit regarding "day" a 100% load factor is assummed here (Where the system is operated at nominal capacity all 24 hours of the day). In operation the daily fullload hours may vary and should therefor be adjusted for.</t>
  </si>
  <si>
    <t>F. These are rough estimates based on operational AEC systems as provided by the Green Hydrogen Systems.</t>
  </si>
  <si>
    <t>G. O&amp;M is estimated as 2% of CAPEX for large systems. According to the 2-5% given for large to small scale systems from [26].</t>
  </si>
  <si>
    <t>H. The values are predicted until 2050 with a high margin of uncertainty.</t>
  </si>
  <si>
    <t>D. CAPEX values from interviews with GHS and Siemens and reports from IEA [24], HyEurope [21] and IRENA [24]. The values in the datasheet correspond to a fitted curve see figure 6 in the catalogue. For IEA today is taken to be 2020, Long term is taken to be 2050 and values is the middle of the range given.</t>
  </si>
  <si>
    <t>F. These are rough estimates based on existing systems according to GHS.</t>
  </si>
  <si>
    <t>G. O&amp;M is estimated as 7% of CAPEX. 5%-point is for small systems, according to the 2-5% given for large to small scale systems from [26]. 2%-points is the estimated stack replacement cost. Everfuel and GHS reports that the 30% of CAPEX is stack cost. At about 4000 full load hours per year, stacks are likely to be replaced twice during the technical lifetime.</t>
  </si>
  <si>
    <t>H. This value is fixed due to no increase in research in increasing the pressure of PEMEC systems.</t>
  </si>
  <si>
    <t>J. The lifetime of current PEMEC stacks is more than 25000 hours and in the future it could be more than 50000 hours according to Green Hydrogen Systems.</t>
  </si>
  <si>
    <t>G. O&amp;M is estimated as 4% of CAPEX. 2%-point is for small systems, according to the 2-5% given for large to small scale systems from [26]. 2%-points is the estimated stack replacement cost. Everfuel and GHS reports that the 30% of CAPEX is stack cost. At about 4000 full load hours per year, stacks are likely to be replaced twice during the technical lifetime.</t>
  </si>
  <si>
    <t>A. Input from Haldor Topsoe</t>
  </si>
  <si>
    <t>B. The efficiencies are assumed to be system efficiencies. IEA gives the values as electric efficiencies, however the references of IEA gives both system efficiencies and electric efficiencies. See for instance Buttler and Spliethoff (2018), "Current status of water electrolysis for energy storage, grid balancing and
sector coupling via power-to-gas and power-to-liquids: A review". This assumption adds significant uncertainty to these values. However no good alternative was found.</t>
  </si>
  <si>
    <t>C. For the unit regarding "day" a 100% load factor is assummed here (Where the system is operated at nominal capacity all 24 hours of the day). In operation the daily fullload hours may vary and should therefor be adjusted for.</t>
  </si>
  <si>
    <t>D. Values are from Table 5 in IEA [24], Today is understood as 2020, Long-term is understood as 2050 and the value selected is the mid of the range given. For conversion a conversion of 0.85€/$ was used.</t>
  </si>
  <si>
    <t>E. O&amp;M is estimated as 12% of CAPEX. 5%-point is for small systems, according to the 2-5% given for large to small scale systems from [26]. 7%-points is the estimated stack replacement cost. Ceres Power gives a stack replacement cost of 20% of CAPEX. At about 6000 full load hours per year, stacks are likely to be replaced every three and a third years.</t>
  </si>
  <si>
    <t>F. The price of the input streams (steam and electric energy), has not been estimated.</t>
  </si>
  <si>
    <t>G. The CAPEX includes all components required for converting 400VAC electricity and purified water into H2 gas at 35 bar. CAPEX does not include transformer, water purifier or compressors for increasing the pressure of H2 further than 35 bar. The tariffs, capacity payments and network connection fees to DSO / TSO are not contained in CAPEX nor in O&amp;M</t>
  </si>
  <si>
    <t>H. The HHV electorlyser efficiency can be calculated as the sum of the rows: "ΔE from HHV to LHV" and "Hydrogen".</t>
  </si>
  <si>
    <t>I. The lifetime of current SOEC stacks is about 20000 hours and is expected to increase in the future [24], and is expected to increase in the future</t>
  </si>
  <si>
    <t>[1]     Personal Communication. 2018. T Jensen, Emmelev A/S</t>
  </si>
  <si>
    <t>- equipment [%]</t>
  </si>
  <si>
    <t>- installation [%]</t>
  </si>
  <si>
    <t xml:space="preserve"> -equipment [%]</t>
  </si>
  <si>
    <t>[8]     Udvikling og effektivisering af biogasproduktionen I Danmark – Delrapport 1 og 2, Danish Energy Agency Biogas Taskforce 2015.</t>
  </si>
  <si>
    <t>&lt;none&gt;</t>
  </si>
  <si>
    <t>Forced outage [%], unplanned shutdown</t>
  </si>
  <si>
    <t>1. Brett Parkinson, J. W. (2017). Techno‐Economic Analysis of Methane Pyrolysis in Molten Metals: Decarbonizing Natural Gas. Chemical Engineering Technology, 1022-1030.</t>
  </si>
  <si>
    <t>2. Gaudernack, B., &amp; Lynum, S. (1998). Hydrogen from natural gas without release of CO2 to the atmosphere. Hydrogen Energy, 1087-1093.</t>
  </si>
  <si>
    <t>3. Tiina Keipi a, V. H. (2016). Techno-economic analysis of four concepts for thermal decomposition of methane: Reduction of CO2 emissions in natural gas combustion. Energy Conversion and Management, 1-12.</t>
  </si>
  <si>
    <t>6. N. Z. Muradov, Thermocatalytic CO2‐Free Production of Hydrogen from Hydrocarbon Fuels, Technical Report, No. DE‐FC36‐99GO10456, U.S. Department of Energy, Oak Ridge, TN 2004.</t>
  </si>
  <si>
    <t>A. The technology is not available in 2020.</t>
  </si>
  <si>
    <t xml:space="preserve">B. The cost estimate is highly dependent on the materialization of the pilot plants currently being built and their performance. If reaching a mature technology level by 2030, it is expected that some cost reduction will occur in the coming years, but the level of cost reduction is uncertain. </t>
  </si>
  <si>
    <t>C. The planned outages might be higher than stated in the early stages of the technology development.</t>
  </si>
  <si>
    <t>D. The estimate is based on previous engineering experience.</t>
  </si>
  <si>
    <t>E. The value is an average of published bandwidth values.</t>
  </si>
  <si>
    <t>F. The Lower Heating Value (LHV) of the hydrogen used is 120 MJ/kg.</t>
  </si>
  <si>
    <t>G. The projected values for 2040 and 2050 are assumed based on a 10% change over time. This is due to potential improvements in the efficiency of the process, optimization of the operation of the technology, and reduction in the prices of material/equipment/inputs.</t>
  </si>
  <si>
    <t>H. Total input of electricity and methane energy converted through methane LHV of 50.0 MJ/kg.</t>
  </si>
  <si>
    <t>I. Plant size based on input is a combination of methane consumption and electricity input.</t>
  </si>
  <si>
    <t xml:space="preserve">J. The investment cost includes the process units and associated equipment needed to start up the plant. It does not include peripheral equipment such as buildings (e.g. control rooms) or electrical interfaces. </t>
  </si>
  <si>
    <t>K. The techno-economic analysis for both investment and sizing is based on theoretical conversion models coupled with actual energy and material costs at the time of the analysis.</t>
  </si>
  <si>
    <t>L. The variable O&amp;M is calculated to be similar to SMR technology excluding the cost of natural gas input and carbon tax. What is included is process cooling costs and general wear and tear.</t>
  </si>
  <si>
    <t>M. Unconverted methane is recycled to prevent methane slip.</t>
  </si>
  <si>
    <t>N. The Lower Heating Value (LHV) of the carbon black used is 28.0 MJ/kg.</t>
  </si>
  <si>
    <t> Methane conversion [%]</t>
  </si>
  <si>
    <r>
      <t>A.</t>
    </r>
    <r>
      <rPr>
        <sz val="8"/>
        <color rgb="FF000000"/>
        <rFont val="Calibri"/>
        <family val="2"/>
      </rPr>
      <t>     The plant size is assumed based on the proposed Velocys plant and the NREL n</t>
    </r>
    <r>
      <rPr>
        <vertAlign val="superscript"/>
        <sz val="8"/>
        <color rgb="FF000000"/>
        <rFont val="Calibri"/>
        <family val="2"/>
      </rPr>
      <t>th</t>
    </r>
    <r>
      <rPr>
        <sz val="8"/>
        <color rgb="FF000000"/>
        <rFont val="Calibri"/>
        <family val="2"/>
      </rPr>
      <t xml:space="preserve"> plant. </t>
    </r>
  </si>
  <si>
    <r>
      <t>B.</t>
    </r>
    <r>
      <rPr>
        <sz val="8"/>
        <color rgb="FF000000"/>
        <rFont val="Calibri"/>
        <family val="2"/>
      </rPr>
      <t>     Feedstock availability is likely to determine the maximum plant size.</t>
    </r>
  </si>
  <si>
    <r>
      <t>C.</t>
    </r>
    <r>
      <rPr>
        <sz val="8"/>
        <color rgb="FF000000"/>
        <rFont val="Calibri"/>
        <family val="2"/>
      </rPr>
      <t>     The feedstock requirements could vary with efforts to improve the desired product selectivity.</t>
    </r>
  </si>
  <si>
    <r>
      <t>D.</t>
    </r>
    <r>
      <rPr>
        <sz val="8"/>
        <color rgb="FF000000"/>
        <rFont val="Calibri"/>
        <family val="2"/>
      </rPr>
      <t>     Over time the power available for export may increase due to improve thermal management in the plant.</t>
    </r>
  </si>
  <si>
    <r>
      <t>A.</t>
    </r>
    <r>
      <rPr>
        <sz val="8"/>
        <color rgb="FF000000"/>
        <rFont val="Calibri"/>
        <family val="2"/>
      </rPr>
      <t xml:space="preserve">     The plant size is assumed based on the plants sizes of existing HVO plants. </t>
    </r>
  </si>
  <si>
    <r>
      <t>B.</t>
    </r>
    <r>
      <rPr>
        <sz val="8"/>
        <color rgb="FF000000"/>
        <rFont val="Calibri"/>
        <family val="2"/>
      </rPr>
      <t xml:space="preserve">     The plant size uncertainty represents the current range in the market. </t>
    </r>
  </si>
  <si>
    <r>
      <t>D.</t>
    </r>
    <r>
      <rPr>
        <sz val="8"/>
        <color rgb="FF000000"/>
        <rFont val="Calibri"/>
        <family val="2"/>
      </rPr>
      <t>     Hydrogen consumption is also a function of the feedstock to a small degree.</t>
    </r>
  </si>
  <si>
    <r>
      <t>E.</t>
    </r>
    <r>
      <rPr>
        <sz val="8"/>
        <color rgb="FF000000"/>
        <rFont val="Calibri"/>
        <family val="2"/>
      </rPr>
      <t xml:space="preserve">     The total capital cost include total installed cost (total direct costs) and all indirect costs such as engineering, construction, contractor’s fee, contingency and working capital. </t>
    </r>
  </si>
  <si>
    <r>
      <t>F.</t>
    </r>
    <r>
      <rPr>
        <sz val="8"/>
        <color rgb="FF000000"/>
        <rFont val="Calibri"/>
        <family val="2"/>
      </rPr>
      <t>     O&amp;M costs, costs for main raw materials are not included.</t>
    </r>
  </si>
  <si>
    <r>
      <t>G.</t>
    </r>
    <r>
      <rPr>
        <sz val="8"/>
        <color rgb="FF000000"/>
        <rFont val="Calibri"/>
        <family val="2"/>
      </rPr>
      <t>    There is limited potential for process improvements.</t>
    </r>
  </si>
  <si>
    <r>
      <t>H.</t>
    </r>
    <r>
      <rPr>
        <sz val="8"/>
        <color rgb="FF000000"/>
        <rFont val="Calibri"/>
        <family val="2"/>
      </rPr>
      <t>     Total output excludes the heat loss.</t>
    </r>
  </si>
  <si>
    <r>
      <t>I.</t>
    </r>
    <r>
      <rPr>
        <sz val="8"/>
        <color rgb="FF000000"/>
        <rFont val="Calibri"/>
        <family val="2"/>
      </rPr>
      <t>      Best plants operate at greater than 95% of capacity.</t>
    </r>
  </si>
  <si>
    <r>
      <t>J.</t>
    </r>
    <r>
      <rPr>
        <sz val="8"/>
        <color rgb="FF000000"/>
        <rFont val="Calibri"/>
        <family val="2"/>
      </rPr>
      <t>     Range of capital cost is +/- 25% of mean.</t>
    </r>
  </si>
  <si>
    <r>
      <t>K.</t>
    </r>
    <r>
      <rPr>
        <sz val="8"/>
        <color rgb="FF000000"/>
        <rFont val="Calibri"/>
        <family val="2"/>
      </rPr>
      <t>     Operating cost uncertainty is +/- 10% of mean.</t>
    </r>
  </si>
  <si>
    <r>
      <t>L.</t>
    </r>
    <r>
      <rPr>
        <sz val="8"/>
        <color rgb="FF000000"/>
        <rFont val="Calibri"/>
        <family val="2"/>
      </rPr>
      <t>      M €/k tonne is million euro per 1,000 tonnes</t>
    </r>
  </si>
  <si>
    <r>
      <t>A.</t>
    </r>
    <r>
      <rPr>
        <sz val="8"/>
        <color rgb="FF000000"/>
        <rFont val="Calibri"/>
        <family val="2"/>
      </rPr>
      <t>     The plant size is assumed based on the plants sizes of existing HVO plants. Jet production is 80% of HVO diesel production with the other 20% representing increased co-products.</t>
    </r>
  </si>
  <si>
    <r>
      <t>C.</t>
    </r>
    <r>
      <rPr>
        <sz val="8"/>
        <color rgb="FF000000"/>
        <rFont val="Calibri"/>
        <family val="2"/>
      </rPr>
      <t>     Performance is typical based similar performance to HVO diesel but with less primary product and more co-products.</t>
    </r>
  </si>
  <si>
    <r>
      <t>L.</t>
    </r>
    <r>
      <rPr>
        <sz val="8"/>
        <color rgb="FF000000"/>
        <rFont val="Calibri"/>
        <family val="2"/>
      </rPr>
      <t>     M €/k tonne is million euro per 1,000 tonnes.</t>
    </r>
  </si>
  <si>
    <r>
      <t>A.</t>
    </r>
    <r>
      <rPr>
        <sz val="8"/>
        <color rgb="FF000000"/>
        <rFont val="Calibri"/>
        <family val="2"/>
      </rPr>
      <t xml:space="preserve">     The plant size is assumed based on the plants sizes of existing ethanol plants. </t>
    </r>
  </si>
  <si>
    <r>
      <t>C.</t>
    </r>
    <r>
      <rPr>
        <sz val="8"/>
        <color rgb="FF000000"/>
        <rFont val="Calibri"/>
        <family val="2"/>
      </rPr>
      <t>     The feedstock starch content impacts the yield. Ethanol yields in the United States have been slowly increasing from a combination of improved conversion efficiency and higher starch content of the feedstock.</t>
    </r>
  </si>
  <si>
    <r>
      <t>D.</t>
    </r>
    <r>
      <rPr>
        <sz val="8"/>
        <color rgb="FF000000"/>
        <rFont val="Calibri"/>
        <family val="2"/>
      </rPr>
      <t>     The upper and lower values are representative of the range between individual plants.</t>
    </r>
  </si>
  <si>
    <r>
      <t>E.</t>
    </r>
    <r>
      <rPr>
        <sz val="8"/>
        <color rgb="FF000000"/>
        <rFont val="Calibri"/>
        <family val="2"/>
      </rPr>
      <t>     Output excludes the low quality waste heat.</t>
    </r>
  </si>
  <si>
    <r>
      <t>F.</t>
    </r>
    <r>
      <rPr>
        <sz val="8"/>
        <color rgb="FF000000"/>
        <rFont val="Calibri"/>
        <family val="2"/>
      </rPr>
      <t>     Change over time is a function of increased ethanol yield, which also results in lower DDG yield as the mass must be conserved.</t>
    </r>
  </si>
  <si>
    <r>
      <t>G.</t>
    </r>
    <r>
      <rPr>
        <sz val="8"/>
        <color rgb="FF000000"/>
        <rFont val="Calibri"/>
        <family val="2"/>
      </rPr>
      <t xml:space="preserve">    Variable costs are reduced from improved energy efficiency. </t>
    </r>
  </si>
  <si>
    <r>
      <t>H.</t>
    </r>
    <r>
      <rPr>
        <sz val="8"/>
        <color rgb="FF000000"/>
        <rFont val="Calibri"/>
        <family val="2"/>
      </rPr>
      <t>     Start-up costs are included on variable costs.</t>
    </r>
  </si>
  <si>
    <r>
      <t>I.</t>
    </r>
    <r>
      <rPr>
        <sz val="8"/>
        <color rgb="FF000000"/>
        <rFont val="Calibri"/>
        <family val="2"/>
      </rPr>
      <t>      Capital costs can be site specific and process technology supplier dependent. The costs provided for in the table are from a technology developer with a reputation for low capital costs.</t>
    </r>
  </si>
  <si>
    <r>
      <t>J.</t>
    </r>
    <r>
      <rPr>
        <sz val="8"/>
        <color rgb="FF000000"/>
        <rFont val="Calibri"/>
        <family val="2"/>
      </rPr>
      <t>     M €/k tonne is million euro per 1,000 tonnes</t>
    </r>
  </si>
  <si>
    <r>
      <t>[1]</t>
    </r>
    <r>
      <rPr>
        <sz val="8"/>
        <color rgb="FF000000"/>
        <rFont val="Calibri"/>
        <family val="2"/>
      </rPr>
      <t>     (S&amp;T)</t>
    </r>
    <r>
      <rPr>
        <vertAlign val="superscript"/>
        <sz val="8"/>
        <color rgb="FF000000"/>
        <rFont val="Calibri"/>
        <family val="2"/>
      </rPr>
      <t>2</t>
    </r>
    <r>
      <rPr>
        <sz val="8"/>
        <color rgb="FF000000"/>
        <rFont val="Calibri"/>
        <family val="2"/>
      </rPr>
      <t xml:space="preserve"> Consultants Inc. Database of actual plant performance.</t>
    </r>
  </si>
  <si>
    <r>
      <t>[4]</t>
    </r>
    <r>
      <rPr>
        <sz val="8"/>
        <color rgb="FF000000"/>
        <rFont val="Calibri"/>
        <family val="2"/>
      </rPr>
      <t>     Biograce Version 4d without the extra 30% processing energy factor.</t>
    </r>
  </si>
  <si>
    <r>
      <t>[12]</t>
    </r>
    <r>
      <rPr>
        <sz val="8"/>
        <color rgb="FF000000"/>
        <rFont val="Calibri"/>
        <family val="2"/>
      </rPr>
      <t xml:space="preserve"> Biofuel Journal. 2017. Third Quarter. Construction begins. Page 40-42.</t>
    </r>
  </si>
  <si>
    <r>
      <t>A.</t>
    </r>
    <r>
      <rPr>
        <sz val="8"/>
        <color rgb="FF000000"/>
        <rFont val="Calibri"/>
        <family val="2"/>
      </rPr>
      <t>     The plant size range is likely limited by the feedstock availability.</t>
    </r>
  </si>
  <si>
    <r>
      <t>B.</t>
    </r>
    <r>
      <rPr>
        <sz val="8"/>
        <color rgb="FF000000"/>
        <rFont val="Calibri"/>
        <family val="2"/>
      </rPr>
      <t>     The plant size range is typical of the range found in the literature. It is highly uncertain given that the commercial demonstration plants in operation are much smaller.</t>
    </r>
  </si>
  <si>
    <r>
      <t>C.</t>
    </r>
    <r>
      <rPr>
        <sz val="8"/>
        <color rgb="FF000000"/>
        <rFont val="Calibri"/>
        <family val="2"/>
      </rPr>
      <t>     This is twice the time normally found in process operations.</t>
    </r>
  </si>
  <si>
    <r>
      <t>D.</t>
    </r>
    <r>
      <rPr>
        <sz val="8"/>
        <color rgb="FF000000"/>
        <rFont val="Calibri"/>
        <family val="2"/>
      </rPr>
      <t>     Capital costs for n</t>
    </r>
    <r>
      <rPr>
        <vertAlign val="superscript"/>
        <sz val="8"/>
        <color rgb="FF000000"/>
        <rFont val="Calibri"/>
        <family val="2"/>
      </rPr>
      <t>th</t>
    </r>
    <r>
      <rPr>
        <sz val="8"/>
        <color rgb="FF000000"/>
        <rFont val="Calibri"/>
        <family val="2"/>
      </rPr>
      <t xml:space="preserve"> plant are used for 2050 and earlier costs are estimates.</t>
    </r>
  </si>
  <si>
    <r>
      <t>E.</t>
    </r>
    <r>
      <rPr>
        <sz val="8"/>
        <color rgb="FF000000"/>
        <rFont val="Calibri"/>
        <family val="2"/>
      </rPr>
      <t>     These are based on the commercial demonstration plant results.</t>
    </r>
  </si>
  <si>
    <r>
      <t>F.</t>
    </r>
    <r>
      <rPr>
        <sz val="8"/>
        <color rgb="FF000000"/>
        <rFont val="Calibri"/>
        <family val="2"/>
      </rPr>
      <t>     N</t>
    </r>
    <r>
      <rPr>
        <vertAlign val="superscript"/>
        <sz val="8"/>
        <color rgb="FF000000"/>
        <rFont val="Calibri"/>
        <family val="2"/>
      </rPr>
      <t>th</t>
    </r>
    <r>
      <rPr>
        <sz val="8"/>
        <color rgb="FF000000"/>
        <rFont val="Calibri"/>
        <family val="2"/>
      </rPr>
      <t xml:space="preserve"> plant estimates.</t>
    </r>
  </si>
  <si>
    <r>
      <t>G.</t>
    </r>
    <r>
      <rPr>
        <sz val="8"/>
        <color rgb="FF000000"/>
        <rFont val="Calibri"/>
        <family val="2"/>
      </rPr>
      <t>    M €/k tonne is million euro per 1,000 tonnes</t>
    </r>
  </si>
  <si>
    <r>
      <t>A.</t>
    </r>
    <r>
      <rPr>
        <sz val="8"/>
        <color rgb="FF000000"/>
        <rFont val="Calibri"/>
        <family val="2"/>
      </rPr>
      <t>     The plant size is assumed based on the plants sizes of existing ethanol plants.</t>
    </r>
  </si>
  <si>
    <r>
      <t>C.</t>
    </r>
    <r>
      <rPr>
        <sz val="8"/>
        <color rgb="FF000000"/>
        <rFont val="Calibri"/>
        <family val="2"/>
      </rPr>
      <t>     Not all process developers are attempting to maximize ethanol output; this can result in higher feedstock consumption but lower chemical use. Co-product production is higher if the ethanol yield is low.</t>
    </r>
  </si>
  <si>
    <r>
      <t>D.</t>
    </r>
    <r>
      <rPr>
        <sz val="8"/>
        <color rgb="FF000000"/>
        <rFont val="Calibri"/>
        <family val="2"/>
      </rPr>
      <t>     There is a wide range of reported capital costs for the existing plants and a wide range in the cost of future plants.</t>
    </r>
  </si>
  <si>
    <r>
      <t>E.</t>
    </r>
    <r>
      <rPr>
        <sz val="8"/>
        <color rgb="FF000000"/>
        <rFont val="Calibri"/>
        <family val="2"/>
      </rPr>
      <t>     Start-up costs are included in the operating costs.</t>
    </r>
  </si>
  <si>
    <r>
      <t>F.</t>
    </r>
    <r>
      <rPr>
        <sz val="8"/>
        <color rgb="FF000000"/>
        <rFont val="Calibri"/>
        <family val="2"/>
      </rPr>
      <t>     O&amp;M costs are based on the n</t>
    </r>
    <r>
      <rPr>
        <vertAlign val="superscript"/>
        <sz val="8"/>
        <color rgb="FF000000"/>
        <rFont val="Calibri"/>
        <family val="2"/>
      </rPr>
      <t>th</t>
    </r>
    <r>
      <rPr>
        <sz val="8"/>
        <color rgb="FF000000"/>
        <rFont val="Calibri"/>
        <family val="2"/>
      </rPr>
      <t xml:space="preserve"> plant. There are no public estimates for the costs from current plants. It has been estimated that they are twice the values for the nth plants. This may be optimistic unless the on line performance can be improved.</t>
    </r>
  </si>
  <si>
    <r>
      <t>A.</t>
    </r>
    <r>
      <rPr>
        <sz val="8"/>
        <color rgb="FF000000"/>
        <rFont val="Calibri"/>
        <family val="2"/>
      </rPr>
      <t>     The plant size range is assumed based on the proposed Värmlands plant and the NREL n</t>
    </r>
    <r>
      <rPr>
        <vertAlign val="superscript"/>
        <sz val="8"/>
        <color rgb="FF000000"/>
        <rFont val="Calibri"/>
        <family val="2"/>
      </rPr>
      <t>th</t>
    </r>
    <r>
      <rPr>
        <sz val="8"/>
        <color rgb="FF000000"/>
        <rFont val="Calibri"/>
        <family val="2"/>
      </rPr>
      <t xml:space="preserve"> plant.</t>
    </r>
  </si>
  <si>
    <r>
      <t>C.</t>
    </r>
    <r>
      <rPr>
        <sz val="8"/>
        <color rgb="FF000000"/>
        <rFont val="Calibri"/>
        <family val="2"/>
      </rPr>
      <t>     Some plants may produce their own power and have no power imports.</t>
    </r>
  </si>
  <si>
    <r>
      <t>D.</t>
    </r>
    <r>
      <rPr>
        <sz val="8"/>
        <color rgb="FF000000"/>
        <rFont val="Calibri"/>
        <family val="2"/>
      </rPr>
      <t>     Plants that produce their own power will have much lower heat available to district heat.</t>
    </r>
  </si>
  <si>
    <r>
      <t>E.</t>
    </r>
    <r>
      <rPr>
        <sz val="8"/>
        <color rgb="FF000000"/>
        <rFont val="Calibri"/>
        <family val="2"/>
      </rPr>
      <t>     Assumed a 25/75 split on fixed to variable operating costs.</t>
    </r>
  </si>
  <si>
    <r>
      <t>F.</t>
    </r>
    <r>
      <rPr>
        <sz val="8"/>
        <color rgb="FF000000"/>
        <rFont val="Calibri"/>
        <family val="2"/>
      </rPr>
      <t>     M €/k tonne is million euro per 1,000 tonnes</t>
    </r>
  </si>
  <si>
    <r>
      <t>A.</t>
    </r>
    <r>
      <rPr>
        <sz val="8"/>
        <color rgb="FF000000"/>
        <rFont val="Calibri"/>
        <family val="2"/>
      </rPr>
      <t>     The plant size range is likely limited by the biogas availability.</t>
    </r>
  </si>
  <si>
    <r>
      <t>B.</t>
    </r>
    <r>
      <rPr>
        <sz val="8"/>
        <color rgb="FF000000"/>
        <rFont val="Calibri"/>
        <family val="2"/>
      </rPr>
      <t xml:space="preserve">     A1. This value is the hourly rating and has been calculated as if the unit produces at capacity and was in operations 8,000 h/year. </t>
    </r>
  </si>
  <si>
    <r>
      <t>C.</t>
    </r>
    <r>
      <rPr>
        <sz val="8"/>
        <color rgb="FF000000"/>
        <rFont val="Calibri"/>
        <family val="2"/>
      </rPr>
      <t>     Plant size progression is based on moving from small biogas system to large systems as the technology is proven.</t>
    </r>
  </si>
  <si>
    <r>
      <t>D.</t>
    </r>
    <r>
      <rPr>
        <sz val="8"/>
        <color rgb="FF000000"/>
        <rFont val="Calibri"/>
        <family val="2"/>
      </rPr>
      <t>     There are variations in the process that will have some impact on the overall efficiency. It is not yet clear what might become the industry standard.</t>
    </r>
  </si>
  <si>
    <r>
      <t>E.</t>
    </r>
    <r>
      <rPr>
        <sz val="8"/>
        <color rgb="FF000000"/>
        <rFont val="Calibri"/>
        <family val="2"/>
      </rPr>
      <t>     This is the power for the system excluding the electrolyzer.</t>
    </r>
  </si>
  <si>
    <r>
      <t>F.</t>
    </r>
    <r>
      <rPr>
        <sz val="8"/>
        <color rgb="FF000000"/>
        <rFont val="Calibri"/>
        <family val="2"/>
      </rPr>
      <t>     The methanation step does not lend itself to intermittent operation. The concept of intermittent power to SNG is not practical without intermediate storage for hydrogen that would allow the methanation plant to operate continuously. This would have a significant capital cost impact.</t>
    </r>
  </si>
  <si>
    <r>
      <t>G.</t>
    </r>
    <r>
      <rPr>
        <sz val="8"/>
        <color rgb="FF000000"/>
        <rFont val="Calibri"/>
        <family val="2"/>
      </rPr>
      <t>    Some recoverable waste heat is available from the process.</t>
    </r>
  </si>
  <si>
    <r>
      <t>H.</t>
    </r>
    <r>
      <rPr>
        <sz val="8"/>
        <color rgb="FF000000"/>
        <rFont val="Calibri"/>
        <family val="2"/>
      </rPr>
      <t>     There is a significant range in the capital cost estimates.</t>
    </r>
  </si>
  <si>
    <r>
      <t>I.</t>
    </r>
    <r>
      <rPr>
        <sz val="8"/>
        <color rgb="FF000000"/>
        <rFont val="Calibri"/>
        <family val="2"/>
      </rPr>
      <t>      Assumes that the biogas is 65% methane.</t>
    </r>
  </si>
  <si>
    <r>
      <t>[7]     Hansen, J., Holstebroe, M., Jensen, M., Rass-Hansen, J., Heiredal-Clausen, T. 2016. SOEC Enabled Biogas Upgrading.</t>
    </r>
    <r>
      <rPr>
        <sz val="8"/>
        <color rgb="FF808080"/>
        <rFont val="Calibri"/>
        <family val="2"/>
      </rPr>
      <t xml:space="preserve"> </t>
    </r>
    <r>
      <rPr>
        <sz val="8"/>
        <color theme="1"/>
        <rFont val="Calibri"/>
        <family val="2"/>
      </rPr>
      <t>12th European SOFC &amp; SOE Forum.</t>
    </r>
  </si>
  <si>
    <r>
      <t>B.</t>
    </r>
    <r>
      <rPr>
        <sz val="8"/>
        <color rgb="FF000000"/>
        <rFont val="Calibri"/>
        <family val="2"/>
      </rPr>
      <t>     The plant size range is typical of the range found in the literature. It is highly uncertain given that there is no commercial demonstration plant in operation yet.</t>
    </r>
  </si>
  <si>
    <r>
      <t>E.</t>
    </r>
    <r>
      <rPr>
        <sz val="8"/>
        <color rgb="FF000000"/>
        <rFont val="Calibri"/>
        <family val="2"/>
      </rPr>
      <t>     These are based on extrapolated pilot plant results.</t>
    </r>
  </si>
  <si>
    <r>
      <t>F.</t>
    </r>
    <r>
      <rPr>
        <sz val="8"/>
        <color rgb="FF000000"/>
        <rFont val="Calibri"/>
        <family val="2"/>
      </rPr>
      <t>     N</t>
    </r>
    <r>
      <rPr>
        <vertAlign val="superscript"/>
        <sz val="8"/>
        <color rgb="FF000000"/>
        <rFont val="Calibri"/>
        <family val="2"/>
      </rPr>
      <t>th</t>
    </r>
    <r>
      <rPr>
        <sz val="8"/>
        <color rgb="FF000000"/>
        <rFont val="Calibri"/>
        <family val="2"/>
      </rPr>
      <t xml:space="preserve"> plant estimates</t>
    </r>
  </si>
  <si>
    <r>
      <t>E. N</t>
    </r>
    <r>
      <rPr>
        <vertAlign val="superscript"/>
        <sz val="8"/>
        <color theme="1"/>
        <rFont val="Calibri"/>
        <family val="2"/>
      </rPr>
      <t>th</t>
    </r>
    <r>
      <rPr>
        <sz val="8"/>
        <color theme="1"/>
        <rFont val="Calibri"/>
        <family val="2"/>
      </rPr>
      <t xml:space="preserve"> plant estimates</t>
    </r>
  </si>
  <si>
    <r>
      <t xml:space="preserve">E: Heat available at </t>
    </r>
    <r>
      <rPr>
        <sz val="8"/>
        <rFont val="Calibri"/>
        <family val="2"/>
      </rPr>
      <t>30-60</t>
    </r>
    <r>
      <rPr>
        <sz val="8"/>
        <color theme="1"/>
        <rFont val="Calibri"/>
        <family val="2"/>
      </rPr>
      <t>°C and requires heat pump for use for district heating.</t>
    </r>
  </si>
  <si>
    <r>
      <t>N/A</t>
    </r>
    <r>
      <rPr>
        <sz val="8"/>
        <color theme="1"/>
        <rFont val="Calibri"/>
        <family val="2"/>
      </rPr>
      <t>  </t>
    </r>
  </si>
  <si>
    <r>
      <t>F. The yield of the differnt outputs can be adjusted, these figures are assuming a plant designed for maximum biochar</t>
    </r>
    <r>
      <rPr>
        <sz val="8"/>
        <rFont val="Calibri"/>
        <family val="2"/>
      </rPr>
      <t xml:space="preserve"> output. The heat required for the pyrolysis process is generated by burning a part of the gas produced during the process.</t>
    </r>
  </si>
  <si>
    <r>
      <t xml:space="preserve">F. The yield of the differnt outputs can be adjusted, these figures are assuming a plant designed for maximum biochar output. </t>
    </r>
    <r>
      <rPr>
        <sz val="8"/>
        <rFont val="Calibri"/>
        <family val="2"/>
      </rPr>
      <t>The heat required for the pyrolysis process is generated by burning a part of the gas produced during the process.</t>
    </r>
  </si>
  <si>
    <t>Input</t>
  </si>
  <si>
    <t>Output</t>
  </si>
  <si>
    <t>Typical total plant size [1,000 t FT Liquids/year]</t>
  </si>
  <si>
    <t>Typical total plant size [MW]</t>
  </si>
  <si>
    <t>Feedstock Consumption [MWh/MWh Total Input]</t>
  </si>
  <si>
    <t>Naphta Output [MWh/MWh Total Input]</t>
  </si>
  <si>
    <t>Jet Fuel Output [MWh/MWh Total Input]</t>
  </si>
  <si>
    <t>Diesel Output [MWh/MWh Total Input]</t>
  </si>
  <si>
    <t>Electricity Output [MWh/MWh Total Input]</t>
  </si>
  <si>
    <t>Typical total plant size [1,000 t biodiesel/year]</t>
  </si>
  <si>
    <t>Typical total plant size [MW biodiesel]</t>
  </si>
  <si>
    <t>Veg Oil Consumption, [MWh/MWh Total Input]</t>
  </si>
  <si>
    <t>Methanol Consumption, [MWh/MWh Total Input]</t>
  </si>
  <si>
    <t>Electricity Consumption, [MWh/MWh Total Input]</t>
  </si>
  <si>
    <t>Natural Gas Consumption, [MWh/MWh Total Input]</t>
  </si>
  <si>
    <t>Biodiesel Output, [MWh/MWh Total Input]</t>
  </si>
  <si>
    <t>Glycerine  Output, [MWh/MWh Total Input]</t>
  </si>
  <si>
    <t>Typical total plant size [MW biodiesel/year]</t>
  </si>
  <si>
    <t>Biodiesel Output, [MWH/MWh]</t>
  </si>
  <si>
    <t>Glycerine  Output, [MWH/MWh Total Input]</t>
  </si>
  <si>
    <t>Typical total plant size [1,000 t HVO/year]</t>
  </si>
  <si>
    <t>Typical total plant size [MW HVO]</t>
  </si>
  <si>
    <t>Feedstock Consumption, [MWh/MWh Total Inputs]</t>
  </si>
  <si>
    <t>Hydrogen Consumption, [MWh/MWh Total Inputs]</t>
  </si>
  <si>
    <t>Electricity Consumption, [MWh/MWh Total Inputs]</t>
  </si>
  <si>
    <t>Natural Gas Consumption, [MWh/MWh Total Inputs]</t>
  </si>
  <si>
    <t>HVO Output, [MWh/MWh Total Input]</t>
  </si>
  <si>
    <t>Naphta Output, [MWh/MWh Total Input]</t>
  </si>
  <si>
    <t>Fuel Gas Output [MWh/MWh Total Input]</t>
  </si>
  <si>
    <t>LPG Output, [MWh/MWh Total Input]</t>
  </si>
  <si>
    <t>District Heating Output, [MWh/MWh Total input]</t>
  </si>
  <si>
    <t>C.     Performance is typical based on public data and confidential data reviewed by [S&amp;T)2 Consultants Inc.</t>
  </si>
  <si>
    <t>[8]     Rogelio Sotelo-Boyás, Fernando Trejo-Zárraga and Felipe de Jesús Hernández-Loyo [2012). Hydroconversion of Triglycerides into Green Liquid Fuels, Hydrogenation, Prof. Iyad Karamé [Ed.), InTech, DOI: 10.5772/48710. Available from: https://www.intechopen.com/books/hydrogenation/hydroconversion-of-triglycerides-into-green-liquid-fuels</t>
  </si>
  <si>
    <t xml:space="preserve">E.     The total capital cost include total installed cost (total direct costs) and all indirect costs such as engineering, construction, contractor’s fee, contingency and working capital. </t>
  </si>
  <si>
    <t>Typical total plant size MW HVO [MW]</t>
  </si>
  <si>
    <t>HVO Jet Output, [GJ/GJ Total Input]</t>
  </si>
  <si>
    <t>Fuel Gas Output, [MWh/MWh Total Input]</t>
  </si>
  <si>
    <t>Ethanol/year, [1,000 tonnes/year]</t>
  </si>
  <si>
    <t>Ethanol/year, [MW]</t>
  </si>
  <si>
    <t>Feedstock Consumption, [MWh/MWh Total Input]</t>
  </si>
  <si>
    <t>Electricity Consumption  [MWh/MWh Total Input]</t>
  </si>
  <si>
    <t>Natural Gas Consumption  [MWh/MWh Total Input]</t>
  </si>
  <si>
    <t>Ethanol Output,  [MWh/MWh Total Input]</t>
  </si>
  <si>
    <t>DDG  Output,  [MWh/MWh Total Input]</t>
  </si>
  <si>
    <t>Typical total plant size [1,000 t Bio Oil/year]</t>
  </si>
  <si>
    <t>Typical total plant size. [MW]</t>
  </si>
  <si>
    <t>Bio Oil Output, [MWh/MWh Total Input]</t>
  </si>
  <si>
    <t>Steam, Output, [MWh/MWh Total Input]</t>
  </si>
  <si>
    <t>Power, Output, [MWh/MWh Total Input]</t>
  </si>
  <si>
    <t>Typical total plant size [1,000 tonnes/year]</t>
  </si>
  <si>
    <t>Typical total plant size, [MW]</t>
  </si>
  <si>
    <t>Ethanol Output, [MWh/MWh Total Input]</t>
  </si>
  <si>
    <t>Electiricity Output, [MWh/MWh Total Input]</t>
  </si>
  <si>
    <t>Typical total plant size [1,000 t Methanol/year]</t>
  </si>
  <si>
    <t>Methanol Output, [MWh/MWh Total Input]</t>
  </si>
  <si>
    <t>District heat  Output, [MWh/MWh Total Input]</t>
  </si>
  <si>
    <t>Electricity Output, [MWh/MWh Total Input]</t>
  </si>
  <si>
    <t>District Heating Output, [MWh/MWh Total Input]</t>
  </si>
  <si>
    <t>Typical total plant size [1,000 GJ SNG/year]</t>
  </si>
  <si>
    <t>Biogas Consumption, [MWh/MWh Total Input]</t>
  </si>
  <si>
    <t>Hydrogen Consumption, [MWh/MWh Total Input]</t>
  </si>
  <si>
    <t>SNG Output, [MWh/MWh Total Input]</t>
  </si>
  <si>
    <t>Typical total plant size [1,000 t liquid fuels/year]</t>
  </si>
  <si>
    <t>Liquid Fuel Output, [MWh/MWh Total Input]</t>
  </si>
  <si>
    <t>Biochar, Output, [MWh/MWh Total Input]</t>
  </si>
  <si>
    <t>Gas Output, [MWh/MWh Total Input]</t>
  </si>
  <si>
    <t>District Heat [MWh/MWh Total Input]</t>
  </si>
  <si>
    <t>Typical total plant size [1,000 kt FT Liquids/year]</t>
  </si>
  <si>
    <t>Typical total plant size, [MW] Output</t>
  </si>
  <si>
    <r>
      <t>CO</t>
    </r>
    <r>
      <rPr>
        <vertAlign val="subscript"/>
        <sz val="8"/>
        <color theme="1"/>
        <rFont val="Calibri"/>
        <family val="2"/>
        <scheme val="minor"/>
      </rPr>
      <t>2</t>
    </r>
    <r>
      <rPr>
        <sz val="8"/>
        <color theme="1"/>
        <rFont val="Calibri"/>
        <family val="2"/>
        <scheme val="minor"/>
      </rPr>
      <t xml:space="preserve"> Consumption, [t/t FT Liquids]</t>
    </r>
  </si>
  <si>
    <t>Power Consumption, [MWh/MWh Total Input]</t>
  </si>
  <si>
    <t>FT Liquids Output, [MWh/MWh Total Input]</t>
  </si>
  <si>
    <t>District Heat  Output, [MWh/MWh Total Input]</t>
  </si>
  <si>
    <r>
      <t>CO</t>
    </r>
    <r>
      <rPr>
        <vertAlign val="subscript"/>
        <sz val="8"/>
        <color theme="1"/>
        <rFont val="Calibri"/>
        <family val="2"/>
      </rPr>
      <t>2</t>
    </r>
    <r>
      <rPr>
        <sz val="8"/>
        <color theme="1"/>
        <rFont val="Calibri"/>
        <family val="2"/>
      </rPr>
      <t xml:space="preserve"> Consumption, [t/t FT Liquids]</t>
    </r>
  </si>
  <si>
    <t>Typical total plant size, [MW] (Ammonia output)</t>
  </si>
  <si>
    <t>N2 Consumption, [t/t] Ammonia</t>
  </si>
  <si>
    <t>Hydrogen Consumption, [t/t] Ammonia</t>
  </si>
  <si>
    <t>Ammonia Output, [MWh/MWh Total Input]</t>
  </si>
  <si>
    <t>Typical total plant size, [MW] output</t>
  </si>
  <si>
    <t>Typical total plant size, [MW] input</t>
  </si>
  <si>
    <t>Biochar Output, [MWh/MWh Total Input]</t>
  </si>
  <si>
    <t>Pyrolysis oil Output, [MWh/MWh Total Input]</t>
  </si>
  <si>
    <t>Pyrolysis gas Output, [MWh/MWh Total Input]</t>
  </si>
  <si>
    <t>Heat Output,[MWh/MWh Total Input]</t>
  </si>
  <si>
    <t>Specific investment ([M€ /MW] output from pyrolysis process)</t>
  </si>
  <si>
    <t>Variable O&amp;M ([€ /MWh] output from pyrolysis process)</t>
  </si>
  <si>
    <t>Feedstock Consumption, [MWh/MWh] Total Input</t>
  </si>
  <si>
    <t>Electricity Consumption, [MWh/MWh] Total Input</t>
  </si>
  <si>
    <t>Biochar Output, [MWh/MWh] Total Input</t>
  </si>
  <si>
    <t>Pyrolysis oil Output, [MWh/MWh] Total Input</t>
  </si>
  <si>
    <t>Pyrolysis gas Output, [MWh/MWh] Total Input</t>
  </si>
  <si>
    <t>Heat Output, [MWh/MWh] Total Input</t>
  </si>
  <si>
    <t>Aux. electricity [% of output energy]</t>
  </si>
  <si>
    <t>Aux. electricity [kWh/ton input]</t>
  </si>
  <si>
    <t>Aux. process heat [% of output energy]</t>
  </si>
  <si>
    <t>Aux. process heat [kWh/ton input]</t>
  </si>
  <si>
    <t xml:space="preserve">  Total O&amp;M [€/(ton input/year)]</t>
  </si>
  <si>
    <t>- of which O&amp;M, excl el. and heat [€/(ton input/year)]</t>
  </si>
  <si>
    <t>- of which electricity [€/(ton input/year)]</t>
  </si>
  <si>
    <t>- of which heat [€/(ton input/year)]</t>
  </si>
  <si>
    <t>Auxilliary electricity for upgrading [% of biogas input]</t>
  </si>
  <si>
    <t>Heat [% of biogas input]</t>
  </si>
  <si>
    <t>Variable O&amp;M [€/GJ input]</t>
  </si>
  <si>
    <t>- of which electricity [€/GJ input]</t>
  </si>
  <si>
    <t>Typical fuel input capacity, one unit [MWth]</t>
  </si>
  <si>
    <t>Biomass [% of input capacity]</t>
  </si>
  <si>
    <t>Electricity [% of input capacity]</t>
  </si>
  <si>
    <t>Specific investment [M€/MWth]</t>
  </si>
  <si>
    <t>Variable O&amp;M [€/MWhth]</t>
  </si>
  <si>
    <t>Specific investment [M€ /MW Liquids/year]</t>
  </si>
  <si>
    <t>Fixed O&amp;M [M€ /MW /year FT Liquids/year]</t>
  </si>
  <si>
    <t>Variable O&amp;M [€ /MWh FT Liquids/year]</t>
  </si>
  <si>
    <t>Start up [M€ /1,000 t FT Liquids/year]</t>
  </si>
  <si>
    <t>Specific energy content [GJ/ton] FT Diesel</t>
  </si>
  <si>
    <t>Specific density  [kg/l] or [ton/m3]</t>
  </si>
  <si>
    <t>Specific investment [M€ /1,000 t FT Liquids/year]</t>
  </si>
  <si>
    <t>Fixed O&amp;M [M€ /1,000 t FT Liquids/year]</t>
  </si>
  <si>
    <t>Variable O&amp;M [M€ /1,000 t FT Liquids/year]</t>
  </si>
  <si>
    <t>Typical total plant size [MW input_e]</t>
  </si>
  <si>
    <t>Typical total plant size [kgH2 / day of max output]</t>
  </si>
  <si>
    <t>Water for electrolysis [kg / MWh input_e]</t>
  </si>
  <si>
    <t xml:space="preserve"> - hereof unrecoverable heat loss [%-points of heat loss]</t>
  </si>
  <si>
    <t xml:space="preserve"> - hereof recoverable for district heating [%-points of heat loss]</t>
  </si>
  <si>
    <t>Hydrogen [kg / MWh input_e]</t>
  </si>
  <si>
    <t>Specific investment [€ / kW of total input_e]</t>
  </si>
  <si>
    <t>Specific investment [€ / kgH2 / day of max output]</t>
  </si>
  <si>
    <t xml:space="preserve">Fixed O&amp;M [% of specific investment / year] </t>
  </si>
  <si>
    <t>Variable O&amp;M [€ / kWh of total input]</t>
  </si>
  <si>
    <t>Startup cost [€ / kW of total input per startup]</t>
  </si>
  <si>
    <t>Current Density [A / cm2]</t>
  </si>
  <si>
    <t>Footprint [m2 / MW input_e]</t>
  </si>
  <si>
    <t>Typical total plant size [MW input]</t>
  </si>
  <si>
    <t>Water for electrolysis [kg / MWh input]</t>
  </si>
  <si>
    <t>Hydrogen [kg / MWh input]</t>
  </si>
  <si>
    <t>Construction time [months]</t>
  </si>
  <si>
    <t>Specific investment [€ / kW of total input]</t>
  </si>
  <si>
    <t>Specific investment [M € /MW]</t>
  </si>
  <si>
    <t>Fixed O&amp;M [M € /MW/year]</t>
  </si>
  <si>
    <t>Variable O&amp;M [€ /MWh]</t>
  </si>
  <si>
    <t>Start-up [M € /MW]</t>
  </si>
  <si>
    <t>Specific energy content [GJ/ton] biodiesel]</t>
  </si>
  <si>
    <t>Specific investment [M € /1,000 t biodiesel/year]</t>
  </si>
  <si>
    <t>Fixed O&amp;M [M € /1,000 t biodiesel]</t>
  </si>
  <si>
    <t>Variable O&amp;M [M € /1,000 t biodiesel]</t>
  </si>
  <si>
    <t>Startup [M € /MW]</t>
  </si>
  <si>
    <t xml:space="preserve">Specific energy content [GJ/ton] </t>
  </si>
  <si>
    <t>Specific investment [M € /1,000 t HVO]</t>
  </si>
  <si>
    <t>Fixed O&amp;M [M € /1,000 t HVO]</t>
  </si>
  <si>
    <t>Variable O&amp;M [M € /1,000 t HVO]</t>
  </si>
  <si>
    <t>Startup [M € /1,000 t HVO]</t>
  </si>
  <si>
    <t>Specific investment [M € /MW HVO Jet]</t>
  </si>
  <si>
    <t>Start-up [M € /1,000 t HVO Jet]</t>
  </si>
  <si>
    <t>Specific investment [M € /1000 t HVO Jet]</t>
  </si>
  <si>
    <t>Specific investment [M€ /MW Ethanol]</t>
  </si>
  <si>
    <t>Fixed O&amp;M [M€ /MW/year]</t>
  </si>
  <si>
    <t>Start-up [M€ /1,000 t Ethanol]</t>
  </si>
  <si>
    <t>Specific investment [M€ /1,000 t Ethanol]</t>
  </si>
  <si>
    <t>Fixed O&amp;M [M€ /1,000 t Ethanol]</t>
  </si>
  <si>
    <t>Variable O&amp;M [M€ /1,000 t Ethanol]</t>
  </si>
  <si>
    <t>Specific investment [M€ /MW Bio Oil]</t>
  </si>
  <si>
    <t>Fixed O&amp;M [M€ /MW/year Bio Oil]</t>
  </si>
  <si>
    <t>Variable O&amp;M [€ /MWh Bio Oil]</t>
  </si>
  <si>
    <t>Start up  [M€ /1,000 t Bio Oil]</t>
  </si>
  <si>
    <t>Specific energy content [GJ/ton] bio-oil]</t>
  </si>
  <si>
    <t>Specific investment [M€ /1,000 t Bio Oil]</t>
  </si>
  <si>
    <t>Fixed O&amp;M [M€ /1,000 t Bio Oil]</t>
  </si>
  <si>
    <t>Variable O&amp;M [M€ /1,000 t Bio Oil]</t>
  </si>
  <si>
    <t>Fixed O&amp;M [M€ /MW/year Ethanol]</t>
  </si>
  <si>
    <t>Variable O&amp;M [€ /MW Ethanol]</t>
  </si>
  <si>
    <t>Specific investment [M€ /MW Methanol]</t>
  </si>
  <si>
    <t>Fixed O&amp;M [M€ /MW/year Methanol]</t>
  </si>
  <si>
    <t>Variable O&amp;M [€ /MWh methanol]</t>
  </si>
  <si>
    <t>Start up [M€ /1,000 t Methanoll]</t>
  </si>
  <si>
    <t>Specific energy content [GJ/ton] methanol]</t>
  </si>
  <si>
    <t>Specific investment [M€ /1,000 t Methanol]</t>
  </si>
  <si>
    <t>Fixed O&amp;M [M€ /1,000 t Methanol]</t>
  </si>
  <si>
    <t>Variable O&amp;M [M€ /1,000 t Methanol]</t>
  </si>
  <si>
    <t>Start up [M€ /1,000 t Methanol]</t>
  </si>
  <si>
    <t>Specific investment [M€ /MW SNG]</t>
  </si>
  <si>
    <t>Fixed O&amp;M [M€ /MW/year SNG]</t>
  </si>
  <si>
    <t>Variable O&amp;M [€ /MWh SNG]</t>
  </si>
  <si>
    <t>Start up [€ /GJ SNG]</t>
  </si>
  <si>
    <t>Specific energy content [GJ/ton] SNG]</t>
  </si>
  <si>
    <t>Specific investment [M€ / 1000 GJ SNG]</t>
  </si>
  <si>
    <t>Fixed O&amp;M [€ /GJ SNG]</t>
  </si>
  <si>
    <t>Variable O&amp;M [€ /GJ SNG]</t>
  </si>
  <si>
    <t>Specific investment [M€ / MW Bio Oil]</t>
  </si>
  <si>
    <t>Fixed O&amp;M [M€ / MW  Bio Oil/year]</t>
  </si>
  <si>
    <t>Start up [€ /MW  Bio Oil]</t>
  </si>
  <si>
    <t>Specific energy content [GJ/ton] HTL]</t>
  </si>
  <si>
    <t>Specific investment [M€ /1000 t Bio Oil]</t>
  </si>
  <si>
    <t>Start up [M€ /1,000 t Bio Oil]</t>
  </si>
  <si>
    <t>Start up [€ /l Bio Oil]</t>
  </si>
  <si>
    <t>Specific investment [M€ /l1000 t Bio Oil]</t>
  </si>
  <si>
    <t>Variable O&amp;M [€ /1,000 t Bio Oil]</t>
  </si>
  <si>
    <t>Specific investment [M€ /l1000 t Liquid Fuels]</t>
  </si>
  <si>
    <t>Fixed O&amp;M [1,000 € /MW]</t>
  </si>
  <si>
    <t>Variable O&amp;M [€ /MWh of fuel]</t>
  </si>
  <si>
    <t>Start up [€ /l Liquid Fuel]</t>
  </si>
  <si>
    <t>Fixed O&amp;M [€ /MWH Liquids]</t>
  </si>
  <si>
    <t>Variable O&amp;M [€ /MWH Liquids]</t>
  </si>
  <si>
    <t>Start up [€ /l FT Liquids]</t>
  </si>
  <si>
    <t>Specific investment [€ /l FT Liquids/year]</t>
  </si>
  <si>
    <t>Fixed O&amp;M [€ /l FT Liquids]</t>
  </si>
  <si>
    <t>Variable O&amp;M [€ /l FT Liquids]</t>
  </si>
  <si>
    <t>Specific investment [M€ /MW Output]</t>
  </si>
  <si>
    <t>Fixed O&amp;M [€ /MWh FT Liquids]</t>
  </si>
  <si>
    <t>Variable O&amp;M [€ /MWH FT Liquids]</t>
  </si>
  <si>
    <t>Start up [€ /MWh FT Liquids]</t>
  </si>
  <si>
    <t>Specific investment [M€ /MW Ammonia output]</t>
  </si>
  <si>
    <t>Fixed O&amp;M [k€/MW Ammonia/year]</t>
  </si>
  <si>
    <t>Variable O&amp;M [€/MWh Ammonia]</t>
  </si>
  <si>
    <t>Start up [M€ /1,000 t Ammonia]</t>
  </si>
  <si>
    <t>Specific energy content [GJ/ton Ammonia]</t>
  </si>
  <si>
    <t>Specific density  [kg/l] or [ton/m3] Ammonia</t>
  </si>
  <si>
    <t>Specific investment [M€ /TPD Ammonia output]</t>
  </si>
  <si>
    <t>Variable O&amp;M [€ /t Ammonia]</t>
  </si>
  <si>
    <t>Start up [M€ /TPD Ammonia]</t>
  </si>
  <si>
    <t>Typical total plant size [MW H2 output]</t>
  </si>
  <si>
    <t>Typical total plant size [kg H2/day output]</t>
  </si>
  <si>
    <t>Specific investment [M€/MW of total H2 output]</t>
  </si>
  <si>
    <t>Fixed O&amp;M [€ / MW of total H2 output]</t>
  </si>
  <si>
    <t>Variable O&amp;M [€ / MWh of total H2 output]</t>
  </si>
  <si>
    <t>Startup cost [€ / MW of total H2 output]</t>
  </si>
  <si>
    <t>Specific bulk density of biochar [ton/m3]</t>
  </si>
  <si>
    <t>Specific absolute density of biochar [ton/m3]</t>
  </si>
  <si>
    <t>Specific density of pyrlolysis oil [ton/m3]</t>
  </si>
  <si>
    <t>Specific density of pyrolysis gas [kg/Nm3]</t>
  </si>
  <si>
    <t>Fixed O&amp;M [M€ /MW/year] output from pyrolysis process)</t>
  </si>
  <si>
    <t>Variable O&amp;M [€ /MWh] output from pyrolysis process)</t>
  </si>
  <si>
    <t>Start up  [M€ /MW] output from pyrolysis process per startup)</t>
  </si>
  <si>
    <t>Specific energy content [GJ/ton] biochar from digestate)</t>
  </si>
  <si>
    <t>Specific energy content [GJ/ton] pyrlolysis oil from digestate)</t>
  </si>
  <si>
    <t>Specific energy content [MJ/Nm3] pyrolysis gas from digestate)</t>
  </si>
  <si>
    <t>Specific energy content [GJ/ton] pyrlolysis oil from straw</t>
  </si>
  <si>
    <t>Specific energy content [MJ/Nm3] pyrolysis gas from straw</t>
  </si>
  <si>
    <t>Specific energy content [GJ/ton] biochar from straw</t>
  </si>
  <si>
    <t>Fixed O&amp;M ([M€ /MW/year] output from pyrolysis process</t>
  </si>
  <si>
    <t>Start up  ([M€ /MW] output from pyrolysis process per startup</t>
  </si>
  <si>
    <t>Specific investment [M€ /MW] output from pyrolysis process</t>
  </si>
  <si>
    <t>H.   20+ years</t>
  </si>
  <si>
    <t>G. 20+ years</t>
  </si>
  <si>
    <t>est</t>
  </si>
  <si>
    <t>ctrl</t>
  </si>
  <si>
    <t>ΔE from HHV to LHV (% total input_e [MWh / MWh])</t>
  </si>
  <si>
    <t>Heat loss (% total input_e [MWh / MWh])</t>
  </si>
  <si>
    <t>Electricity (% total input [MWh / MWh])</t>
  </si>
  <si>
    <t>Heat (% total input [MWh / MWh])</t>
  </si>
  <si>
    <t>ΔE from HHV to LHV (% total input [MWh / MWh])</t>
  </si>
  <si>
    <t>Heat loss (% total input [MWh / MWh])</t>
  </si>
  <si>
    <t>Natural Gas (% total input[MWh/MWh])</t>
  </si>
  <si>
    <t>Electricity (% total input[MWh/MWh])</t>
  </si>
  <si>
    <t>Recovered Heat (% total input [MWh/MWh])</t>
  </si>
  <si>
    <t>Heat loss (% total input [MWh/MWh])</t>
  </si>
  <si>
    <t>ws</t>
  </si>
  <si>
    <t>unit</t>
  </si>
  <si>
    <t>priceyear</t>
  </si>
  <si>
    <t>note</t>
  </si>
  <si>
    <t>ref</t>
  </si>
  <si>
    <t>val</t>
  </si>
  <si>
    <t>pct.</t>
  </si>
  <si>
    <t>kWh/ton</t>
  </si>
  <si>
    <t>GJ/ton</t>
  </si>
  <si>
    <t>years</t>
  </si>
  <si>
    <t>days/year</t>
  </si>
  <si>
    <t>MW</t>
  </si>
  <si>
    <t>EUR/(ton/year)</t>
  </si>
  <si>
    <t>weeks/year</t>
  </si>
  <si>
    <t>MJ/s</t>
  </si>
  <si>
    <t>EUR/GJ</t>
  </si>
  <si>
    <t>MWth</t>
  </si>
  <si>
    <t>EUR/MWth/year</t>
  </si>
  <si>
    <t>MEUR/MWth</t>
  </si>
  <si>
    <t>EUR/MWhth</t>
  </si>
  <si>
    <t>g/GJ</t>
  </si>
  <si>
    <t>hours</t>
  </si>
  <si>
    <t>MWh/MWh</t>
  </si>
  <si>
    <t>1,000 t/year</t>
  </si>
  <si>
    <t>MEUR /MW /year/year</t>
  </si>
  <si>
    <t>MEUR /MW/year</t>
  </si>
  <si>
    <t>MEUR /1,000 t/year</t>
  </si>
  <si>
    <t>EUR /MWh/year</t>
  </si>
  <si>
    <t>kg/l</t>
  </si>
  <si>
    <t>pct.-points heat loss</t>
  </si>
  <si>
    <t>MWh / MWh</t>
  </si>
  <si>
    <t>kg / MWh_e</t>
  </si>
  <si>
    <t>MW_e</t>
  </si>
  <si>
    <t>kgH2 / day</t>
  </si>
  <si>
    <t>pct. specific investment / year</t>
  </si>
  <si>
    <t>EUR / kW_e</t>
  </si>
  <si>
    <t>EUR / kgH2 / day</t>
  </si>
  <si>
    <t>EUR / kW/startup</t>
  </si>
  <si>
    <t>EUR / kWh</t>
  </si>
  <si>
    <t>A / cm2</t>
  </si>
  <si>
    <t>m2 / MW_e</t>
  </si>
  <si>
    <t>months</t>
  </si>
  <si>
    <t>kg / MWh</t>
  </si>
  <si>
    <t>EUR / kW</t>
  </si>
  <si>
    <t>M EUR /MW/year</t>
  </si>
  <si>
    <t>M EUR /MW</t>
  </si>
  <si>
    <t>EUR /MWh</t>
  </si>
  <si>
    <t>M EUR /1,000 t</t>
  </si>
  <si>
    <t>M EUR /1,000 t/year</t>
  </si>
  <si>
    <t>MWH/MWh</t>
  </si>
  <si>
    <t>MW/year</t>
  </si>
  <si>
    <t>MWh/MWhs</t>
  </si>
  <si>
    <t>GJ/GJ</t>
  </si>
  <si>
    <t>M EUR /1000 t</t>
  </si>
  <si>
    <t>1,000 tonnes/year</t>
  </si>
  <si>
    <t>MEUR /MW</t>
  </si>
  <si>
    <t>MEUR /1,000 t</t>
  </si>
  <si>
    <t>EUR /MW</t>
  </si>
  <si>
    <t>MEUR /1,000 tl</t>
  </si>
  <si>
    <t>1,000 GJ/year</t>
  </si>
  <si>
    <t>EUR /GJ</t>
  </si>
  <si>
    <t>MEUR / 1000 GJ</t>
  </si>
  <si>
    <t>MEUR / MW /year</t>
  </si>
  <si>
    <t>MEUR / MW</t>
  </si>
  <si>
    <t xml:space="preserve">EUR /MW </t>
  </si>
  <si>
    <t>MEUR /1000 t</t>
  </si>
  <si>
    <t>EUR /l</t>
  </si>
  <si>
    <t>MEUR /l1000 t</t>
  </si>
  <si>
    <t>EUR /1,000 t</t>
  </si>
  <si>
    <t>1,000 EUR /MW</t>
  </si>
  <si>
    <t>MEUR /l1000 ts</t>
  </si>
  <si>
    <t>CO2 Consumption, [t/t FT Liquids]</t>
  </si>
  <si>
    <t>t/t</t>
  </si>
  <si>
    <t>1,000 kt/year</t>
  </si>
  <si>
    <t>EUR /MWH</t>
  </si>
  <si>
    <t>EUR /l/year</t>
  </si>
  <si>
    <t>MEUR /MW Output</t>
  </si>
  <si>
    <t>Typical total plant size, TPD</t>
  </si>
  <si>
    <t>kEUR/MW/year</t>
  </si>
  <si>
    <t>EUR/MWh</t>
  </si>
  <si>
    <t>MEUR /TPD</t>
  </si>
  <si>
    <t>EUR /t</t>
  </si>
  <si>
    <t>kg/day</t>
  </si>
  <si>
    <t>EUR / MW</t>
  </si>
  <si>
    <t>MEUR/MW</t>
  </si>
  <si>
    <t>EUR / MWh</t>
  </si>
  <si>
    <t>N/A  </t>
  </si>
  <si>
    <t>ton/m3</t>
  </si>
  <si>
    <t>kg/Nm3</t>
  </si>
  <si>
    <t>MJ/Nm3</t>
  </si>
  <si>
    <r>
      <t>Inputs</t>
    </r>
    <r>
      <rPr>
        <sz val="8"/>
        <color rgb="FF000000"/>
        <rFont val="Calibri"/>
        <family val="2"/>
        <scheme val="minor"/>
      </rPr>
      <t>   </t>
    </r>
  </si>
  <si>
    <t>Hydrogen Gas Output (% total input [MWh/MWh])</t>
  </si>
  <si>
    <t>Carbon Black Output (% total input [MWh/MWh])</t>
  </si>
  <si>
    <t>Methane Output (% total input [MWh/MWh])</t>
  </si>
  <si>
    <t>High value heat Output [MWh/MWh Total Input]</t>
  </si>
  <si>
    <t>Gasoline fraction Output, [MWh/MWh Total Input]</t>
  </si>
  <si>
    <t>Diesel fraction Output, [MWh/MWh Total Input]</t>
  </si>
  <si>
    <t>Co-products Output [MWh/MWh Total Input]</t>
  </si>
  <si>
    <t>Hydrogen Output (% total input [MWh / MWh])</t>
  </si>
  <si>
    <t>Hydrogen Output (% total input_e [MWh / MWh])</t>
  </si>
  <si>
    <t>Bio SNG Output [% of fuel input]</t>
  </si>
  <si>
    <t>Heat Output [% of input]</t>
  </si>
  <si>
    <t>Producer gas Output [% of fuel input]</t>
  </si>
  <si>
    <t>D. Fixed bed gasifiers are usually integrated with an internal combustion gas engine gen-set. Sources are for total project including gas engine and the engine part has been deducted at 1.33 M€/Mwe and 42% efficiency.\nIt is assumed that the accumulated production capacity will increase by 40 % b...</t>
  </si>
  <si>
    <t>E. For 2015, values reflect the 20 MWgas Swedish GoBiGas Phase 1 demonstration project. A proportionality factor of 0.7 is assumed to apply when going from 2015 to 2020 based on the anticipated upscaling from 20 MWgas to 100 MWgas [21]. For 2030, the figure is an average of a value from theoretic...</t>
  </si>
  <si>
    <t xml:space="preserve">A.     The plant size is assumed based on the proposed Velocys plant and the NREL nth plant. </t>
  </si>
  <si>
    <t>B.     Feedstock availability is likely to determine the maximum plant size.</t>
  </si>
  <si>
    <t>C.     The feedstock requirements could vary with efforts to improve the desired product selectivity.</t>
  </si>
  <si>
    <t>D.     Over time the power available for export may increase due to improve thermal management in the plant.</t>
  </si>
  <si>
    <t>I. The CAPEX includes all components required for converting 400VAC electricity and purified water into H2 gas at 35 bar and a waste heat stream at 50 °C. CAPEX does not include transformer, water purifier, heat pumps for increasing the temperature of waste heat stream or compressors for increasi...</t>
  </si>
  <si>
    <t>J. The lifetime of current AEC stacks is more than 100 000 hours according to Green Hydrogen Systems. Assuming that the facility is run for 4000h pr year, the stacks do not need replacement in the technical lifetime. If the full load hours exceed the 100 000h lifetime, then the stack replacement ...</t>
  </si>
  <si>
    <t>D. CAPEX values from interviews with GHS, Everfuel and NEL and reports from IEA [24], HyEurope [21] and IRENA [24]. The values in the datasheet correspond to a fitted curve see figure 6 in the catalogue. For IEA today is taken to be 2020, Long term is taken to be 2050 and values is the middle of ...</t>
  </si>
  <si>
    <t>D. CAPEX values from interviews with GHS and Siemens and reports from IEA [24], HyEurope [21] and IRENA [24]. The values in the datasheet correspond to a fitted curve see figure 6 in the catalogue. For IEA today is taken to be 2020, Long term is taken to be 2050 and values is the middle of the ra...</t>
  </si>
  <si>
    <t>G. O&amp;M is estimated as 7% of CAPEX. 5%-point is for small systems, according to the 2-5% given for large to small scale systems from [26]. 2%-points is the estimated stack replacement cost. Everfuel and GHS reports that the 30% of CAPEX is stack cost. At about 4000 full load hours per year, stack...</t>
  </si>
  <si>
    <t>G. O&amp;M is estimated as 4% of CAPEX. 2%-point is for small systems, according to the 2-5% given for large to small scale systems from [26]. 2%-points is the estimated stack replacement cost. Everfuel and GHS reports that the 30% of CAPEX is stack cost. At about 4000 full load hours per year, stack...</t>
  </si>
  <si>
    <t>B. The efficiencies are assumed to be system efficiencies. IEA gives the values as electric efficiencies, however the references of IEA gives both system efficiencies and electric efficiencies. See for instance Buttler and Spliethoff (2018), "Current status of water electrolysis for energy storag...</t>
  </si>
  <si>
    <t>E. O&amp;M is estimated as 12% of CAPEX. 5%-point is for small systems, according to the 2-5% given for large to small scale systems from [26]. 7%-points is the estimated stack replacement cost. Ceres Power gives a stack replacement cost of 20% of CAPEX. At about 6000 full load hours per year, stacks...</t>
  </si>
  <si>
    <t>G. The CAPEX includes all components required for converting 400VAC electricity and purified water into H2 gas at 35 bar. CAPEX does not include transformer, water purifier or compressors for increasing the pressure of H2 further than 35 bar. The tariffs, capacity payments and network connection ...</t>
  </si>
  <si>
    <t xml:space="preserve">A.     The plant size is assumed based on the plants sizes of existing HVO plants. </t>
  </si>
  <si>
    <t xml:space="preserve">B.     The plant size uncertainty represents the current range in the market. </t>
  </si>
  <si>
    <t>D.     Hydrogen consumption is also a function of the feedstock to a small degree.</t>
  </si>
  <si>
    <t>F.     O&amp;M costs, costs for main raw materials are not included.</t>
  </si>
  <si>
    <t>G.    There is limited potential for process improvements.</t>
  </si>
  <si>
    <t>H.     Total output excludes the heat loss.</t>
  </si>
  <si>
    <t>I.      Best plants operate at greater than 95% of capacity.</t>
  </si>
  <si>
    <t>J.     Range of capital cost is +/- 25% of mean.</t>
  </si>
  <si>
    <t>K.     Operating cost uncertainty is +/- 10% of mean.</t>
  </si>
  <si>
    <t>L.      M €/k tonne is million euro per 1,000 tonnes</t>
  </si>
  <si>
    <t>A.     The plant size is assumed based on the plants sizes of existing HVO plants. Jet production is 80% of HVO diesel production with the other 20% representing increased co-products.</t>
  </si>
  <si>
    <t>C.     Performance is typical based similar performance to HVO diesel but with less primary product and more co-products.</t>
  </si>
  <si>
    <t>L.     M €/k tonne is million euro per 1,000 tonnes.</t>
  </si>
  <si>
    <t xml:space="preserve">A.     The plant size is assumed based on the plants sizes of existing ethanol plants. </t>
  </si>
  <si>
    <t>C.     The feedstock starch content impacts the yield. Ethanol yields in the United States have been slowly increasing from a combination of improved conversion efficiency and higher starch content of the feedstock.</t>
  </si>
  <si>
    <t>D.     The upper and lower values are representative of the range between individual plants.</t>
  </si>
  <si>
    <t>E.     Output excludes the low quality waste heat.</t>
  </si>
  <si>
    <t>F.     Change over time is a function of increased ethanol yield, which also results in lower DDG yield as the mass must be conserved.</t>
  </si>
  <si>
    <t xml:space="preserve">G.    Variable costs are reduced from improved energy efficiency. </t>
  </si>
  <si>
    <t>H.     Start-up costs are included on variable costs.</t>
  </si>
  <si>
    <t>I.      Capital costs can be site specific and process technology supplier dependent. The costs provided for in the table are from a technology developer with a reputation for low capital costs.</t>
  </si>
  <si>
    <t>J.     M €/k tonne is million euro per 1,000 tonnes</t>
  </si>
  <si>
    <t>A.     The plant size range is likely limited by the feedstock availability.</t>
  </si>
  <si>
    <t>B.     The plant size range is typical of the range found in the literature. It is highly uncertain given that the commercial demonstration plants in operation are much smaller.</t>
  </si>
  <si>
    <t>C.     This is twice the time normally found in process operations.</t>
  </si>
  <si>
    <t>D.     Capital costs for nth plant are used for 2050 and earlier costs are estimates.</t>
  </si>
  <si>
    <t>E.     These are based on the commercial demonstration plant results.</t>
  </si>
  <si>
    <t>F.     Nth plant estimates.</t>
  </si>
  <si>
    <t>G.    M €/k tonne is million euro per 1,000 tonnes</t>
  </si>
  <si>
    <t>A.     The plant size is assumed based on the plants sizes of existing ethanol plants.</t>
  </si>
  <si>
    <t>C.     Not all process developers are attempting to maximize ethanol output; this can result in higher feedstock consumption but lower chemical use. Co-product production is higher if the ethanol yield is low.</t>
  </si>
  <si>
    <t>D.     There is a wide range of reported capital costs for the existing plants and a wide range in the cost of future plants.</t>
  </si>
  <si>
    <t>E.     Start-up costs are included in the operating costs.</t>
  </si>
  <si>
    <t>F.     O&amp;M costs are based on the nth plant. There are no public estimates for the costs from current plants. It has been estimated that they are twice the values for the nth plants. This may be optimistic unless the on line performance can be improved.</t>
  </si>
  <si>
    <t>A.     The plant size range is assumed based on the proposed Värmlands plant and the NREL nth plant.</t>
  </si>
  <si>
    <t>C.     Some plants may produce their own power and have no power imports.</t>
  </si>
  <si>
    <t>D.     Plants that produce their own power will have much lower heat available to district heat.</t>
  </si>
  <si>
    <t>E.     Assumed a 25/75 split on fixed to variable operating costs.</t>
  </si>
  <si>
    <t>F.     M €/k tonne is million euro per 1,000 tonnes</t>
  </si>
  <si>
    <t>A.     The plant size range is likely limited by the biogas availability.</t>
  </si>
  <si>
    <t xml:space="preserve">B.     A1. This value is the hourly rating and has been calculated as if the unit produces at capacity and was in operations 8,000 h/year. </t>
  </si>
  <si>
    <t>C.     Plant size progression is based on moving from small biogas system to large systems as the technology is proven.</t>
  </si>
  <si>
    <t>D.     There are variations in the process that will have some impact on the overall efficiency. It is not yet clear what might become the industry standard.</t>
  </si>
  <si>
    <t>E.     This is the power for the system excluding the electrolyzer.</t>
  </si>
  <si>
    <t>F.     The methanation step does not lend itself to intermittent operation. The concept of intermittent power to SNG is not practical without intermediate storage for hydrogen that would allow the methanation plant to operate continuously. This would have a significant capital cost impact.</t>
  </si>
  <si>
    <t>G.    Some recoverable waste heat is available from the process.</t>
  </si>
  <si>
    <t>H.     There is a significant range in the capital cost estimates.</t>
  </si>
  <si>
    <t>I.      Assumes that the biogas is 65% methane.</t>
  </si>
  <si>
    <t>B.     The plant size range is typical of the range found in the literature. It is highly uncertain given that there is no commercial demonstration plant in operation yet.</t>
  </si>
  <si>
    <t>E.     These are based on extrapolated pilot plant results.</t>
  </si>
  <si>
    <t>F.     Nth plant estimates</t>
  </si>
  <si>
    <t>E. Nth plant estimates</t>
  </si>
  <si>
    <t>G.   FT Liquids efficiency increases as hydrogen production efficiency increases with adoption of more efficient technologies. 2020 and 2030 assume alkaline electrolysis, 2040 is based on PEM systems, and 2050 assumes SOEC. Limited improvement in FT synthesis assumed, although jet fuel selectivit...</t>
  </si>
  <si>
    <t>I.      Some heat is lost in the process to drive the RWGS reaction. Assumes that total losses and internal consumption is 10% of the input. The quality of the district heat will depend on the electrolysis technology employed. The FT portion of the process will have excess steam available. The qu...</t>
  </si>
  <si>
    <t>G.      FT Liquids efficiency increases as hydrogen production efficiency increases with adoption of more efficient technologies. 2020 and 2030 assume alkaline electrolysis, 2040 is based on PEM systems, and 2050 assumes SOEC. Limited improvement in FT synthesis assumed, although jet fuel selecti...</t>
  </si>
  <si>
    <t>I.         Some heat is lost in the process to drive the RWGS reaction. Assumes that total losses and internal consumption is 20% of the input. The quality of the district heat will depend on the electrolysis technology employed. The FT portion of the process will have excess steam available. The...</t>
  </si>
  <si>
    <t>E: Heat available at 30-60°C and requires heat pump for use for district heating.</t>
  </si>
  <si>
    <t>F: Specific investment of green NH₃ plant (excl. electrolysis, excl. ASU, NH₃ storage and utilities) is estimated as 54% of conventional NH₃ plant based on NG. Cost is decreasing with time mainly because of scale effect (increasing plant size). To add the cost of an ASU a multiplication factor of...</t>
  </si>
  <si>
    <t>J: Cost projection is considering economy of scale only and does not consider further technical development, due to the maturity of ammonia synthesis. In case capacities are expected for other years than shown in the datasheet, one should use the corresponding cost data of the respective capacity...</t>
  </si>
  <si>
    <t>F. The yield of the differnt outputs can be adjusted, these figures are assuming a plant designed for maximum biochar output. The heat required for the pyrolysis process is generated by burning a part of the gas produced during the process.</t>
  </si>
  <si>
    <t>[9]     C.U. Jensen, J.K.R. Guerrero, S. Karatzos, G. Olofsson and S.B. Iversen, 10 - Hydrofaction™ of forestry residues to drop-in renewable transportation fuels, In Direct Thermochemical Liquefaction for Energy Applications, edited by Lasse Rosendahl,, Woodhead Publishing, 2018, Pages 319-345, ...</t>
  </si>
  <si>
    <t>[7]     Zhu, Y., Biddy, M., Jones, S., Elliott, D., Schmidt, A. 2014. Techno-economic analysis of liquid fuel production from woody biomass via hydrothermal liquefaction (HTL) and upgrading, In Applied Energy, Volume 129, 2014, Pages 384-394, ISSN 0306-2619, https://doi.org/10.1016/j.apenergy.201...</t>
  </si>
  <si>
    <t>[1]     Steeper Energy Announces Eur 50.6 M (Dkk 377 M) Advanced Biofuel Project With Norwegian-Swedish Joint Venture Silva Green Fuel In Licensing Deal. 2017. http://steeperenergy.com/2017/12/15/steeper-energy-announces-eur-50-6-m-dkk-377-m-advanced-biofuel-project-with-norwegian-swedish-joint-v...</t>
  </si>
  <si>
    <t>[7]     Hansen, J., Holstebroe, M., Jensen, M., Rass-Hansen, J., Heiredal-Clausen, T. 2016. SOEC Enabled Biogas Upgrading. 12th European SOFC &amp; SOE Forum.</t>
  </si>
  <si>
    <t>[1]     Manuel Götz, Jonathan Lefebvre, Friedemann Mörs, Amy McDaniel Koch, Frank Graf, Siegfried Bajohr, Rainer Reimert, Thomas Kolb, Renewable Power-to-Gas: A technological and economic review, In Renewable Energy, Volume 85, 2016, Pages 1371-1390, ISSN 0960-1481, https://doi.org/10.1016/j.rene...</t>
  </si>
  <si>
    <t>[1]     Andersson, J.,Lundgren, J., and Marklund, M. 2014. Methanol production via pressurized entrained flow biomass gasification – Techno-economic comparison of integrated vs. stand-alone production, In Biomass and Bioenergy, Volume 64, 2014, Pages 256-268, ISSN 0961-9534, https://doi.org/10.10...</t>
  </si>
  <si>
    <t>[13] Lee R Lynd, Xiaoyu Liang, Mary J Biddy, Andrew Allee, Hao Cai, Thomas Foust, Michael E Himmel, Mark S Laser, Michael Wang, Charles E Wyman. 2017. Cellulosic ethanol: status and innovation, In Current Opinion in Biotechnology, Volume 45, 2017, Pages 202-211, ISSN 0958-1669, https://doi.org/10...</t>
  </si>
  <si>
    <t>[12] Biofuel Journal. 2017. Third Quarter. Construction begins. Page 40-42.</t>
  </si>
  <si>
    <t>[4]     Biograce Version 4d without the extra 30% processing energy factor.</t>
  </si>
  <si>
    <t>[1]     (S&amp;T)2 Consultants Inc. Database of actual plant performance.</t>
  </si>
  <si>
    <t>[5]     Starck, L., Pidol, L., Jeuland, N., Chapus, T., Bogers, P., Bauldreay, J. 2016. Production of Hydroprocessed Esters and Fatty Acids (HEFA) - Optimization of Process Yield. Oil Gas Sci. Technol. - Rev. IFP Energies nouvelles. Volume 71, Number 1, January-February 2016. https://doi.org/10.2...</t>
  </si>
  <si>
    <t>[8]     Rogelio Sotelo-Boyás, Fernando Trejo-Zárraga and Felipe de Jesús Hernández-Loyo [2012). Hydroconversion of Triglycerides into Green Liquid Fuels, Hydrogenation, Prof. Iyad Karamé [Ed.), InTech, DOI: 10.5772/48710. Available from: https://www.intechopen.com/books/hydrogenation/hydrocon...</t>
  </si>
  <si>
    <t>[10] Berghout, Niels. (2008). Technological learning in the German biodiesel industry: An experience curve approach to quantify reductions in production costs, energy use and greenhouse gas emissions. http://task39.sites.olt.ubc.ca/files/2013/05/Technological-learning-in-the-German-Biodiesel-Indu...</t>
  </si>
  <si>
    <t>[7]     Chen, R., Qin, Z., Han, J., Wang, M., Taheripour, F., Tyner, W., O'Connor, D., Duffield, J. 2018. Life cycle energy and greenhouse gas emission effects of biodiesel in the United States with induced land use change impacts. Bioresource Technology, Volume 251, 2018, Pages 249-258, ISSN 096...</t>
  </si>
  <si>
    <t>[1]     Tan, E. C. D., Snowden-Swan, L. J., Talmadge, M., Dutta, A., Jones, S., Ramasamy, K. K., Gray, M., Dagle, R., Padmaperuma, A., Gerber, M., Sahir, A. H., Tao, L. and Zhang, Y. 2017. Comparative techno-economic analysis and process design for indirect liquefaction pathways to distillate-ran...</t>
  </si>
  <si>
    <t>29</t>
  </si>
  <si>
    <t>23</t>
  </si>
  <si>
    <t>21</t>
  </si>
  <si>
    <t>19</t>
  </si>
  <si>
    <t>17</t>
  </si>
  <si>
    <t>13</t>
  </si>
  <si>
    <t>technology</t>
  </si>
  <si>
    <t>description</t>
  </si>
  <si>
    <t xml:space="preserve"> Methanol from hydrogen and carbon dioxide</t>
  </si>
  <si>
    <t>CO2 [ton/ton-methanol]</t>
  </si>
  <si>
    <t>Hydrogen [ton/ton-methanol]</t>
  </si>
  <si>
    <t>Hydrogen [MWh/ton-methanol]</t>
  </si>
  <si>
    <t>Electricity [MWh/ton-methanol]</t>
  </si>
  <si>
    <t>Net steam [MWh/ton-methanol]</t>
  </si>
  <si>
    <t>Methanol [MWh/MWh total input]</t>
  </si>
  <si>
    <t>District heating [MWh/MWh total input]</t>
  </si>
  <si>
    <t>Heat loss [MWh/MWh total input]</t>
  </si>
  <si>
    <t>Water [ton/ton-methanol]</t>
  </si>
  <si>
    <t>Fixed O&amp;M [k€ /MW Methanol/year]</t>
  </si>
  <si>
    <t>A. In the period 2020-2030 the plant size is governed by the available carbon resource. Towards 2050, direct air capture is expected to play a role resulting in increased plant sizes.</t>
  </si>
  <si>
    <t>B. The value is slightly higher than stoichiometric reaction due to the formation of organic by-products</t>
  </si>
  <si>
    <r>
      <t>C. Calculated based on 2,130 Nm</t>
    </r>
    <r>
      <rPr>
        <vertAlign val="superscript"/>
        <sz val="9"/>
        <color rgb="FF000000"/>
        <rFont val="Calibri"/>
        <family val="2"/>
        <scheme val="minor"/>
      </rPr>
      <t>3</t>
    </r>
    <r>
      <rPr>
        <sz val="9"/>
        <color rgb="FF000000"/>
        <rFont val="Calibri"/>
        <family val="2"/>
        <scheme val="minor"/>
      </rPr>
      <t>-H</t>
    </r>
    <r>
      <rPr>
        <vertAlign val="subscript"/>
        <sz val="9"/>
        <color rgb="FF000000"/>
        <rFont val="Calibri"/>
        <family val="2"/>
        <scheme val="minor"/>
      </rPr>
      <t>2</t>
    </r>
    <r>
      <rPr>
        <sz val="9"/>
        <color rgb="FF000000"/>
        <rFont val="Calibri"/>
        <family val="2"/>
        <scheme val="minor"/>
      </rPr>
      <t>/ton-methanol and 0,09 kg-H</t>
    </r>
    <r>
      <rPr>
        <vertAlign val="subscript"/>
        <sz val="9"/>
        <color rgb="FF000000"/>
        <rFont val="Calibri"/>
        <family val="2"/>
        <scheme val="minor"/>
      </rPr>
      <t>2</t>
    </r>
    <r>
      <rPr>
        <sz val="9"/>
        <color rgb="FF000000"/>
        <rFont val="Calibri"/>
        <family val="2"/>
        <scheme val="minor"/>
      </rPr>
      <t>/Nm</t>
    </r>
    <r>
      <rPr>
        <vertAlign val="superscript"/>
        <sz val="9"/>
        <color rgb="FF000000"/>
        <rFont val="Calibri"/>
        <family val="2"/>
        <scheme val="minor"/>
      </rPr>
      <t>3</t>
    </r>
    <r>
      <rPr>
        <sz val="9"/>
        <color rgb="FF000000"/>
        <rFont val="Calibri"/>
        <family val="2"/>
        <scheme val="minor"/>
      </rPr>
      <t>-H</t>
    </r>
    <r>
      <rPr>
        <vertAlign val="subscript"/>
        <sz val="9"/>
        <color rgb="FF000000"/>
        <rFont val="Calibri"/>
        <family val="2"/>
        <scheme val="minor"/>
      </rPr>
      <t>2</t>
    </r>
  </si>
  <si>
    <t>D. Converted based on a lower heating value for hydrogen of 33,3 kWh/kg</t>
  </si>
  <si>
    <r>
      <t>E. Haldor Topsøe [5] states a value of 500 kWh/ton-methanol, which includes compression of H</t>
    </r>
    <r>
      <rPr>
        <vertAlign val="subscript"/>
        <sz val="9"/>
        <color rgb="FF000000"/>
        <rFont val="Calibri"/>
        <family val="2"/>
        <scheme val="minor"/>
      </rPr>
      <t>2</t>
    </r>
    <r>
      <rPr>
        <sz val="9"/>
        <color rgb="FF000000"/>
        <rFont val="Calibri"/>
        <family val="2"/>
        <scheme val="minor"/>
      </rPr>
      <t xml:space="preserve"> and CO</t>
    </r>
    <r>
      <rPr>
        <vertAlign val="subscript"/>
        <sz val="9"/>
        <color rgb="FF000000"/>
        <rFont val="Calibri"/>
        <family val="2"/>
        <scheme val="minor"/>
      </rPr>
      <t>2</t>
    </r>
    <r>
      <rPr>
        <sz val="9"/>
        <color rgb="FF000000"/>
        <rFont val="Calibri"/>
        <family val="2"/>
        <scheme val="minor"/>
      </rPr>
      <t>. The figure provided in the table covers electricity demand for auxiliary equipment excl. compressors and is assumed to be 20 % of the value provided by Haldor Top</t>
    </r>
    <r>
      <rPr>
        <sz val="8"/>
        <color theme="1"/>
        <rFont val="Calibri"/>
        <family val="2"/>
        <scheme val="minor"/>
      </rPr>
      <t> </t>
    </r>
    <r>
      <rPr>
        <sz val="9"/>
        <color rgb="FF000000"/>
        <rFont val="Calibri"/>
        <family val="2"/>
        <scheme val="minor"/>
      </rPr>
      <t xml:space="preserve">søe </t>
    </r>
  </si>
  <si>
    <t>F. Steam produced in the methanol reactor is reused for heating purposes in the distillation section. The value provided states the net import steam.</t>
  </si>
  <si>
    <t>G. Calculated based on a lower heating value for methanol of 19,9 GJ/ton</t>
  </si>
  <si>
    <t>H. Based on assumption that warm streams can be cooled to 50 °C</t>
  </si>
  <si>
    <t>I. Includes heat loss to ambient and cooling at temperatures below 50 °C</t>
  </si>
  <si>
    <t>J. Based on stoichiometry of the chemical reaction. The waste water includes traces of organic byproducts from the methanol synthesis, and can be handled in conventional central waste water facilities or treated on site</t>
  </si>
  <si>
    <t>K. Construction time from order placement to start of commercial operation. Methanol reactor is a long lead item which is a governing factor for the construction time</t>
  </si>
  <si>
    <t xml:space="preserve">L. According to battery limits as described in the text. Reduction in specific investment over time is due to economy of scale and not due to technological development. </t>
  </si>
  <si>
    <t>M. Estimated to be 3 % of CAPEX</t>
  </si>
  <si>
    <t xml:space="preserve">1. H. Nami, G. Butera, N. J. B. Campion, H. L. Frandsen and P. V. Hendriksen, "MarE-ful: Energy efficiencies in synthesising green fuels and their expected cost," 2021. </t>
  </si>
  <si>
    <t>3. Lemvig Biogas, "Erfaringer med totrins udrådning i fuldskala hos Lemvig Biogasanlæg," [Online]. Available: https://www.biogas.dk/wp-content/uploads/2021/12/Lars-A-Kristensen_Lemvig-Biogas_21-12-08.pdf.</t>
  </si>
  <si>
    <t>5. Haldor Topsøe, [Online]. Available: https://info.topsoe.com/hubfs/DOWNLOADS/DOWNLOADS%20-%20Brochures/eMethanol.pdf?hsCtaTracking=6ca24cee-0aed-45df-8aa4-846ecd19151c%7C5d9f6bef-ebfc-483e-8a06-cdfed4aee34a.</t>
  </si>
  <si>
    <t>98 Methanol from hydrogen</t>
  </si>
  <si>
    <t>ton/ton-methanol</t>
  </si>
  <si>
    <t>MWh/ton-methanol</t>
  </si>
  <si>
    <t>kEUR /MW/year</t>
  </si>
  <si>
    <t>C. Calculated based on 2,130 Nm3-H2/ton-methanol and 0,09 kg-H2/Nm3-H2</t>
  </si>
  <si>
    <t xml:space="preserve">E. Haldor Topsøe [5] states a value of 500 kWh/ton-methanol, which includes compression of H2 and CO2. The figure provided in the table covers electricity demand for auxiliary equipment excl. compressors and is assumed to be 20 % of the value provided by Haldor Top søe </t>
  </si>
  <si>
    <t>98 Methanol from hydrogen and carbon dioxide</t>
  </si>
  <si>
    <t>Fixed O&amp;M [k€ /TPD Ammonia]</t>
  </si>
  <si>
    <t>kEUR /TPD</t>
  </si>
  <si>
    <t>Est</t>
  </si>
  <si>
    <t>[A, B]</t>
  </si>
  <si>
    <t>R</t>
  </si>
  <si>
    <t>[1, 2]</t>
  </si>
  <si>
    <t>Biogas [%]</t>
  </si>
  <si>
    <t>Biogas production, [MJ/s]</t>
  </si>
  <si>
    <t>[F, Q]</t>
  </si>
  <si>
    <t>[G, H, I, J, N, O]</t>
  </si>
  <si>
    <t>[G, H, I, J]</t>
  </si>
  <si>
    <t>[G, H, I, L]</t>
  </si>
  <si>
    <t>[G, H, I, K, P]</t>
  </si>
  <si>
    <t>[G, H, I, K]</t>
  </si>
  <si>
    <t>[G, H, I, P]</t>
  </si>
  <si>
    <t>[G, H, I]</t>
  </si>
  <si>
    <t>[1, 3]</t>
  </si>
  <si>
    <t xml:space="preserve">DS% </t>
  </si>
  <si>
    <t>[1, 4]</t>
  </si>
  <si>
    <t xml:space="preserve">A. In the uncertainty caluculations, the capacity varies with +/- 10%. This is the biogas plant size for which it is assessed the data can be representative with a similar feedstock input </t>
  </si>
  <si>
    <t xml:space="preserve">B. The biogas input is based on table 5 in the qualitative description, also inserted in datasheet. </t>
  </si>
  <si>
    <t>C. The uncertainty calculations varies the demand with +/- 25%</t>
  </si>
  <si>
    <t>D. The uncertainty calculations varies the demand with +/- 15%</t>
  </si>
  <si>
    <t>E. The uncertainty calculation varies the lifetime of the plant by 5 years</t>
  </si>
  <si>
    <t>F. The uncertainty calculation varies the construction time of the plant by 1 year</t>
  </si>
  <si>
    <t>G. The forecasted prices are based on a learning curve of 10%, this is further elaborated upon in the qualitative description</t>
  </si>
  <si>
    <t xml:space="preserve">H. Due to curret supply bottlenecks it is assumed that the price will not develop towards 2025.  </t>
  </si>
  <si>
    <t>I. For uncertainty calculations for 2025 the prices varies by 15%</t>
  </si>
  <si>
    <t>J. For uncertainty calculations for 2050 the learning curve for the forecast of prices in 2050 is tested with a 5% learning curve and a 15% learning curve.</t>
  </si>
  <si>
    <t>K. Equipment is estimated to consitute 80% of the total investment while installation constitute 20%</t>
  </si>
  <si>
    <t>L. All costs are without costs for biomass and transport</t>
  </si>
  <si>
    <t>M. HRT=Hydraulic Retention Time. The HRT is between 60 and 100 days in newer Danish plants, depending on the biomass input and the plant’s technical specifications</t>
  </si>
  <si>
    <t xml:space="preserve">N. DS%=dry solid content in feedstock. It should be noted, that the DM % of the input biomass is higher than the DM % in the reactor due to degradation of part of the DM input.The biogas plants should be operated with a DS content of a max of 13-14% in the reactor.  </t>
  </si>
  <si>
    <t>O. Production costs are calculated to be planned in 2020 and put into operation in 2022. In bare-field plants, everything is established simultaneously. Production costs are calculated in 2020 prices.</t>
  </si>
  <si>
    <t>P. Electricity prices in these calculation = 0.06 €/kWh</t>
  </si>
  <si>
    <t>Q. Estimated based construction time for similar plants (e.g. SBS Kliplev)</t>
  </si>
  <si>
    <t>[1]. DGC &amp; PlanEnergi, "Kortlægning af produktionskæde for opgraderet biogas - EUDP-j.nr. 64018-0512", DGC, Hørshol, 2020.</t>
  </si>
  <si>
    <t>[2]. F. Rosager and Biogas Danmark, Interviewees, Tlf. interview. [Interview]. 30 10 2022.</t>
  </si>
  <si>
    <t>[3]. The Danish Energy Agency, ”Biomasseopgørelsen (2021-22)”. [Forthcoming; Online, https://ens.dk]</t>
  </si>
  <si>
    <t>[4]. Rambøll, “Målrettet indsats for at mindske metantab fra danske biogasanlæg”, Energistyrelsen, 2021.
 Feedstock in biogasplant. OBS: the costs in the spreadsheet does not include cost of biomass
 Biomass
 Cattle slurry
 Pig slurry
 Deep litter
 Energy crops
 Straw
 Industrial waste
 Glycerine and similar
 Household waste
 Other crops and residues</t>
  </si>
  <si>
    <t xml:space="preserve">B. The biogas input is based on table 6 in the qualitative description, also inserted in datasheet. </t>
  </si>
  <si>
    <t>R. The gas output pr feedstock  is estimated by The Danish Energy Agency ( stated in table 4 )</t>
  </si>
  <si>
    <t xml:space="preserve">B. The biogas input is based on table 7 in the qualitative description, also inserted in datasheet. </t>
  </si>
  <si>
    <t>R. The gas output pr feedstock  is estimated by The Danish Energy Agency (stated in table 4 )</t>
  </si>
  <si>
    <t>O. Production costs are calculated to be planned in 2020 and put into operation in 2022. In bare-field plants, everything is established simultaneously. Production costs are calculated in 2020 prices, and without interest rate for financing.</t>
  </si>
  <si>
    <t>Biogas plant, Scenario A, small plant (~ 3,000 Nm3 CH4/h)</t>
  </si>
  <si>
    <t>Biogas plant, Scenario B, small plant (~ 3,000 Nm3 CH4/h)</t>
  </si>
  <si>
    <t>[E, F, G]</t>
  </si>
  <si>
    <t>[1, 2, 4]</t>
  </si>
  <si>
    <t>A. The uncertainty calculations varies the demand with +/- 25%</t>
  </si>
  <si>
    <t>B. The uncertainty calculations varies the demand with +/- 15%</t>
  </si>
  <si>
    <t>C. The uncertainty calculation varies the lifetime of the plant by 5 years</t>
  </si>
  <si>
    <t>D. The uncertainty calculation varies the construction time of the plant by 1 year</t>
  </si>
  <si>
    <t>E. The forecasted prices are based on a learning curve of 15%, this is further elaborated upon in the qualitative description</t>
  </si>
  <si>
    <t>F. For uncertainty calculations for 2025 the prices varies by 15%</t>
  </si>
  <si>
    <t>G. For uncertainty calculations for 20250 the learning curve for the forecast of prices in 2050 is tested with a 10% learning curve and a 20% learning curve.</t>
  </si>
  <si>
    <t>[2]. T. Hernø, "Potentiale for optimering af biogasopgradering", DGC, 2020.</t>
  </si>
  <si>
    <t>[3]. D. E. Agency, "Technology Data for Carbon Capture, Transport and Storage", Danish Energy Agency, ;, 2021.</t>
  </si>
  <si>
    <t>[4]. Rambøll, “Målrettet indsats for at mindske metantab fra danske biogasanlæg”, Energistyrelsen, 2021.</t>
  </si>
  <si>
    <t>Biogas plant, Basic plant, large [~ 6,000 Nm3 CH4/h]</t>
  </si>
  <si>
    <t>Capacity [mill. tons biomass input/year]</t>
  </si>
  <si>
    <t>Total plant size [MW output]</t>
  </si>
  <si>
    <t>Biomass [mill. tons/year]</t>
  </si>
  <si>
    <t>Biogas [GJ/ton input]</t>
  </si>
  <si>
    <t>Specific investment [mill. €/MW output]</t>
  </si>
  <si>
    <t xml:space="preserve"> - of which equipment [mill. €/MW output]</t>
  </si>
  <si>
    <t xml:space="preserve"> - of which installation [mill. €/MW output]</t>
  </si>
  <si>
    <t>Total O&amp;M [k€/MW/year]</t>
  </si>
  <si>
    <t xml:space="preserve">  Total O&amp;M [€/[ton input/year]]</t>
  </si>
  <si>
    <t>Hourly gas output [k Nm3 CH4/h]</t>
  </si>
  <si>
    <t>Yearly gas output [mill. Nm3 CH4/year]</t>
  </si>
  <si>
    <t>HRT [days]</t>
  </si>
  <si>
    <t>Methane emission [% of output]</t>
  </si>
  <si>
    <t>CO2 ressource [mill. Nm3 CO2/year]</t>
  </si>
  <si>
    <t>CO2 ressource [kton/year]</t>
  </si>
  <si>
    <t>Q. Estimated based construction time for similar plants [e.g. SBS Kliplev]</t>
  </si>
  <si>
    <t>R. The gas output pr feedstock  is estimated by The Danish Energy Agency [Stated in table 4 ]</t>
  </si>
  <si>
    <t>[3]. The Danish Energy Agency, ”Biomasseopgørelsen [2021-22]”. [Forthcoming; Online, https://ens.dk]</t>
  </si>
  <si>
    <t>Biogas plant, Scenario A, large plant [~ 6,000 Nm3 CH4/h]</t>
  </si>
  <si>
    <t>Total O&amp;M [k €/MW/year]</t>
  </si>
  <si>
    <t>R. The gas output pr feedstock  is estimated by The Danish Energy Agency [ stated in table 4 ]</t>
  </si>
  <si>
    <t>Biogas plant, Scenario B, large plant [~ 6,000 Nm3 CH4/h]</t>
  </si>
  <si>
    <t>R. The gas output pr feedstock  is estimated by The Danish Energy Agency [stated in table 4 ]</t>
  </si>
  <si>
    <t>Biogas plant, Basic plant, small [~ 3,000 Nm3 CH4/h]</t>
  </si>
  <si>
    <t>Biogas upgrading - Amine scrubber [~6,000 Nm3 CH4/h)</t>
  </si>
  <si>
    <t>Capacity, Biomethane output [k Nm3 biomethane/h]</t>
  </si>
  <si>
    <t>Yearly production [k Nm3 biomethane/year]</t>
  </si>
  <si>
    <t>Biogas [% of biogas input]</t>
  </si>
  <si>
    <t>Biomethane [% of methane input]</t>
  </si>
  <si>
    <t>Waste gas [% of methane input]</t>
  </si>
  <si>
    <t>Waste heat [% of methane input]</t>
  </si>
  <si>
    <t>Specific investment, upgrading and methane reduction [k €/MW output]</t>
  </si>
  <si>
    <t>Fixed O&amp;M  [k€/MW output/year]</t>
  </si>
  <si>
    <t>- of which fixed O&amp;M costs upgrading and methane reduction, excl. el. and heat [k€/MW output/year]</t>
  </si>
  <si>
    <t>- of which fixed O&amp;M costs for heat [k€/MW output/year]</t>
  </si>
  <si>
    <t>- of which fixed O&amp;M costs for el. [k€/MW output/year]</t>
  </si>
  <si>
    <t>CO2 ressource [mill. Nm3/year]</t>
  </si>
  <si>
    <t>Biogas upgrading - Amine scrubber [~3,000 Nm3 CH4/h]</t>
  </si>
  <si>
    <t>81 Biogas, Basic plant, large</t>
  </si>
  <si>
    <t>mill.ton/year</t>
  </si>
  <si>
    <t>mill.ton biomass/year</t>
  </si>
  <si>
    <t>mill. EUR/MW</t>
  </si>
  <si>
    <t>kton/year</t>
  </si>
  <si>
    <t>mill. Nm3 CO2/year</t>
  </si>
  <si>
    <t>days</t>
  </si>
  <si>
    <t>k Nm3/h</t>
  </si>
  <si>
    <t>mill. Nm3/year</t>
  </si>
  <si>
    <t>81 Biogas, Scen. A, large</t>
  </si>
  <si>
    <t>EUR/[ton/year</t>
  </si>
  <si>
    <t>k EUR/MW/year</t>
  </si>
  <si>
    <t>81 Biogas, Scen. B, large</t>
  </si>
  <si>
    <t>81 Biogas, Basic plant, small</t>
  </si>
  <si>
    <t>81 Biogas, Scen. A, small</t>
  </si>
  <si>
    <t>81 Biogas, Scen. B, small</t>
  </si>
  <si>
    <t>82 Upgrading 6,000 Nm3 per h</t>
  </si>
  <si>
    <t>pct. methane</t>
  </si>
  <si>
    <t>k Nm3/year</t>
  </si>
  <si>
    <t>k EUR/MW</t>
  </si>
  <si>
    <t>82 Upgrading 3,000 Nm3 per h</t>
  </si>
  <si>
    <t>[4]. Rambøll, “Målrettet indsats for at mindske metantab fra danske biogasanlæg”, Energistyrelsen, 2021.\n Feedstock in biogasplant. OBS: the costs in the spreadsheet does not include cost of biomass\n Biomass\n Cattle slurry\n Pig slurry\n Deep litter\n Energy crops\n Straw\n Industrial waste\n ...</t>
  </si>
  <si>
    <t>Version 0012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</si>
</sst>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0.00_);_(* \(#,##0.00\);_(* &quot;-&quot;??_);_(@_)"/>
    <numFmt numFmtId="164" formatCode="_ * #,##0.00_ ;_ * \-#,##0.00_ ;_ * &quot;-&quot;??_ ;_ @_ "/>
    <numFmt numFmtId="165" formatCode="0.0"/>
    <numFmt numFmtId="166" formatCode="_ * #,##0.0_ ;_ * \-#,##0.0_ ;_ * &quot;-&quot;??_ ;_ @_ "/>
    <numFmt numFmtId="167" formatCode="_ * #,##0_ ;_ * \-#,##0_ ;_ * &quot;-&quot;??_ ;_ @_ "/>
    <numFmt numFmtId="168" formatCode="0.0%"/>
    <numFmt numFmtId="169" formatCode="0_)"/>
    <numFmt numFmtId="170" formatCode="0.000"/>
  </numFmts>
  <fonts count="57" x14ac:knownFonts="1">
    <font>
      <sz val="11"/>
      <color theme="1"/>
      <name val="Calibri"/>
      <family val="2"/>
      <scheme val="minor"/>
    </font>
    <font>
      <sz val="8"/>
      <color theme="1"/>
      <name val="Calibri"/>
      <family val="2"/>
    </font>
    <font>
      <sz val="8"/>
      <color theme="1"/>
      <name val="Calibri"/>
      <family val="2"/>
    </font>
    <font>
      <u/>
      <sz val="10"/>
      <color indexed="12"/>
      <name val="Arial"/>
      <family val="2"/>
    </font>
    <font>
      <sz val="10"/>
      <name val="Arial"/>
      <family val="2"/>
    </font>
    <font>
      <sz val="11"/>
      <color theme="1"/>
      <name val="Calibri"/>
      <family val="2"/>
      <scheme val="minor"/>
    </font>
    <font>
      <u/>
      <sz val="11"/>
      <color theme="10"/>
      <name val="Calibri"/>
      <family val="2"/>
      <scheme val="minor"/>
    </font>
    <font>
      <sz val="8"/>
      <name val="Times"/>
      <family val="1"/>
    </font>
    <font>
      <b/>
      <sz val="8"/>
      <color theme="1"/>
      <name val="Calibri"/>
      <family val="2"/>
      <scheme val="minor"/>
    </font>
    <font>
      <sz val="8"/>
      <color theme="1"/>
      <name val="Calibri"/>
      <family val="2"/>
      <scheme val="minor"/>
    </font>
    <font>
      <sz val="8"/>
      <color theme="1"/>
      <name val="Calibri"/>
      <family val="2"/>
    </font>
    <font>
      <sz val="10"/>
      <name val="Helv"/>
    </font>
    <font>
      <sz val="11"/>
      <color indexed="62"/>
      <name val="Calibri"/>
      <family val="2"/>
    </font>
    <font>
      <sz val="11"/>
      <color indexed="60"/>
      <name val="Calibri"/>
      <family val="2"/>
    </font>
    <font>
      <b/>
      <sz val="11"/>
      <color indexed="63"/>
      <name val="Calibri"/>
      <family val="2"/>
    </font>
    <font>
      <b/>
      <sz val="11"/>
      <color indexed="8"/>
      <name val="Calibri"/>
      <family val="2"/>
    </font>
    <font>
      <b/>
      <i/>
      <sz val="8"/>
      <color theme="1"/>
      <name val="Calibri"/>
      <family val="2"/>
      <scheme val="minor"/>
    </font>
    <font>
      <sz val="8"/>
      <color rgb="FF000000"/>
      <name val="Calibri"/>
      <family val="2"/>
      <scheme val="minor"/>
    </font>
    <font>
      <vertAlign val="subscript"/>
      <sz val="8"/>
      <color theme="1"/>
      <name val="Calibri"/>
      <family val="2"/>
      <scheme val="minor"/>
    </font>
    <font>
      <b/>
      <sz val="8"/>
      <color theme="1"/>
      <name val="Calibri"/>
      <family val="2"/>
    </font>
    <font>
      <b/>
      <sz val="8"/>
      <name val="Calibri"/>
      <family val="2"/>
      <scheme val="minor"/>
    </font>
    <font>
      <sz val="8"/>
      <name val="Calibri"/>
      <family val="2"/>
      <scheme val="minor"/>
    </font>
    <font>
      <sz val="9"/>
      <color theme="1"/>
      <name val="Verdana"/>
      <family val="2"/>
    </font>
    <font>
      <sz val="8"/>
      <color rgb="FF969696"/>
      <name val="Calibri"/>
      <family val="2"/>
      <scheme val="minor"/>
    </font>
    <font>
      <b/>
      <sz val="8"/>
      <color rgb="FF969696"/>
      <name val="Calibri"/>
      <family val="2"/>
      <scheme val="minor"/>
    </font>
    <font>
      <sz val="8"/>
      <color rgb="FF969696"/>
      <name val="Calibri"/>
      <family val="2"/>
    </font>
    <font>
      <b/>
      <sz val="8"/>
      <color rgb="FF000000"/>
      <name val="Calibri"/>
      <family val="2"/>
      <scheme val="minor"/>
    </font>
    <font>
      <sz val="8"/>
      <color rgb="FF000000"/>
      <name val="Calibri"/>
      <family val="2"/>
    </font>
    <font>
      <sz val="8"/>
      <color rgb="FF222222"/>
      <name val="Calibri"/>
      <family val="2"/>
    </font>
    <font>
      <b/>
      <sz val="8"/>
      <color rgb="FF969696"/>
      <name val="Calibri"/>
      <family val="2"/>
    </font>
    <font>
      <b/>
      <sz val="8"/>
      <name val="Calibri"/>
      <family val="2"/>
    </font>
    <font>
      <sz val="8"/>
      <name val="Calibri"/>
      <family val="2"/>
    </font>
    <font>
      <u/>
      <sz val="8"/>
      <color indexed="12"/>
      <name val="Calibri"/>
      <family val="2"/>
    </font>
    <font>
      <vertAlign val="superscript"/>
      <sz val="8"/>
      <color rgb="FF000000"/>
      <name val="Calibri"/>
      <family val="2"/>
    </font>
    <font>
      <sz val="8"/>
      <color rgb="FF808080"/>
      <name val="Calibri"/>
      <family val="2"/>
    </font>
    <font>
      <b/>
      <i/>
      <sz val="8"/>
      <color theme="1"/>
      <name val="Calibri"/>
      <family val="2"/>
    </font>
    <font>
      <vertAlign val="superscript"/>
      <sz val="8"/>
      <color theme="1"/>
      <name val="Calibri"/>
      <family val="2"/>
    </font>
    <font>
      <vertAlign val="subscript"/>
      <sz val="8"/>
      <color theme="1"/>
      <name val="Calibri"/>
      <family val="2"/>
    </font>
    <font>
      <b/>
      <sz val="8"/>
      <color rgb="FF000000"/>
      <name val="Calibri"/>
      <family val="2"/>
    </font>
    <font>
      <sz val="9"/>
      <color rgb="FF000000"/>
      <name val="Calibri"/>
      <family val="2"/>
      <scheme val="minor"/>
    </font>
    <font>
      <vertAlign val="superscript"/>
      <sz val="9"/>
      <color rgb="FF000000"/>
      <name val="Calibri"/>
      <family val="2"/>
      <scheme val="minor"/>
    </font>
    <font>
      <vertAlign val="subscript"/>
      <sz val="9"/>
      <color rgb="FF000000"/>
      <name val="Calibri"/>
      <family val="2"/>
      <scheme val="minor"/>
    </font>
    <font>
      <sz val="9"/>
      <color theme="1"/>
      <name val="Calibri"/>
      <family val="2"/>
      <scheme val="minor"/>
    </font>
    <font>
      <sz val="11"/>
      <color rgb="FFFF0000"/>
      <name val="Calibri"/>
      <family val="2"/>
      <scheme val="minor"/>
    </font>
    <font>
      <b/>
      <sz val="11"/>
      <color theme="1"/>
      <name val="Calibri"/>
      <family val="2"/>
      <scheme val="minor"/>
    </font>
    <font>
      <b/>
      <sz val="8"/>
      <color rgb="FF969696"/>
      <name val="Arial"/>
      <family val="2"/>
    </font>
    <font>
      <sz val="8"/>
      <color rgb="FF969696"/>
      <name val="Arial"/>
      <family val="2"/>
    </font>
    <font>
      <b/>
      <sz val="8"/>
      <name val="Arial"/>
      <family val="2"/>
    </font>
    <font>
      <sz val="8"/>
      <name val="Arial"/>
      <family val="2"/>
    </font>
    <font>
      <b/>
      <i/>
      <sz val="8"/>
      <name val="Arial"/>
      <family val="2"/>
    </font>
    <font>
      <sz val="8"/>
      <color theme="1"/>
      <name val="Arial"/>
      <family val="2"/>
    </font>
    <font>
      <b/>
      <sz val="9"/>
      <name val="Arial"/>
      <family val="2"/>
    </font>
    <font>
      <sz val="9"/>
      <name val="Arial"/>
      <family val="2"/>
    </font>
    <font>
      <sz val="9"/>
      <color theme="1"/>
      <name val="Arial"/>
      <family val="2"/>
    </font>
    <font>
      <sz val="11"/>
      <color theme="1"/>
      <name val="Arial"/>
      <family val="2"/>
    </font>
    <font>
      <sz val="11"/>
      <color indexed="8"/>
      <name val="Calibri"/>
      <family val="2"/>
    </font>
    <font>
      <b/>
      <sz val="9"/>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indexed="47"/>
      </patternFill>
    </fill>
    <fill>
      <patternFill patternType="solid">
        <fgColor indexed="43"/>
      </patternFill>
    </fill>
    <fill>
      <patternFill patternType="solid">
        <fgColor indexed="22"/>
      </patternFill>
    </fill>
    <fill>
      <patternFill patternType="solid">
        <fgColor rgb="FFF2F2F2"/>
        <bgColor indexed="64"/>
      </patternFill>
    </fill>
  </fills>
  <borders count="9">
    <border>
      <left/>
      <right/>
      <top/>
      <bottom/>
      <diagonal/>
    </border>
    <border>
      <left/>
      <right/>
      <top style="thin">
        <color indexed="64"/>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auto="1"/>
      </bottom>
      <diagonal/>
    </border>
  </borders>
  <cellStyleXfs count="34">
    <xf numFmtId="0" fontId="0" fillId="0" borderId="0"/>
    <xf numFmtId="0" fontId="3" fillId="0" borderId="0" applyNumberFormat="0" applyFill="0" applyBorder="0" applyAlignment="0" applyProtection="0">
      <alignment vertical="top"/>
      <protection locked="0"/>
    </xf>
    <xf numFmtId="9" fontId="5" fillId="0" borderId="0" applyFont="0" applyFill="0" applyBorder="0" applyAlignment="0" applyProtection="0"/>
    <xf numFmtId="164" fontId="5" fillId="0" borderId="0" applyFont="0" applyFill="0" applyBorder="0" applyAlignment="0" applyProtection="0"/>
    <xf numFmtId="0" fontId="4" fillId="0" borderId="0"/>
    <xf numFmtId="164" fontId="5" fillId="0" borderId="0" applyFont="0" applyFill="0" applyBorder="0" applyAlignment="0" applyProtection="0"/>
    <xf numFmtId="0" fontId="6" fillId="0" borderId="0" applyNumberFormat="0" applyFill="0" applyBorder="0" applyAlignment="0" applyProtection="0"/>
    <xf numFmtId="169" fontId="7" fillId="0" borderId="0"/>
    <xf numFmtId="169" fontId="7" fillId="0" borderId="0"/>
    <xf numFmtId="9" fontId="4"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0" fontId="11" fillId="0" borderId="0"/>
    <xf numFmtId="0" fontId="11" fillId="0" borderId="0"/>
    <xf numFmtId="0" fontId="3" fillId="0" borderId="0" applyNumberFormat="0" applyFill="0" applyBorder="0" applyAlignment="0" applyProtection="0">
      <alignment vertical="top"/>
      <protection locked="0"/>
    </xf>
    <xf numFmtId="0" fontId="6" fillId="0" borderId="0" applyNumberFormat="0" applyFill="0" applyBorder="0" applyAlignment="0" applyProtection="0"/>
    <xf numFmtId="0" fontId="12" fillId="4" borderId="2" applyNumberFormat="0" applyAlignment="0" applyProtection="0"/>
    <xf numFmtId="43" fontId="5" fillId="0" borderId="0" applyFont="0" applyFill="0" applyBorder="0" applyAlignment="0" applyProtection="0"/>
    <xf numFmtId="164" fontId="11" fillId="0" borderId="0" applyFont="0" applyFill="0" applyBorder="0" applyAlignment="0" applyProtection="0"/>
    <xf numFmtId="0" fontId="13" fillId="5" borderId="0" applyNumberFormat="0" applyBorder="0" applyAlignment="0" applyProtection="0"/>
    <xf numFmtId="0" fontId="11" fillId="0" borderId="0"/>
    <xf numFmtId="0" fontId="4" fillId="0" borderId="0"/>
    <xf numFmtId="0" fontId="4" fillId="0" borderId="0"/>
    <xf numFmtId="0" fontId="14" fillId="6" borderId="3" applyNumberFormat="0" applyAlignment="0" applyProtection="0"/>
    <xf numFmtId="0" fontId="11" fillId="0" borderId="0"/>
    <xf numFmtId="9" fontId="4" fillId="0" borderId="0" applyFont="0" applyFill="0" applyBorder="0" applyAlignment="0" applyProtection="0"/>
    <xf numFmtId="9" fontId="4" fillId="0" borderId="0" applyFont="0" applyFill="0" applyBorder="0" applyAlignment="0" applyProtection="0"/>
    <xf numFmtId="0" fontId="15" fillId="0" borderId="4" applyNumberFormat="0" applyFill="0" applyAlignment="0" applyProtection="0"/>
    <xf numFmtId="0" fontId="12" fillId="4" borderId="5" applyNumberFormat="0" applyAlignment="0" applyProtection="0"/>
    <xf numFmtId="0" fontId="14" fillId="6" borderId="6" applyNumberFormat="0" applyAlignment="0" applyProtection="0"/>
    <xf numFmtId="0" fontId="15" fillId="0" borderId="7" applyNumberFormat="0" applyFill="0" applyAlignment="0" applyProtection="0"/>
    <xf numFmtId="0" fontId="22" fillId="0" borderId="0"/>
    <xf numFmtId="9" fontId="22" fillId="0" borderId="0" applyFont="0" applyFill="0" applyBorder="0" applyAlignment="0" applyProtection="0"/>
    <xf numFmtId="0" fontId="55" fillId="0" borderId="0"/>
  </cellStyleXfs>
  <cellXfs count="428">
    <xf numFmtId="0" fontId="0" fillId="0" borderId="0" xfId="0"/>
    <xf numFmtId="0" fontId="23" fillId="0" borderId="0" xfId="0" applyFont="1" applyBorder="1" applyAlignment="1">
      <alignment horizontal="left" vertical="top"/>
    </xf>
    <xf numFmtId="0" fontId="9" fillId="0" borderId="0" xfId="0" applyFont="1" applyBorder="1" applyAlignment="1">
      <alignment horizontal="right" vertical="top"/>
    </xf>
    <xf numFmtId="0" fontId="9" fillId="0" borderId="0" xfId="0" applyFont="1" applyBorder="1" applyAlignment="1">
      <alignment horizontal="center" vertical="top"/>
    </xf>
    <xf numFmtId="0" fontId="9" fillId="0" borderId="0" xfId="0" applyFont="1" applyBorder="1" applyAlignment="1">
      <alignment horizontal="left" vertical="top"/>
    </xf>
    <xf numFmtId="0" fontId="9" fillId="0" borderId="8" xfId="0" applyFont="1" applyBorder="1" applyAlignment="1">
      <alignment horizontal="center" vertical="top"/>
    </xf>
    <xf numFmtId="0" fontId="23" fillId="7" borderId="1" xfId="0" applyFont="1" applyFill="1" applyBorder="1" applyAlignment="1">
      <alignment horizontal="left" vertical="top"/>
    </xf>
    <xf numFmtId="0" fontId="23" fillId="7" borderId="0" xfId="0" applyFont="1" applyFill="1" applyBorder="1" applyAlignment="1">
      <alignment horizontal="left" vertical="top"/>
    </xf>
    <xf numFmtId="0" fontId="23" fillId="7" borderId="8" xfId="0" applyFont="1" applyFill="1" applyBorder="1" applyAlignment="1">
      <alignment horizontal="left" vertical="top"/>
    </xf>
    <xf numFmtId="0" fontId="9" fillId="0" borderId="0" xfId="0" applyFont="1" applyBorder="1"/>
    <xf numFmtId="165" fontId="9" fillId="0" borderId="0" xfId="0" applyNumberFormat="1" applyFont="1" applyBorder="1" applyAlignment="1">
      <alignment horizontal="center" vertical="top"/>
    </xf>
    <xf numFmtId="168" fontId="9" fillId="0" borderId="0" xfId="2" applyNumberFormat="1" applyFont="1" applyBorder="1" applyAlignment="1">
      <alignment horizontal="center" vertical="top"/>
    </xf>
    <xf numFmtId="167" fontId="9" fillId="0" borderId="0" xfId="0" applyNumberFormat="1" applyFont="1" applyBorder="1" applyAlignment="1">
      <alignment horizontal="center" vertical="top"/>
    </xf>
    <xf numFmtId="164" fontId="9" fillId="0" borderId="0" xfId="3" applyFont="1" applyBorder="1" applyAlignment="1">
      <alignment horizontal="center" vertical="top"/>
    </xf>
    <xf numFmtId="0" fontId="9" fillId="0" borderId="0" xfId="0" applyFont="1" applyFill="1" applyBorder="1" applyAlignment="1">
      <alignment horizontal="left" vertical="top"/>
    </xf>
    <xf numFmtId="0" fontId="9" fillId="7" borderId="0" xfId="0" applyFont="1" applyFill="1" applyBorder="1" applyAlignment="1">
      <alignment horizontal="center" vertical="top"/>
    </xf>
    <xf numFmtId="0" fontId="9" fillId="2" borderId="0" xfId="0" applyFont="1" applyFill="1" applyBorder="1" applyAlignment="1">
      <alignment horizontal="left" vertical="top"/>
    </xf>
    <xf numFmtId="0" fontId="9" fillId="2" borderId="0" xfId="0" applyFont="1" applyFill="1" applyBorder="1" applyAlignment="1">
      <alignment horizontal="center" vertical="top"/>
    </xf>
    <xf numFmtId="0" fontId="8" fillId="0" borderId="0" xfId="0" applyFont="1" applyBorder="1" applyAlignment="1">
      <alignment horizontal="left" vertical="top"/>
    </xf>
    <xf numFmtId="0" fontId="8" fillId="0" borderId="8" xfId="0" applyFont="1" applyBorder="1" applyAlignment="1">
      <alignment horizontal="left" vertical="top"/>
    </xf>
    <xf numFmtId="0" fontId="9" fillId="0" borderId="0" xfId="0" applyFont="1" applyBorder="1" applyAlignment="1">
      <alignment wrapText="1"/>
    </xf>
    <xf numFmtId="2" fontId="9" fillId="0" borderId="0" xfId="0" applyNumberFormat="1" applyFont="1" applyBorder="1"/>
    <xf numFmtId="9" fontId="9" fillId="0" borderId="0" xfId="2" applyFont="1" applyBorder="1"/>
    <xf numFmtId="0" fontId="9" fillId="0" borderId="0" xfId="0" applyFont="1" applyBorder="1" applyAlignment="1">
      <alignment horizontal="center"/>
    </xf>
    <xf numFmtId="0" fontId="24" fillId="0" borderId="0" xfId="0" applyFont="1" applyBorder="1" applyAlignment="1">
      <alignment horizontal="left" vertical="top"/>
    </xf>
    <xf numFmtId="0" fontId="8" fillId="0" borderId="0" xfId="0" applyFont="1" applyBorder="1" applyAlignment="1">
      <alignment horizontal="right" vertical="top"/>
    </xf>
    <xf numFmtId="0" fontId="8" fillId="0" borderId="0" xfId="0" applyFont="1" applyBorder="1" applyAlignment="1">
      <alignment horizontal="center" vertical="top"/>
    </xf>
    <xf numFmtId="0" fontId="24" fillId="7" borderId="1" xfId="0" applyFont="1" applyFill="1" applyBorder="1" applyAlignment="1">
      <alignment horizontal="left" vertical="top"/>
    </xf>
    <xf numFmtId="0" fontId="24" fillId="7" borderId="0" xfId="0" applyFont="1" applyFill="1" applyBorder="1" applyAlignment="1">
      <alignment horizontal="left" vertical="top"/>
    </xf>
    <xf numFmtId="0" fontId="8" fillId="7" borderId="0" xfId="0" applyFont="1" applyFill="1" applyBorder="1" applyAlignment="1">
      <alignment horizontal="right" vertical="top"/>
    </xf>
    <xf numFmtId="0" fontId="8" fillId="7" borderId="0" xfId="0" applyFont="1" applyFill="1" applyBorder="1" applyAlignment="1">
      <alignment horizontal="center" vertical="top"/>
    </xf>
    <xf numFmtId="0" fontId="24" fillId="7" borderId="8" xfId="0" applyFont="1" applyFill="1" applyBorder="1" applyAlignment="1">
      <alignment horizontal="left" vertical="top"/>
    </xf>
    <xf numFmtId="0" fontId="9" fillId="7" borderId="8" xfId="0" applyFont="1" applyFill="1" applyBorder="1" applyAlignment="1">
      <alignment horizontal="center" vertical="top"/>
    </xf>
    <xf numFmtId="0" fontId="9" fillId="0" borderId="8" xfId="0" applyFont="1" applyBorder="1" applyAlignment="1">
      <alignment horizontal="left" vertical="top"/>
    </xf>
    <xf numFmtId="0" fontId="9" fillId="7" borderId="0" xfId="0" applyFont="1" applyFill="1" applyBorder="1" applyAlignment="1">
      <alignment horizontal="right" vertical="top"/>
    </xf>
    <xf numFmtId="9" fontId="9" fillId="0" borderId="0" xfId="0" applyNumberFormat="1" applyFont="1" applyBorder="1"/>
    <xf numFmtId="170" fontId="9" fillId="0" borderId="0" xfId="0" applyNumberFormat="1" applyFont="1" applyBorder="1"/>
    <xf numFmtId="0" fontId="9" fillId="0" borderId="0" xfId="0" applyFont="1" applyBorder="1" applyAlignment="1">
      <alignment horizontal="right"/>
    </xf>
    <xf numFmtId="0" fontId="9" fillId="0" borderId="0" xfId="0" applyFont="1" applyFill="1" applyBorder="1" applyAlignment="1">
      <alignment horizontal="center" vertical="top"/>
    </xf>
    <xf numFmtId="9" fontId="9" fillId="0" borderId="0" xfId="2" applyFont="1" applyBorder="1" applyAlignment="1">
      <alignment horizontal="center" vertical="top"/>
    </xf>
    <xf numFmtId="0" fontId="9" fillId="0" borderId="0" xfId="0" applyFont="1" applyBorder="1" applyAlignment="1">
      <alignment horizontal="right" vertical="center"/>
    </xf>
    <xf numFmtId="9" fontId="9" fillId="0" borderId="0" xfId="0" applyNumberFormat="1" applyFont="1" applyBorder="1" applyAlignment="1">
      <alignment horizontal="center"/>
    </xf>
    <xf numFmtId="0" fontId="9" fillId="0" borderId="0" xfId="0" applyFont="1" applyBorder="1" applyAlignment="1">
      <alignment horizontal="justify" vertical="center" wrapText="1"/>
    </xf>
    <xf numFmtId="0" fontId="9" fillId="0" borderId="0" xfId="0" applyFont="1" applyBorder="1" applyAlignment="1">
      <alignment horizontal="center" vertical="center" wrapText="1"/>
    </xf>
    <xf numFmtId="0" fontId="8" fillId="7" borderId="8" xfId="0" applyFont="1" applyFill="1" applyBorder="1" applyAlignment="1">
      <alignment horizontal="center" vertical="top"/>
    </xf>
    <xf numFmtId="0" fontId="16" fillId="0" borderId="0" xfId="0" applyFont="1" applyBorder="1" applyAlignment="1">
      <alignment horizontal="center" vertical="top"/>
    </xf>
    <xf numFmtId="0" fontId="17" fillId="0" borderId="0" xfId="0" applyFont="1" applyBorder="1" applyAlignment="1">
      <alignment horizontal="left" vertical="top"/>
    </xf>
    <xf numFmtId="0" fontId="17" fillId="0" borderId="0" xfId="0" applyFont="1" applyBorder="1" applyAlignment="1">
      <alignment horizontal="center" vertical="top"/>
    </xf>
    <xf numFmtId="0" fontId="9" fillId="3" borderId="0" xfId="0" applyFont="1" applyFill="1" applyBorder="1" applyAlignment="1">
      <alignment vertical="center" wrapText="1"/>
    </xf>
    <xf numFmtId="0" fontId="9" fillId="3" borderId="0" xfId="0" applyFont="1" applyFill="1" applyBorder="1" applyAlignment="1">
      <alignment horizontal="center" vertical="center" wrapText="1"/>
    </xf>
    <xf numFmtId="0" fontId="24" fillId="3" borderId="0" xfId="0" applyFont="1" applyFill="1" applyBorder="1" applyAlignment="1">
      <alignment horizontal="left" vertical="top"/>
    </xf>
    <xf numFmtId="0" fontId="8" fillId="3" borderId="0" xfId="0" applyFont="1" applyFill="1" applyBorder="1" applyAlignment="1">
      <alignment horizontal="left" vertical="top"/>
    </xf>
    <xf numFmtId="0" fontId="8" fillId="3" borderId="0" xfId="0" applyFont="1" applyFill="1" applyBorder="1" applyAlignment="1">
      <alignment horizontal="right" vertical="top"/>
    </xf>
    <xf numFmtId="0" fontId="8" fillId="3" borderId="0" xfId="0" applyFont="1" applyFill="1" applyBorder="1" applyAlignment="1">
      <alignment horizontal="center" vertical="top"/>
    </xf>
    <xf numFmtId="0" fontId="9" fillId="3" borderId="0" xfId="0" applyFont="1" applyFill="1" applyBorder="1" applyAlignment="1">
      <alignment horizontal="left" vertical="top"/>
    </xf>
    <xf numFmtId="0" fontId="9" fillId="3" borderId="0" xfId="0" applyFont="1" applyFill="1" applyBorder="1" applyAlignment="1">
      <alignment horizontal="center" vertical="top"/>
    </xf>
    <xf numFmtId="0" fontId="9" fillId="3" borderId="8" xfId="0" applyFont="1" applyFill="1" applyBorder="1" applyAlignment="1">
      <alignment horizontal="left" vertical="top"/>
    </xf>
    <xf numFmtId="0" fontId="9" fillId="3" borderId="8" xfId="0" applyFont="1" applyFill="1" applyBorder="1" applyAlignment="1">
      <alignment horizontal="center" vertical="top"/>
    </xf>
    <xf numFmtId="0" fontId="10" fillId="3" borderId="0" xfId="0" applyFont="1" applyFill="1" applyBorder="1" applyAlignment="1">
      <alignment horizontal="center" vertical="center" wrapText="1"/>
    </xf>
    <xf numFmtId="0" fontId="25" fillId="7" borderId="0" xfId="0" applyFont="1" applyFill="1" applyBorder="1" applyAlignment="1">
      <alignment horizontal="left" vertical="top"/>
    </xf>
    <xf numFmtId="0" fontId="10" fillId="3" borderId="0" xfId="0" applyFont="1" applyFill="1" applyBorder="1" applyAlignment="1">
      <alignment horizontal="center" vertical="top"/>
    </xf>
    <xf numFmtId="0" fontId="10" fillId="3" borderId="0" xfId="0" applyFont="1" applyFill="1" applyBorder="1" applyAlignment="1">
      <alignment horizontal="left" vertical="top"/>
    </xf>
    <xf numFmtId="0" fontId="21" fillId="0" borderId="0" xfId="0" applyFont="1" applyBorder="1" applyAlignment="1">
      <alignment horizontal="left" vertical="top"/>
    </xf>
    <xf numFmtId="0" fontId="21" fillId="0" borderId="0" xfId="0" applyFont="1" applyBorder="1" applyAlignment="1">
      <alignment horizontal="center" vertical="top"/>
    </xf>
    <xf numFmtId="0" fontId="21" fillId="3" borderId="0" xfId="0" applyFont="1" applyFill="1" applyBorder="1" applyAlignment="1">
      <alignment horizontal="left" vertical="top"/>
    </xf>
    <xf numFmtId="0" fontId="9" fillId="0" borderId="0" xfId="31" applyFont="1" applyBorder="1"/>
    <xf numFmtId="9" fontId="9" fillId="0" borderId="0" xfId="32" applyFont="1" applyBorder="1"/>
    <xf numFmtId="0" fontId="9" fillId="0" borderId="0" xfId="31" applyFont="1" applyBorder="1" applyAlignment="1">
      <alignment horizontal="center"/>
    </xf>
    <xf numFmtId="0" fontId="9" fillId="0" borderId="0" xfId="31" applyFont="1" applyBorder="1" applyAlignment="1">
      <alignment horizontal="center" vertical="top"/>
    </xf>
    <xf numFmtId="0" fontId="24" fillId="0" borderId="0" xfId="31" applyFont="1" applyBorder="1" applyAlignment="1">
      <alignment horizontal="left" vertical="top"/>
    </xf>
    <xf numFmtId="0" fontId="9" fillId="0" borderId="0" xfId="31" applyFont="1" applyBorder="1" applyAlignment="1">
      <alignment horizontal="right" vertical="top"/>
    </xf>
    <xf numFmtId="0" fontId="23" fillId="0" borderId="0" xfId="31" applyFont="1" applyBorder="1" applyAlignment="1">
      <alignment horizontal="left" vertical="top"/>
    </xf>
    <xf numFmtId="0" fontId="8" fillId="0" borderId="0" xfId="31" applyFont="1" applyBorder="1" applyAlignment="1">
      <alignment horizontal="left" vertical="top"/>
    </xf>
    <xf numFmtId="0" fontId="9" fillId="0" borderId="0" xfId="31" applyFont="1" applyBorder="1" applyAlignment="1">
      <alignment horizontal="left" vertical="top"/>
    </xf>
    <xf numFmtId="0" fontId="9" fillId="0" borderId="8" xfId="31" applyFont="1" applyBorder="1" applyAlignment="1">
      <alignment horizontal="left" vertical="top"/>
    </xf>
    <xf numFmtId="0" fontId="9" fillId="0" borderId="8" xfId="31" applyFont="1" applyBorder="1" applyAlignment="1">
      <alignment horizontal="center" vertical="top"/>
    </xf>
    <xf numFmtId="0" fontId="24" fillId="7" borderId="1" xfId="31" applyFont="1" applyFill="1" applyBorder="1" applyAlignment="1">
      <alignment horizontal="left" vertical="top"/>
    </xf>
    <xf numFmtId="0" fontId="24" fillId="7" borderId="0" xfId="31" applyFont="1" applyFill="1" applyBorder="1" applyAlignment="1">
      <alignment horizontal="left" vertical="top"/>
    </xf>
    <xf numFmtId="0" fontId="8" fillId="7" borderId="0" xfId="31" applyFont="1" applyFill="1" applyBorder="1" applyAlignment="1">
      <alignment horizontal="right" vertical="top"/>
    </xf>
    <xf numFmtId="0" fontId="8" fillId="7" borderId="0" xfId="31" applyFont="1" applyFill="1" applyBorder="1" applyAlignment="1">
      <alignment horizontal="center" vertical="top"/>
    </xf>
    <xf numFmtId="0" fontId="24" fillId="7" borderId="8" xfId="31" applyFont="1" applyFill="1" applyBorder="1" applyAlignment="1">
      <alignment horizontal="left" vertical="top"/>
    </xf>
    <xf numFmtId="0" fontId="9" fillId="7" borderId="8" xfId="31" applyFont="1" applyFill="1" applyBorder="1" applyAlignment="1">
      <alignment horizontal="center" vertical="top"/>
    </xf>
    <xf numFmtId="0" fontId="20" fillId="7" borderId="0" xfId="0" applyFont="1" applyFill="1" applyBorder="1" applyAlignment="1">
      <alignment horizontal="right" vertical="top"/>
    </xf>
    <xf numFmtId="0" fontId="20" fillId="7" borderId="8" xfId="0" applyFont="1" applyFill="1" applyBorder="1" applyAlignment="1">
      <alignment horizontal="right" vertical="top"/>
    </xf>
    <xf numFmtId="0" fontId="26" fillId="0" borderId="0" xfId="0" applyFont="1" applyAlignment="1"/>
    <xf numFmtId="0" fontId="27" fillId="0" borderId="0" xfId="1" applyFont="1" applyAlignment="1" applyProtection="1"/>
    <xf numFmtId="0" fontId="9" fillId="0" borderId="0" xfId="0" applyFont="1" applyAlignment="1"/>
    <xf numFmtId="0" fontId="28" fillId="0" borderId="0" xfId="0" applyFont="1"/>
    <xf numFmtId="0" fontId="17" fillId="0" borderId="0" xfId="0" applyFont="1" applyAlignment="1"/>
    <xf numFmtId="0" fontId="29" fillId="7" borderId="1" xfId="0" applyFont="1" applyFill="1" applyBorder="1" applyAlignment="1">
      <alignment horizontal="left" vertical="top"/>
    </xf>
    <xf numFmtId="0" fontId="30" fillId="7" borderId="0" xfId="0" applyFont="1" applyFill="1" applyBorder="1" applyAlignment="1">
      <alignment horizontal="right" vertical="top"/>
    </xf>
    <xf numFmtId="0" fontId="30" fillId="7" borderId="0" xfId="0" applyFont="1" applyFill="1" applyBorder="1" applyAlignment="1">
      <alignment horizontal="center" vertical="top"/>
    </xf>
    <xf numFmtId="0" fontId="29" fillId="7" borderId="8" xfId="0" applyFont="1" applyFill="1" applyBorder="1" applyAlignment="1">
      <alignment horizontal="left" vertical="top"/>
    </xf>
    <xf numFmtId="0" fontId="30" fillId="7" borderId="8" xfId="0" applyFont="1" applyFill="1" applyBorder="1" applyAlignment="1">
      <alignment horizontal="right" vertical="top"/>
    </xf>
    <xf numFmtId="0" fontId="30" fillId="7" borderId="8" xfId="0" applyFont="1" applyFill="1" applyBorder="1" applyAlignment="1">
      <alignment horizontal="center" vertical="top"/>
    </xf>
    <xf numFmtId="0" fontId="29" fillId="2" borderId="0" xfId="0" applyFont="1" applyFill="1" applyBorder="1" applyAlignment="1">
      <alignment horizontal="left" vertical="top"/>
    </xf>
    <xf numFmtId="0" fontId="30" fillId="2" borderId="0" xfId="0" applyFont="1" applyFill="1" applyBorder="1" applyAlignment="1">
      <alignment horizontal="right" vertical="top"/>
    </xf>
    <xf numFmtId="0" fontId="30" fillId="0" borderId="0" xfId="0" applyFont="1" applyBorder="1" applyAlignment="1">
      <alignment horizontal="left" vertical="top"/>
    </xf>
    <xf numFmtId="0" fontId="30" fillId="2" borderId="0" xfId="0" applyFont="1" applyFill="1" applyBorder="1" applyAlignment="1">
      <alignment horizontal="left" vertical="top"/>
    </xf>
    <xf numFmtId="0" fontId="31" fillId="2" borderId="0" xfId="0" applyFont="1" applyFill="1" applyBorder="1" applyAlignment="1">
      <alignment horizontal="left" vertical="top"/>
    </xf>
    <xf numFmtId="0" fontId="10" fillId="0" borderId="0" xfId="0" applyFont="1" applyBorder="1" applyAlignment="1">
      <alignment horizontal="right" vertical="top"/>
    </xf>
    <xf numFmtId="0" fontId="31" fillId="2" borderId="0" xfId="0" applyFont="1" applyFill="1" applyBorder="1" applyAlignment="1">
      <alignment horizontal="right" vertical="top"/>
    </xf>
    <xf numFmtId="165" fontId="31" fillId="0" borderId="0" xfId="0" applyNumberFormat="1" applyFont="1" applyFill="1" applyBorder="1" applyAlignment="1">
      <alignment horizontal="right" vertical="top"/>
    </xf>
    <xf numFmtId="0" fontId="31" fillId="2" borderId="0" xfId="0" applyFont="1" applyFill="1" applyBorder="1" applyAlignment="1">
      <alignment horizontal="center" vertical="top"/>
    </xf>
    <xf numFmtId="0" fontId="31" fillId="0" borderId="0" xfId="0" applyFont="1" applyFill="1" applyBorder="1" applyAlignment="1">
      <alignment horizontal="left" vertical="top"/>
    </xf>
    <xf numFmtId="0" fontId="31" fillId="0" borderId="0" xfId="0" applyFont="1" applyFill="1" applyBorder="1" applyAlignment="1">
      <alignment horizontal="center" vertical="top"/>
    </xf>
    <xf numFmtId="0" fontId="10" fillId="0" borderId="0" xfId="0" applyFont="1" applyFill="1" applyBorder="1" applyAlignment="1">
      <alignment horizontal="right" vertical="top"/>
    </xf>
    <xf numFmtId="0" fontId="31" fillId="0" borderId="0" xfId="0" applyFont="1" applyFill="1" applyBorder="1" applyAlignment="1">
      <alignment horizontal="right" vertical="top"/>
    </xf>
    <xf numFmtId="0" fontId="31" fillId="0" borderId="0" xfId="3" applyNumberFormat="1" applyFont="1" applyFill="1" applyBorder="1" applyAlignment="1">
      <alignment horizontal="right" vertical="top"/>
    </xf>
    <xf numFmtId="2" fontId="31" fillId="2" borderId="0" xfId="0" applyNumberFormat="1" applyFont="1" applyFill="1" applyBorder="1" applyAlignment="1">
      <alignment horizontal="right" vertical="top"/>
    </xf>
    <xf numFmtId="0" fontId="30" fillId="0" borderId="0" xfId="0" applyFont="1" applyFill="1" applyBorder="1" applyAlignment="1">
      <alignment horizontal="left" vertical="top"/>
    </xf>
    <xf numFmtId="49" fontId="31" fillId="2" borderId="0" xfId="0" quotePrefix="1" applyNumberFormat="1" applyFont="1" applyFill="1" applyBorder="1" applyAlignment="1">
      <alignment horizontal="center" vertical="top"/>
    </xf>
    <xf numFmtId="0" fontId="30" fillId="0" borderId="8" xfId="0" applyFont="1" applyBorder="1" applyAlignment="1">
      <alignment horizontal="left" vertical="top"/>
    </xf>
    <xf numFmtId="0" fontId="31" fillId="0" borderId="8" xfId="0" applyFont="1" applyFill="1" applyBorder="1" applyAlignment="1">
      <alignment horizontal="left" vertical="top"/>
    </xf>
    <xf numFmtId="0" fontId="31" fillId="2" borderId="8" xfId="0" applyFont="1" applyFill="1" applyBorder="1" applyAlignment="1">
      <alignment horizontal="right" vertical="top"/>
    </xf>
    <xf numFmtId="49" fontId="31" fillId="2" borderId="0" xfId="3" applyNumberFormat="1" applyFont="1" applyFill="1" applyBorder="1" applyAlignment="1">
      <alignment vertical="top"/>
    </xf>
    <xf numFmtId="164" fontId="31" fillId="2" borderId="0" xfId="3" applyFont="1" applyFill="1" applyBorder="1" applyAlignment="1">
      <alignment vertical="top"/>
    </xf>
    <xf numFmtId="0" fontId="10" fillId="0" borderId="0" xfId="0" applyFont="1" applyAlignment="1"/>
    <xf numFmtId="0" fontId="10" fillId="0" borderId="0" xfId="0" applyFont="1" applyAlignment="1">
      <alignment horizontal="left" vertical="top"/>
    </xf>
    <xf numFmtId="0" fontId="31" fillId="0" borderId="0" xfId="0" applyFont="1" applyAlignment="1"/>
    <xf numFmtId="0" fontId="10" fillId="0" borderId="0" xfId="0" applyFont="1" applyAlignment="1">
      <alignment horizontal="left" vertical="center"/>
    </xf>
    <xf numFmtId="0" fontId="9" fillId="0" borderId="0" xfId="0" applyFont="1"/>
    <xf numFmtId="0" fontId="31" fillId="0" borderId="0" xfId="0" applyFont="1"/>
    <xf numFmtId="0" fontId="31" fillId="0" borderId="0" xfId="0" applyFont="1" applyFill="1" applyBorder="1" applyAlignment="1">
      <alignment vertical="top" wrapText="1"/>
    </xf>
    <xf numFmtId="49" fontId="31" fillId="2" borderId="0" xfId="0" quotePrefix="1" applyNumberFormat="1" applyFont="1" applyFill="1" applyBorder="1" applyAlignment="1">
      <alignment horizontal="center" vertical="top" wrapText="1"/>
    </xf>
    <xf numFmtId="1" fontId="30" fillId="2" borderId="0" xfId="0" applyNumberFormat="1" applyFont="1" applyFill="1" applyBorder="1" applyAlignment="1">
      <alignment vertical="top"/>
    </xf>
    <xf numFmtId="0" fontId="30" fillId="2" borderId="0" xfId="0" applyFont="1" applyFill="1" applyBorder="1" applyAlignment="1">
      <alignment vertical="top" wrapText="1"/>
    </xf>
    <xf numFmtId="164" fontId="31" fillId="2" borderId="0" xfId="3" applyFont="1" applyFill="1" applyBorder="1" applyAlignment="1">
      <alignment vertical="top" wrapText="1"/>
    </xf>
    <xf numFmtId="0" fontId="10" fillId="0" borderId="0" xfId="0" applyFont="1" applyBorder="1"/>
    <xf numFmtId="0" fontId="9" fillId="0" borderId="0" xfId="0" applyFont="1" applyAlignment="1">
      <alignment horizontal="left" vertical="center"/>
    </xf>
    <xf numFmtId="0" fontId="30" fillId="0" borderId="0" xfId="0" applyFont="1" applyFill="1" applyBorder="1" applyAlignment="1">
      <alignment horizontal="right" vertical="top"/>
    </xf>
    <xf numFmtId="1" fontId="31" fillId="2" borderId="0" xfId="0" applyNumberFormat="1" applyFont="1" applyFill="1" applyBorder="1" applyAlignment="1">
      <alignment horizontal="right" vertical="top"/>
    </xf>
    <xf numFmtId="0" fontId="31" fillId="0" borderId="8" xfId="0" applyFont="1" applyFill="1" applyBorder="1" applyAlignment="1">
      <alignment horizontal="right" vertical="top"/>
    </xf>
    <xf numFmtId="165" fontId="31" fillId="0" borderId="8" xfId="0" applyNumberFormat="1" applyFont="1" applyFill="1" applyBorder="1" applyAlignment="1">
      <alignment horizontal="right" vertical="top"/>
    </xf>
    <xf numFmtId="0" fontId="10" fillId="0" borderId="8" xfId="0" applyFont="1" applyBorder="1" applyAlignment="1">
      <alignment horizontal="right" vertical="top"/>
    </xf>
    <xf numFmtId="0" fontId="31" fillId="2" borderId="0" xfId="0" applyFont="1" applyFill="1" applyBorder="1" applyAlignment="1">
      <alignment vertical="top"/>
    </xf>
    <xf numFmtId="0" fontId="10" fillId="0" borderId="0" xfId="0" applyFont="1" applyAlignment="1">
      <alignment vertical="top"/>
    </xf>
    <xf numFmtId="0" fontId="9" fillId="0" borderId="0" xfId="0" applyFont="1" applyFill="1"/>
    <xf numFmtId="165" fontId="31" fillId="0" borderId="0" xfId="0" applyNumberFormat="1" applyFont="1" applyFill="1" applyBorder="1" applyAlignment="1">
      <alignment horizontal="center" vertical="top"/>
    </xf>
    <xf numFmtId="1" fontId="31" fillId="2" borderId="0" xfId="0" applyNumberFormat="1" applyFont="1" applyFill="1" applyBorder="1" applyAlignment="1">
      <alignment vertical="top"/>
    </xf>
    <xf numFmtId="49" fontId="9" fillId="0" borderId="0" xfId="0" applyNumberFormat="1" applyFont="1" applyBorder="1" applyAlignment="1">
      <alignment vertical="top"/>
    </xf>
    <xf numFmtId="0" fontId="9" fillId="0" borderId="0" xfId="0" applyFont="1" applyAlignment="1">
      <alignment vertical="top"/>
    </xf>
    <xf numFmtId="0" fontId="9" fillId="0" borderId="0" xfId="0" applyFont="1" applyBorder="1" applyAlignment="1"/>
    <xf numFmtId="0" fontId="30" fillId="2" borderId="0" xfId="0" applyFont="1" applyFill="1" applyAlignment="1">
      <alignment vertical="top"/>
    </xf>
    <xf numFmtId="9" fontId="31" fillId="0" borderId="0" xfId="2" applyFont="1" applyBorder="1" applyAlignment="1">
      <alignment horizontal="right" vertical="top"/>
    </xf>
    <xf numFmtId="0" fontId="10" fillId="0" borderId="0" xfId="0" applyFont="1" applyBorder="1" applyAlignment="1">
      <alignment horizontal="left" vertical="top"/>
    </xf>
    <xf numFmtId="0" fontId="31" fillId="2" borderId="0" xfId="0" applyFont="1" applyFill="1" applyBorder="1" applyAlignment="1">
      <alignment vertical="top" wrapText="1"/>
    </xf>
    <xf numFmtId="165" fontId="31" fillId="2" borderId="0" xfId="0" applyNumberFormat="1" applyFont="1" applyFill="1" applyBorder="1" applyAlignment="1">
      <alignment horizontal="right" vertical="top"/>
    </xf>
    <xf numFmtId="0" fontId="10" fillId="2" borderId="0" xfId="0" applyFont="1" applyFill="1" applyBorder="1" applyAlignment="1">
      <alignment horizontal="right" vertical="top"/>
    </xf>
    <xf numFmtId="167" fontId="31" fillId="2" borderId="0" xfId="3" applyNumberFormat="1" applyFont="1" applyFill="1" applyBorder="1" applyAlignment="1">
      <alignment horizontal="right" vertical="top"/>
    </xf>
    <xf numFmtId="1" fontId="31" fillId="2" borderId="0" xfId="0" quotePrefix="1" applyNumberFormat="1" applyFont="1" applyFill="1" applyBorder="1" applyAlignment="1">
      <alignment horizontal="center" vertical="top"/>
    </xf>
    <xf numFmtId="0" fontId="30" fillId="2" borderId="8" xfId="0" applyFont="1" applyFill="1" applyBorder="1" applyAlignment="1">
      <alignment horizontal="left" vertical="top"/>
    </xf>
    <xf numFmtId="0" fontId="31" fillId="2" borderId="8" xfId="0" applyFont="1" applyFill="1" applyBorder="1" applyAlignment="1">
      <alignment horizontal="left" vertical="top"/>
    </xf>
    <xf numFmtId="1" fontId="31" fillId="2" borderId="0" xfId="0" applyNumberFormat="1" applyFont="1" applyFill="1" applyAlignment="1">
      <alignment vertical="top"/>
    </xf>
    <xf numFmtId="1" fontId="31" fillId="2" borderId="0" xfId="3" applyNumberFormat="1" applyFont="1" applyFill="1" applyAlignment="1">
      <alignment vertical="top"/>
    </xf>
    <xf numFmtId="0" fontId="31" fillId="2" borderId="0" xfId="0" applyFont="1" applyFill="1" applyAlignment="1">
      <alignment horizontal="right" vertical="top"/>
    </xf>
    <xf numFmtId="49" fontId="31" fillId="2" borderId="0" xfId="3" quotePrefix="1" applyNumberFormat="1" applyFont="1" applyFill="1" applyBorder="1" applyAlignment="1">
      <alignment vertical="top"/>
    </xf>
    <xf numFmtId="0" fontId="31" fillId="2" borderId="0" xfId="0" applyFont="1" applyFill="1"/>
    <xf numFmtId="0" fontId="31" fillId="2" borderId="0" xfId="0" applyFont="1" applyFill="1" applyBorder="1" applyAlignment="1">
      <alignment horizontal="center" vertical="top" wrapText="1"/>
    </xf>
    <xf numFmtId="0" fontId="30" fillId="2" borderId="0" xfId="0" applyFont="1" applyFill="1" applyAlignment="1"/>
    <xf numFmtId="0" fontId="31" fillId="2" borderId="0" xfId="0" applyFont="1" applyFill="1" applyAlignment="1">
      <alignment vertical="top" wrapText="1"/>
    </xf>
    <xf numFmtId="1" fontId="30" fillId="2" borderId="0" xfId="0" applyNumberFormat="1" applyFont="1" applyFill="1" applyAlignment="1">
      <alignment vertical="top"/>
    </xf>
    <xf numFmtId="0" fontId="30" fillId="2" borderId="0" xfId="0" applyFont="1" applyFill="1" applyAlignment="1">
      <alignment vertical="top" wrapText="1"/>
    </xf>
    <xf numFmtId="0" fontId="25" fillId="7" borderId="1" xfId="0" applyFont="1" applyFill="1" applyBorder="1" applyAlignment="1">
      <alignment horizontal="left" vertical="top"/>
    </xf>
    <xf numFmtId="0" fontId="29" fillId="0" borderId="0" xfId="0" applyFont="1" applyFill="1" applyBorder="1" applyAlignment="1">
      <alignment horizontal="left" vertical="top"/>
    </xf>
    <xf numFmtId="0" fontId="30" fillId="0" borderId="0" xfId="0" applyFont="1" applyFill="1" applyBorder="1" applyAlignment="1">
      <alignment horizontal="center" vertical="top"/>
    </xf>
    <xf numFmtId="0" fontId="30" fillId="0" borderId="0" xfId="0" quotePrefix="1" applyFont="1" applyFill="1" applyBorder="1" applyAlignment="1">
      <alignment horizontal="left" vertical="top"/>
    </xf>
    <xf numFmtId="0" fontId="10" fillId="0" borderId="0" xfId="0" applyFont="1" applyFill="1" applyBorder="1" applyAlignment="1">
      <alignment horizontal="left" vertical="top"/>
    </xf>
    <xf numFmtId="165" fontId="10" fillId="0" borderId="0" xfId="0" applyNumberFormat="1" applyFont="1" applyBorder="1" applyAlignment="1">
      <alignment horizontal="right" vertical="top"/>
    </xf>
    <xf numFmtId="0" fontId="31" fillId="0" borderId="8" xfId="0" applyFont="1" applyFill="1" applyBorder="1" applyAlignment="1">
      <alignment horizontal="center" vertical="top"/>
    </xf>
    <xf numFmtId="0" fontId="32" fillId="0" borderId="0" xfId="1" applyFont="1" applyAlignment="1" applyProtection="1">
      <alignment vertical="center"/>
    </xf>
    <xf numFmtId="0" fontId="31" fillId="2" borderId="0" xfId="0" applyFont="1" applyFill="1" applyAlignment="1">
      <alignment vertical="top"/>
    </xf>
    <xf numFmtId="0" fontId="31" fillId="0" borderId="0" xfId="0" applyFont="1" applyFill="1" applyBorder="1" applyAlignment="1">
      <alignment horizontal="center" vertical="top" wrapText="1"/>
    </xf>
    <xf numFmtId="0" fontId="9" fillId="0" borderId="0" xfId="0" applyFont="1" applyAlignment="1">
      <alignment vertical="top" wrapText="1"/>
    </xf>
    <xf numFmtId="49" fontId="9" fillId="0" borderId="0" xfId="0" applyNumberFormat="1" applyFont="1" applyAlignment="1">
      <alignment vertical="top" wrapText="1"/>
    </xf>
    <xf numFmtId="0" fontId="9" fillId="0" borderId="0" xfId="0" applyFont="1" applyAlignment="1">
      <alignment wrapText="1"/>
    </xf>
    <xf numFmtId="0" fontId="25" fillId="7" borderId="8" xfId="0" applyFont="1" applyFill="1" applyBorder="1" applyAlignment="1">
      <alignment horizontal="left" vertical="top"/>
    </xf>
    <xf numFmtId="0" fontId="31" fillId="0" borderId="0" xfId="0" applyFont="1" applyBorder="1" applyAlignment="1">
      <alignment horizontal="right" vertical="top"/>
    </xf>
    <xf numFmtId="0" fontId="31" fillId="0" borderId="0" xfId="0" quotePrefix="1" applyFont="1" applyFill="1" applyBorder="1" applyAlignment="1">
      <alignment horizontal="right" vertical="top"/>
    </xf>
    <xf numFmtId="0" fontId="31" fillId="0" borderId="0" xfId="0" applyFont="1" applyFill="1" applyBorder="1" applyAlignment="1">
      <alignment horizontal="center" vertical="center" wrapText="1"/>
    </xf>
    <xf numFmtId="0" fontId="31" fillId="0" borderId="0" xfId="0" applyFont="1" applyFill="1" applyBorder="1" applyAlignment="1">
      <alignment vertical="center" wrapText="1"/>
    </xf>
    <xf numFmtId="165" fontId="31" fillId="0" borderId="0" xfId="0" applyNumberFormat="1" applyFont="1" applyFill="1" applyBorder="1" applyAlignment="1">
      <alignment horizontal="center" vertical="center" wrapText="1"/>
    </xf>
    <xf numFmtId="0" fontId="31" fillId="0" borderId="0" xfId="0" applyFont="1" applyFill="1" applyAlignment="1">
      <alignment vertical="top" wrapText="1"/>
    </xf>
    <xf numFmtId="0" fontId="31" fillId="2" borderId="0" xfId="0" applyFont="1" applyFill="1" applyAlignment="1">
      <alignment horizontal="center" vertical="top" wrapText="1"/>
    </xf>
    <xf numFmtId="0" fontId="21" fillId="0" borderId="0" xfId="0" applyFont="1" applyAlignment="1">
      <alignment vertical="top" wrapText="1"/>
    </xf>
    <xf numFmtId="164" fontId="9" fillId="0" borderId="0" xfId="3" applyFont="1"/>
    <xf numFmtId="1" fontId="30" fillId="2" borderId="0" xfId="0" applyNumberFormat="1" applyFont="1" applyFill="1" applyAlignment="1"/>
    <xf numFmtId="0" fontId="30" fillId="2" borderId="0" xfId="0" applyFont="1" applyFill="1" applyAlignment="1">
      <alignment horizontal="center" vertical="top" wrapText="1"/>
    </xf>
    <xf numFmtId="0" fontId="31" fillId="0" borderId="0" xfId="0" applyFont="1" applyAlignment="1">
      <alignment horizontal="center"/>
    </xf>
    <xf numFmtId="0" fontId="10" fillId="7" borderId="0" xfId="0" applyFont="1" applyFill="1" applyBorder="1" applyAlignment="1">
      <alignment horizontal="right" vertical="top"/>
    </xf>
    <xf numFmtId="0" fontId="10" fillId="7" borderId="0" xfId="0" applyFont="1" applyFill="1" applyBorder="1" applyAlignment="1">
      <alignment horizontal="center" vertical="top"/>
    </xf>
    <xf numFmtId="0" fontId="10" fillId="7" borderId="8" xfId="0" applyFont="1" applyFill="1" applyBorder="1" applyAlignment="1">
      <alignment horizontal="center" vertical="top"/>
    </xf>
    <xf numFmtId="0" fontId="29" fillId="0" borderId="0" xfId="0" applyFont="1" applyBorder="1" applyAlignment="1">
      <alignment horizontal="left" vertical="top"/>
    </xf>
    <xf numFmtId="0" fontId="25" fillId="0" borderId="0" xfId="0" applyFont="1" applyBorder="1" applyAlignment="1">
      <alignment horizontal="left" vertical="top"/>
    </xf>
    <xf numFmtId="0" fontId="10" fillId="0" borderId="0" xfId="0" applyFont="1" applyBorder="1" applyAlignment="1">
      <alignment horizontal="center" vertical="top"/>
    </xf>
    <xf numFmtId="0" fontId="19" fillId="0" borderId="0" xfId="0" applyFont="1" applyBorder="1" applyAlignment="1">
      <alignment horizontal="left" vertical="top"/>
    </xf>
    <xf numFmtId="9" fontId="10" fillId="0" borderId="0" xfId="2" applyFont="1" applyBorder="1" applyAlignment="1">
      <alignment horizontal="right" vertical="top"/>
    </xf>
    <xf numFmtId="0" fontId="10" fillId="2" borderId="0" xfId="0" applyFont="1" applyFill="1" applyBorder="1" applyAlignment="1">
      <alignment horizontal="left" vertical="top"/>
    </xf>
    <xf numFmtId="1" fontId="10" fillId="0" borderId="0" xfId="0" applyNumberFormat="1" applyFont="1" applyBorder="1" applyAlignment="1">
      <alignment horizontal="right" vertical="top"/>
    </xf>
    <xf numFmtId="9" fontId="10" fillId="0" borderId="0" xfId="0" applyNumberFormat="1" applyFont="1" applyBorder="1" applyAlignment="1">
      <alignment horizontal="right" vertical="top"/>
    </xf>
    <xf numFmtId="170" fontId="10" fillId="0" borderId="0" xfId="0" applyNumberFormat="1" applyFont="1" applyBorder="1" applyAlignment="1">
      <alignment horizontal="right" vertical="top"/>
    </xf>
    <xf numFmtId="170" fontId="10" fillId="0" borderId="0" xfId="0" applyNumberFormat="1" applyFont="1" applyFill="1" applyBorder="1" applyAlignment="1">
      <alignment horizontal="right" vertical="top"/>
    </xf>
    <xf numFmtId="2" fontId="10" fillId="0" borderId="0" xfId="0" applyNumberFormat="1" applyFont="1" applyBorder="1" applyAlignment="1">
      <alignment horizontal="right" vertical="top"/>
    </xf>
    <xf numFmtId="0" fontId="10" fillId="0" borderId="8" xfId="0" applyFont="1" applyBorder="1" applyAlignment="1">
      <alignment horizontal="left" vertical="top"/>
    </xf>
    <xf numFmtId="0" fontId="10" fillId="0" borderId="8" xfId="0" applyFont="1" applyBorder="1" applyAlignment="1">
      <alignment horizontal="center" vertical="top"/>
    </xf>
    <xf numFmtId="0" fontId="19" fillId="0" borderId="0" xfId="0" applyFont="1" applyAlignment="1">
      <alignment horizontal="left" vertical="center"/>
    </xf>
    <xf numFmtId="0" fontId="10" fillId="0" borderId="0" xfId="0" applyFont="1" applyBorder="1" applyAlignment="1">
      <alignment horizontal="right"/>
    </xf>
    <xf numFmtId="0" fontId="10" fillId="0" borderId="0" xfId="0" applyFont="1" applyBorder="1" applyAlignment="1">
      <alignment horizontal="center"/>
    </xf>
    <xf numFmtId="1" fontId="31" fillId="7" borderId="8" xfId="0" quotePrefix="1" applyNumberFormat="1" applyFont="1" applyFill="1" applyBorder="1" applyAlignment="1">
      <alignment horizontal="center" vertical="top"/>
    </xf>
    <xf numFmtId="1" fontId="31" fillId="2" borderId="0" xfId="2" applyNumberFormat="1" applyFont="1" applyFill="1" applyBorder="1" applyAlignment="1">
      <alignment horizontal="right" vertical="top"/>
    </xf>
    <xf numFmtId="0" fontId="30" fillId="0" borderId="0" xfId="0" applyFont="1" applyBorder="1" applyAlignment="1">
      <alignment horizontal="right" vertical="top"/>
    </xf>
    <xf numFmtId="165" fontId="31" fillId="0" borderId="0" xfId="0" applyNumberFormat="1" applyFont="1" applyBorder="1" applyAlignment="1">
      <alignment horizontal="right" vertical="top"/>
    </xf>
    <xf numFmtId="165" fontId="30" fillId="0" borderId="0" xfId="0" applyNumberFormat="1" applyFont="1" applyBorder="1" applyAlignment="1">
      <alignment horizontal="right" vertical="top"/>
    </xf>
    <xf numFmtId="0" fontId="30" fillId="0" borderId="0" xfId="0" applyFont="1" applyBorder="1" applyAlignment="1">
      <alignment horizontal="center" vertical="top"/>
    </xf>
    <xf numFmtId="0" fontId="19" fillId="7" borderId="0" xfId="0" applyFont="1" applyFill="1" applyBorder="1" applyAlignment="1">
      <alignment horizontal="right" vertical="top"/>
    </xf>
    <xf numFmtId="0" fontId="19" fillId="7" borderId="0" xfId="0" applyFont="1" applyFill="1" applyBorder="1" applyAlignment="1">
      <alignment horizontal="center" vertical="top"/>
    </xf>
    <xf numFmtId="170" fontId="10" fillId="0" borderId="8" xfId="0" applyNumberFormat="1" applyFont="1" applyBorder="1" applyAlignment="1">
      <alignment horizontal="right" vertical="top"/>
    </xf>
    <xf numFmtId="9" fontId="10" fillId="0" borderId="8" xfId="0" applyNumberFormat="1" applyFont="1" applyBorder="1" applyAlignment="1">
      <alignment horizontal="right" vertical="top"/>
    </xf>
    <xf numFmtId="0" fontId="10" fillId="0" borderId="0" xfId="0" applyFont="1" applyBorder="1" applyAlignment="1">
      <alignment wrapText="1"/>
    </xf>
    <xf numFmtId="170" fontId="10" fillId="0" borderId="0" xfId="0" applyNumberFormat="1" applyFont="1" applyBorder="1"/>
    <xf numFmtId="9" fontId="10" fillId="0" borderId="0" xfId="0" applyNumberFormat="1" applyFont="1" applyBorder="1"/>
    <xf numFmtId="2" fontId="10" fillId="0" borderId="8" xfId="0" applyNumberFormat="1" applyFont="1" applyBorder="1" applyAlignment="1">
      <alignment horizontal="right" vertical="top"/>
    </xf>
    <xf numFmtId="9" fontId="10" fillId="0" borderId="8" xfId="2" applyFont="1" applyBorder="1" applyAlignment="1">
      <alignment horizontal="right" vertical="top"/>
    </xf>
    <xf numFmtId="0" fontId="27" fillId="0" borderId="0" xfId="0" applyFont="1" applyAlignment="1">
      <alignment horizontal="justify" vertical="center"/>
    </xf>
    <xf numFmtId="2" fontId="10" fillId="0" borderId="0" xfId="0" applyNumberFormat="1" applyFont="1" applyFill="1" applyBorder="1" applyAlignment="1">
      <alignment horizontal="right" vertical="top"/>
    </xf>
    <xf numFmtId="9" fontId="10" fillId="0" borderId="0" xfId="0" applyNumberFormat="1" applyFont="1" applyFill="1" applyBorder="1" applyAlignment="1">
      <alignment horizontal="right" vertical="top"/>
    </xf>
    <xf numFmtId="16" fontId="10" fillId="0" borderId="0" xfId="0" quotePrefix="1" applyNumberFormat="1" applyFont="1" applyBorder="1" applyAlignment="1">
      <alignment horizontal="right" vertical="top"/>
    </xf>
    <xf numFmtId="0" fontId="8" fillId="0" borderId="0" xfId="0" applyFont="1" applyAlignment="1"/>
    <xf numFmtId="0" fontId="9" fillId="0" borderId="0" xfId="0" applyFont="1" applyAlignment="1">
      <alignment horizontal="center"/>
    </xf>
    <xf numFmtId="0" fontId="35" fillId="0" borderId="0" xfId="0" applyFont="1" applyBorder="1" applyAlignment="1">
      <alignment horizontal="right" vertical="top"/>
    </xf>
    <xf numFmtId="0" fontId="19" fillId="0" borderId="0" xfId="0" applyFont="1" applyBorder="1" applyAlignment="1">
      <alignment horizontal="right" vertical="top"/>
    </xf>
    <xf numFmtId="0" fontId="27" fillId="0" borderId="0" xfId="0" applyFont="1" applyBorder="1" applyAlignment="1">
      <alignment horizontal="right" vertical="top"/>
    </xf>
    <xf numFmtId="9" fontId="27" fillId="0" borderId="0" xfId="0" applyNumberFormat="1" applyFont="1" applyBorder="1" applyAlignment="1">
      <alignment horizontal="right" vertical="top"/>
    </xf>
    <xf numFmtId="0" fontId="10" fillId="3" borderId="0" xfId="0" applyFont="1" applyFill="1" applyBorder="1" applyAlignment="1">
      <alignment horizontal="right" vertical="top"/>
    </xf>
    <xf numFmtId="9" fontId="10" fillId="3" borderId="0" xfId="0" applyNumberFormat="1" applyFont="1" applyFill="1" applyBorder="1" applyAlignment="1">
      <alignment horizontal="right" vertical="top"/>
    </xf>
    <xf numFmtId="0" fontId="19" fillId="3" borderId="0" xfId="0" applyFont="1" applyFill="1" applyBorder="1" applyAlignment="1">
      <alignment horizontal="right" vertical="top"/>
    </xf>
    <xf numFmtId="0" fontId="27" fillId="3" borderId="0" xfId="0" applyFont="1" applyFill="1" applyBorder="1" applyAlignment="1">
      <alignment horizontal="right" vertical="top"/>
    </xf>
    <xf numFmtId="0" fontId="10" fillId="3" borderId="8" xfId="0" applyFont="1" applyFill="1" applyBorder="1" applyAlignment="1">
      <alignment horizontal="right" vertical="top"/>
    </xf>
    <xf numFmtId="0" fontId="19" fillId="0" borderId="0" xfId="0" applyFont="1" applyAlignment="1"/>
    <xf numFmtId="0" fontId="19" fillId="7" borderId="8" xfId="0" applyFont="1" applyFill="1" applyBorder="1" applyAlignment="1">
      <alignment horizontal="right" vertical="top"/>
    </xf>
    <xf numFmtId="0" fontId="19" fillId="7" borderId="8" xfId="0" applyFont="1" applyFill="1" applyBorder="1" applyAlignment="1">
      <alignment horizontal="center" vertical="top"/>
    </xf>
    <xf numFmtId="0" fontId="29" fillId="3" borderId="0" xfId="0" applyFont="1" applyFill="1" applyBorder="1" applyAlignment="1">
      <alignment horizontal="left" vertical="top"/>
    </xf>
    <xf numFmtId="0" fontId="19" fillId="3" borderId="0" xfId="0" applyFont="1" applyFill="1" applyBorder="1" applyAlignment="1">
      <alignment horizontal="center" vertical="top"/>
    </xf>
    <xf numFmtId="0" fontId="19" fillId="3" borderId="0" xfId="0" applyFont="1" applyFill="1" applyBorder="1" applyAlignment="1">
      <alignment horizontal="left" vertical="top"/>
    </xf>
    <xf numFmtId="0" fontId="35" fillId="3" borderId="0" xfId="0" applyFont="1" applyFill="1" applyBorder="1" applyAlignment="1">
      <alignment horizontal="left" vertical="top"/>
    </xf>
    <xf numFmtId="0" fontId="35" fillId="3" borderId="0" xfId="0" applyFont="1" applyFill="1" applyBorder="1" applyAlignment="1">
      <alignment horizontal="right" vertical="top"/>
    </xf>
    <xf numFmtId="0" fontId="35" fillId="3" borderId="0" xfId="0" applyFont="1" applyFill="1" applyBorder="1" applyAlignment="1">
      <alignment horizontal="center" vertical="top"/>
    </xf>
    <xf numFmtId="0" fontId="10" fillId="3" borderId="8" xfId="0" applyFont="1" applyFill="1" applyBorder="1" applyAlignment="1">
      <alignment horizontal="left" vertical="top"/>
    </xf>
    <xf numFmtId="0" fontId="10" fillId="3" borderId="8" xfId="0" applyFont="1" applyFill="1" applyBorder="1" applyAlignment="1">
      <alignment horizontal="center" vertical="top"/>
    </xf>
    <xf numFmtId="0" fontId="10" fillId="3" borderId="0" xfId="0" applyFont="1" applyFill="1" applyBorder="1" applyAlignment="1">
      <alignment vertical="center" wrapText="1"/>
    </xf>
    <xf numFmtId="2" fontId="31" fillId="0" borderId="0" xfId="0" applyNumberFormat="1" applyFont="1" applyBorder="1" applyAlignment="1">
      <alignment horizontal="right" vertical="top"/>
    </xf>
    <xf numFmtId="2" fontId="10" fillId="2" borderId="0" xfId="0" applyNumberFormat="1" applyFont="1" applyFill="1" applyBorder="1" applyAlignment="1">
      <alignment horizontal="right" vertical="top"/>
    </xf>
    <xf numFmtId="165" fontId="10" fillId="0" borderId="0" xfId="2" applyNumberFormat="1" applyFont="1" applyBorder="1" applyAlignment="1">
      <alignment horizontal="right" vertical="top"/>
    </xf>
    <xf numFmtId="0" fontId="31" fillId="0" borderId="0" xfId="0" applyFont="1" applyAlignment="1">
      <alignment horizontal="left" vertical="center"/>
    </xf>
    <xf numFmtId="0" fontId="10" fillId="0" borderId="0" xfId="0" applyFont="1" applyFill="1" applyAlignment="1">
      <alignment horizontal="left" vertical="center"/>
    </xf>
    <xf numFmtId="0" fontId="38" fillId="2" borderId="0" xfId="0" applyFont="1" applyFill="1" applyBorder="1" applyAlignment="1">
      <alignment horizontal="right" vertical="top"/>
    </xf>
    <xf numFmtId="0" fontId="27" fillId="2" borderId="0" xfId="0" applyFont="1" applyFill="1" applyBorder="1" applyAlignment="1">
      <alignment horizontal="right" vertical="top"/>
    </xf>
    <xf numFmtId="0" fontId="38" fillId="2" borderId="0" xfId="0" applyFont="1" applyFill="1" applyBorder="1" applyAlignment="1">
      <alignment horizontal="center" vertical="top"/>
    </xf>
    <xf numFmtId="1" fontId="38" fillId="2" borderId="0" xfId="0" applyNumberFormat="1" applyFont="1" applyFill="1" applyBorder="1" applyAlignment="1">
      <alignment horizontal="right" vertical="top"/>
    </xf>
    <xf numFmtId="0" fontId="25" fillId="7" borderId="1" xfId="31" applyFont="1" applyFill="1" applyBorder="1" applyAlignment="1">
      <alignment horizontal="left" vertical="top"/>
    </xf>
    <xf numFmtId="0" fontId="25" fillId="7" borderId="0" xfId="31" applyFont="1" applyFill="1" applyBorder="1" applyAlignment="1">
      <alignment horizontal="left" vertical="top"/>
    </xf>
    <xf numFmtId="0" fontId="25" fillId="7" borderId="8" xfId="31" applyFont="1" applyFill="1" applyBorder="1" applyAlignment="1">
      <alignment horizontal="left" vertical="top"/>
    </xf>
    <xf numFmtId="0" fontId="10" fillId="0" borderId="0" xfId="31" applyFont="1" applyBorder="1" applyAlignment="1">
      <alignment horizontal="right" vertical="top"/>
    </xf>
    <xf numFmtId="0" fontId="19" fillId="0" borderId="0" xfId="31" applyFont="1" applyBorder="1" applyAlignment="1">
      <alignment horizontal="left" vertical="top"/>
    </xf>
    <xf numFmtId="9" fontId="10" fillId="0" borderId="0" xfId="32" applyFont="1" applyBorder="1" applyAlignment="1">
      <alignment horizontal="right" vertical="top"/>
    </xf>
    <xf numFmtId="9" fontId="10" fillId="0" borderId="0" xfId="31" applyNumberFormat="1" applyFont="1" applyBorder="1" applyAlignment="1">
      <alignment horizontal="right" vertical="top"/>
    </xf>
    <xf numFmtId="2" fontId="10" fillId="0" borderId="0" xfId="31" applyNumberFormat="1" applyFont="1" applyBorder="1" applyAlignment="1">
      <alignment horizontal="right" vertical="top"/>
    </xf>
    <xf numFmtId="165" fontId="10" fillId="0" borderId="0" xfId="31" applyNumberFormat="1" applyFont="1" applyBorder="1" applyAlignment="1">
      <alignment horizontal="right" vertical="top"/>
    </xf>
    <xf numFmtId="1" fontId="10" fillId="0" borderId="0" xfId="31" applyNumberFormat="1" applyFont="1" applyBorder="1" applyAlignment="1">
      <alignment horizontal="right" vertical="top"/>
    </xf>
    <xf numFmtId="170" fontId="10" fillId="0" borderId="0" xfId="31" applyNumberFormat="1" applyFont="1" applyBorder="1" applyAlignment="1">
      <alignment horizontal="right" vertical="top"/>
    </xf>
    <xf numFmtId="0" fontId="19" fillId="0" borderId="8" xfId="31" applyFont="1" applyBorder="1" applyAlignment="1">
      <alignment horizontal="left" vertical="top"/>
    </xf>
    <xf numFmtId="0" fontId="10" fillId="0" borderId="8" xfId="31" applyFont="1" applyBorder="1" applyAlignment="1">
      <alignment horizontal="right" vertical="top"/>
    </xf>
    <xf numFmtId="9" fontId="10" fillId="0" borderId="8" xfId="32" applyFont="1" applyBorder="1" applyAlignment="1">
      <alignment horizontal="right" vertical="top"/>
    </xf>
    <xf numFmtId="0" fontId="10" fillId="0" borderId="0" xfId="31" applyFont="1" applyAlignment="1"/>
    <xf numFmtId="0" fontId="10" fillId="0" borderId="0" xfId="31" applyFont="1" applyAlignment="1">
      <alignment horizontal="left" vertical="center"/>
    </xf>
    <xf numFmtId="0" fontId="10" fillId="0" borderId="0" xfId="31" applyFont="1"/>
    <xf numFmtId="0" fontId="8" fillId="0" borderId="0" xfId="31" applyFont="1" applyAlignment="1"/>
    <xf numFmtId="0" fontId="31" fillId="2" borderId="0" xfId="0" applyFont="1" applyFill="1" applyBorder="1" applyAlignment="1">
      <alignment vertical="top" wrapText="1"/>
    </xf>
    <xf numFmtId="165" fontId="31" fillId="2" borderId="8" xfId="0" applyNumberFormat="1" applyFont="1" applyFill="1" applyBorder="1" applyAlignment="1">
      <alignment horizontal="right" vertical="top"/>
    </xf>
    <xf numFmtId="1" fontId="31" fillId="2" borderId="8" xfId="0" quotePrefix="1" applyNumberFormat="1" applyFont="1" applyFill="1" applyBorder="1" applyAlignment="1">
      <alignment horizontal="center" vertical="top"/>
    </xf>
    <xf numFmtId="0" fontId="31" fillId="0" borderId="0" xfId="0" applyFont="1" applyBorder="1"/>
    <xf numFmtId="0" fontId="9" fillId="0" borderId="0" xfId="0" applyFont="1" applyFill="1" applyBorder="1"/>
    <xf numFmtId="0" fontId="8" fillId="0" borderId="0" xfId="0" applyFont="1"/>
    <xf numFmtId="1" fontId="31" fillId="2" borderId="8" xfId="0" applyNumberFormat="1" applyFont="1" applyFill="1" applyBorder="1" applyAlignment="1">
      <alignment horizontal="right" vertical="top"/>
    </xf>
    <xf numFmtId="0" fontId="19" fillId="0" borderId="0" xfId="31" applyFont="1" applyBorder="1" applyAlignment="1">
      <alignment horizontal="right" vertical="top"/>
    </xf>
    <xf numFmtId="0" fontId="8" fillId="0" borderId="0" xfId="31" applyFont="1" applyBorder="1" applyAlignment="1">
      <alignment horizontal="right" vertical="top"/>
    </xf>
    <xf numFmtId="0" fontId="9" fillId="2" borderId="0" xfId="0" applyFont="1" applyFill="1" applyBorder="1" applyAlignment="1">
      <alignment horizontal="centerContinuous" vertical="top" wrapText="1"/>
    </xf>
    <xf numFmtId="165" fontId="9" fillId="2" borderId="0" xfId="0" applyNumberFormat="1" applyFont="1" applyFill="1" applyBorder="1" applyAlignment="1">
      <alignment horizontal="center" vertical="top"/>
    </xf>
    <xf numFmtId="168" fontId="9" fillId="2" borderId="0" xfId="2" applyNumberFormat="1" applyFont="1" applyFill="1" applyBorder="1" applyAlignment="1">
      <alignment horizontal="center" vertical="top"/>
    </xf>
    <xf numFmtId="0" fontId="30" fillId="2" borderId="0" xfId="0" quotePrefix="1" applyFont="1" applyFill="1" applyBorder="1" applyAlignment="1">
      <alignment horizontal="left" vertical="top"/>
    </xf>
    <xf numFmtId="0" fontId="2" fillId="0" borderId="0" xfId="0" applyFont="1" applyBorder="1" applyAlignment="1">
      <alignment horizontal="right" vertical="top"/>
    </xf>
    <xf numFmtId="9" fontId="2" fillId="0" borderId="0" xfId="0" applyNumberFormat="1" applyFont="1" applyBorder="1" applyAlignment="1">
      <alignment horizontal="right" vertical="top"/>
    </xf>
    <xf numFmtId="9" fontId="2" fillId="0" borderId="0" xfId="2" applyFont="1" applyBorder="1" applyAlignment="1">
      <alignment horizontal="right" vertical="top"/>
    </xf>
    <xf numFmtId="0" fontId="21" fillId="2" borderId="0" xfId="0" applyFont="1" applyFill="1" applyBorder="1" applyAlignment="1">
      <alignment horizontal="left" vertical="top"/>
    </xf>
    <xf numFmtId="166" fontId="2" fillId="3" borderId="0" xfId="5" applyNumberFormat="1" applyFont="1" applyFill="1" applyBorder="1" applyAlignment="1">
      <alignment horizontal="right" vertical="top"/>
    </xf>
    <xf numFmtId="0" fontId="2" fillId="3" borderId="0" xfId="0" applyFont="1" applyFill="1" applyBorder="1" applyAlignment="1">
      <alignment horizontal="right" vertical="top"/>
    </xf>
    <xf numFmtId="2" fontId="31" fillId="3" borderId="0" xfId="0" applyNumberFormat="1" applyFont="1" applyFill="1" applyBorder="1" applyAlignment="1">
      <alignment horizontal="right" vertical="top"/>
    </xf>
    <xf numFmtId="1" fontId="2" fillId="0" borderId="0" xfId="0" applyNumberFormat="1" applyFont="1" applyBorder="1" applyAlignment="1">
      <alignment horizontal="right" vertical="top"/>
    </xf>
    <xf numFmtId="165" fontId="2" fillId="0" borderId="0" xfId="0" applyNumberFormat="1" applyFont="1" applyBorder="1" applyAlignment="1">
      <alignment horizontal="right" vertical="top"/>
    </xf>
    <xf numFmtId="0" fontId="2" fillId="0" borderId="8" xfId="0" applyFont="1" applyBorder="1" applyAlignment="1">
      <alignment horizontal="right" vertical="top"/>
    </xf>
    <xf numFmtId="0" fontId="31" fillId="0" borderId="0" xfId="0" applyFont="1" applyAlignment="1">
      <alignment horizontal="left" vertical="top"/>
    </xf>
    <xf numFmtId="0" fontId="39" fillId="0" borderId="0" xfId="0" applyFont="1" applyAlignment="1">
      <alignment vertical="center"/>
    </xf>
    <xf numFmtId="0" fontId="39" fillId="0" borderId="0" xfId="0" applyFont="1" applyAlignment="1">
      <alignment vertical="center" wrapText="1"/>
    </xf>
    <xf numFmtId="0" fontId="39" fillId="0" borderId="0" xfId="0" applyFont="1" applyFill="1" applyAlignment="1">
      <alignment vertical="center"/>
    </xf>
    <xf numFmtId="0" fontId="31" fillId="0" borderId="0" xfId="0" applyFont="1" applyFill="1" applyAlignment="1">
      <alignment horizontal="left" vertical="top"/>
    </xf>
    <xf numFmtId="0" fontId="0" fillId="0" borderId="0" xfId="0" applyFill="1"/>
    <xf numFmtId="0" fontId="42" fillId="0" borderId="0" xfId="0" applyFont="1" applyFill="1"/>
    <xf numFmtId="0" fontId="2" fillId="0" borderId="0" xfId="0" applyFont="1" applyAlignment="1"/>
    <xf numFmtId="0" fontId="2" fillId="0" borderId="0" xfId="0" applyFont="1" applyFill="1" applyAlignment="1">
      <alignment horizontal="left" vertical="center"/>
    </xf>
    <xf numFmtId="0" fontId="2" fillId="0" borderId="0" xfId="0" applyFont="1" applyAlignment="1">
      <alignment horizontal="left" vertical="center"/>
    </xf>
    <xf numFmtId="0" fontId="9" fillId="0" borderId="0" xfId="1" applyFont="1" applyAlignment="1" applyProtection="1"/>
    <xf numFmtId="0" fontId="45" fillId="7" borderId="1" xfId="0" applyFont="1" applyFill="1" applyBorder="1" applyAlignment="1">
      <alignment horizontal="left" vertical="top"/>
    </xf>
    <xf numFmtId="0" fontId="46" fillId="7" borderId="0" xfId="0" applyFont="1" applyFill="1" applyBorder="1" applyAlignment="1">
      <alignment horizontal="left" vertical="top"/>
    </xf>
    <xf numFmtId="0" fontId="47" fillId="7" borderId="0" xfId="0" applyFont="1" applyFill="1" applyBorder="1" applyAlignment="1">
      <alignment horizontal="right" vertical="top"/>
    </xf>
    <xf numFmtId="0" fontId="47" fillId="7" borderId="0" xfId="0" applyFont="1" applyFill="1" applyBorder="1" applyAlignment="1">
      <alignment horizontal="center" vertical="top"/>
    </xf>
    <xf numFmtId="0" fontId="45" fillId="7" borderId="8" xfId="0" applyFont="1" applyFill="1" applyBorder="1" applyAlignment="1">
      <alignment horizontal="left" vertical="top"/>
    </xf>
    <xf numFmtId="0" fontId="47" fillId="7" borderId="8" xfId="0" applyFont="1" applyFill="1" applyBorder="1" applyAlignment="1">
      <alignment horizontal="right" vertical="top"/>
    </xf>
    <xf numFmtId="0" fontId="47" fillId="7" borderId="8" xfId="0" applyFont="1" applyFill="1" applyBorder="1" applyAlignment="1">
      <alignment horizontal="center" vertical="top"/>
    </xf>
    <xf numFmtId="0" fontId="45" fillId="2" borderId="0" xfId="0" applyFont="1" applyFill="1" applyBorder="1" applyAlignment="1">
      <alignment horizontal="left" vertical="top"/>
    </xf>
    <xf numFmtId="0" fontId="47" fillId="2" borderId="0" xfId="0" applyFont="1" applyFill="1" applyBorder="1" applyAlignment="1">
      <alignment horizontal="right" vertical="top"/>
    </xf>
    <xf numFmtId="0" fontId="47" fillId="2" borderId="0" xfId="0" applyFont="1" applyFill="1" applyBorder="1" applyAlignment="1">
      <alignment horizontal="center" vertical="top"/>
    </xf>
    <xf numFmtId="0" fontId="47" fillId="0" borderId="0" xfId="0" applyFont="1" applyBorder="1" applyAlignment="1">
      <alignment horizontal="left" vertical="top"/>
    </xf>
    <xf numFmtId="0" fontId="47" fillId="2" borderId="0" xfId="0" applyFont="1" applyFill="1" applyBorder="1" applyAlignment="1">
      <alignment horizontal="left" vertical="top"/>
    </xf>
    <xf numFmtId="0" fontId="48" fillId="2" borderId="0" xfId="0" applyFont="1" applyFill="1" applyBorder="1" applyAlignment="1">
      <alignment horizontal="left" vertical="top"/>
    </xf>
    <xf numFmtId="4" fontId="48" fillId="0" borderId="0" xfId="0" applyNumberFormat="1" applyFont="1" applyBorder="1" applyAlignment="1">
      <alignment horizontal="right" vertical="top"/>
    </xf>
    <xf numFmtId="4" fontId="48" fillId="2" borderId="0" xfId="0" applyNumberFormat="1" applyFont="1" applyFill="1" applyBorder="1" applyAlignment="1">
      <alignment horizontal="right" vertical="top"/>
    </xf>
    <xf numFmtId="0" fontId="0" fillId="0" borderId="0" xfId="0" quotePrefix="1"/>
    <xf numFmtId="0" fontId="49" fillId="2" borderId="0" xfId="0" quotePrefix="1" applyFont="1" applyFill="1" applyBorder="1" applyAlignment="1">
      <alignment horizontal="left" vertical="top"/>
    </xf>
    <xf numFmtId="0" fontId="48" fillId="2" borderId="0" xfId="0" applyFont="1" applyFill="1" applyBorder="1" applyAlignment="1">
      <alignment horizontal="center" vertical="top"/>
    </xf>
    <xf numFmtId="0" fontId="48" fillId="0" borderId="0" xfId="0" applyFont="1" applyBorder="1" applyAlignment="1">
      <alignment horizontal="left" vertical="top"/>
    </xf>
    <xf numFmtId="10" fontId="48" fillId="0" borderId="0" xfId="2" applyNumberFormat="1" applyFont="1" applyFill="1" applyBorder="1" applyAlignment="1">
      <alignment horizontal="right" vertical="top"/>
    </xf>
    <xf numFmtId="0" fontId="48" fillId="0" borderId="0" xfId="0" applyFont="1" applyBorder="1" applyAlignment="1">
      <alignment horizontal="center" vertical="top"/>
    </xf>
    <xf numFmtId="4" fontId="48" fillId="0" borderId="0" xfId="2" applyNumberFormat="1" applyFont="1" applyFill="1" applyBorder="1" applyAlignment="1">
      <alignment horizontal="right" vertical="top"/>
    </xf>
    <xf numFmtId="0" fontId="49" fillId="0" borderId="0" xfId="0" quotePrefix="1" applyFont="1" applyBorder="1" applyAlignment="1">
      <alignment horizontal="left" vertical="top"/>
    </xf>
    <xf numFmtId="4" fontId="48" fillId="0" borderId="0" xfId="3" applyNumberFormat="1" applyFont="1" applyFill="1" applyBorder="1" applyAlignment="1">
      <alignment horizontal="right" vertical="top"/>
    </xf>
    <xf numFmtId="4" fontId="50" fillId="0" borderId="0" xfId="0" applyNumberFormat="1" applyFont="1" applyBorder="1" applyAlignment="1">
      <alignment horizontal="right" vertical="top"/>
    </xf>
    <xf numFmtId="0" fontId="48" fillId="0" borderId="0" xfId="0" quotePrefix="1" applyFont="1" applyBorder="1" applyAlignment="1">
      <alignment horizontal="left" vertical="top"/>
    </xf>
    <xf numFmtId="9" fontId="48" fillId="0" borderId="0" xfId="2" applyFont="1" applyFill="1" applyBorder="1" applyAlignment="1">
      <alignment horizontal="right" vertical="top"/>
    </xf>
    <xf numFmtId="10" fontId="48" fillId="2" borderId="0" xfId="2" quotePrefix="1" applyNumberFormat="1" applyFont="1" applyFill="1" applyBorder="1" applyAlignment="1">
      <alignment horizontal="right" vertical="top"/>
    </xf>
    <xf numFmtId="4" fontId="48" fillId="2" borderId="0" xfId="0" quotePrefix="1" applyNumberFormat="1" applyFont="1" applyFill="1" applyBorder="1" applyAlignment="1">
      <alignment horizontal="right" vertical="top"/>
    </xf>
    <xf numFmtId="4" fontId="47" fillId="2" borderId="0" xfId="0" applyNumberFormat="1" applyFont="1" applyFill="1" applyBorder="1" applyAlignment="1">
      <alignment horizontal="right" vertical="top"/>
    </xf>
    <xf numFmtId="170" fontId="0" fillId="0" borderId="0" xfId="0" applyNumberFormat="1"/>
    <xf numFmtId="4" fontId="48" fillId="0" borderId="0" xfId="3" applyNumberFormat="1" applyFont="1" applyBorder="1" applyAlignment="1">
      <alignment horizontal="right" vertical="top"/>
    </xf>
    <xf numFmtId="49" fontId="48" fillId="2" borderId="0" xfId="0" quotePrefix="1" applyNumberFormat="1" applyFont="1" applyFill="1" applyBorder="1" applyAlignment="1">
      <alignment horizontal="center" vertical="top"/>
    </xf>
    <xf numFmtId="0" fontId="0" fillId="0" borderId="0" xfId="0" applyAlignment="1">
      <alignment vertical="top"/>
    </xf>
    <xf numFmtId="164" fontId="0" fillId="0" borderId="0" xfId="3" applyFont="1" applyBorder="1" applyAlignment="1"/>
    <xf numFmtId="0" fontId="8" fillId="2" borderId="8" xfId="0" applyFont="1" applyFill="1" applyBorder="1" applyAlignment="1">
      <alignment horizontal="left" vertical="top"/>
    </xf>
    <xf numFmtId="0" fontId="48" fillId="2" borderId="8" xfId="0" applyFont="1" applyFill="1" applyBorder="1" applyAlignment="1">
      <alignment horizontal="left" vertical="top"/>
    </xf>
    <xf numFmtId="4" fontId="48" fillId="2" borderId="8" xfId="0" applyNumberFormat="1" applyFont="1" applyFill="1" applyBorder="1" applyAlignment="1">
      <alignment horizontal="right" vertical="top"/>
    </xf>
    <xf numFmtId="0" fontId="9" fillId="2" borderId="8" xfId="0" applyFont="1" applyFill="1" applyBorder="1" applyAlignment="1">
      <alignment horizontal="center" vertical="top"/>
    </xf>
    <xf numFmtId="0" fontId="0" fillId="2" borderId="0" xfId="0" applyFill="1"/>
    <xf numFmtId="0" fontId="48" fillId="2" borderId="0" xfId="0" applyFont="1" applyFill="1" applyBorder="1" applyAlignment="1">
      <alignment vertical="top" wrapText="1"/>
    </xf>
    <xf numFmtId="4" fontId="48" fillId="2" borderId="0" xfId="0" applyNumberFormat="1" applyFont="1" applyFill="1" applyBorder="1" applyAlignment="1">
      <alignment horizontal="center" vertical="top"/>
    </xf>
    <xf numFmtId="0" fontId="9" fillId="2" borderId="0" xfId="0" applyFont="1" applyFill="1" applyBorder="1" applyAlignment="1">
      <alignment horizontal="center"/>
    </xf>
    <xf numFmtId="0" fontId="51" fillId="2" borderId="0" xfId="0" applyFont="1" applyFill="1" applyAlignment="1">
      <alignment vertical="top" wrapText="1"/>
    </xf>
    <xf numFmtId="9" fontId="51" fillId="2" borderId="0" xfId="0" applyNumberFormat="1" applyFont="1" applyFill="1" applyAlignment="1">
      <alignment vertical="top" wrapText="1"/>
    </xf>
    <xf numFmtId="1" fontId="52" fillId="2" borderId="0" xfId="0" applyNumberFormat="1" applyFont="1" applyFill="1" applyAlignment="1">
      <alignment vertical="top"/>
    </xf>
    <xf numFmtId="0" fontId="52" fillId="2" borderId="0" xfId="0" applyFont="1" applyFill="1" applyAlignment="1">
      <alignment vertical="top" wrapText="1"/>
    </xf>
    <xf numFmtId="0" fontId="48" fillId="2" borderId="0" xfId="0" applyFont="1" applyFill="1" applyAlignment="1">
      <alignment horizontal="right" vertical="top"/>
    </xf>
    <xf numFmtId="49" fontId="48" fillId="2" borderId="0" xfId="3" quotePrefix="1" applyNumberFormat="1" applyFont="1" applyFill="1" applyBorder="1" applyAlignment="1">
      <alignment vertical="top"/>
    </xf>
    <xf numFmtId="49" fontId="0" fillId="0" borderId="0" xfId="0" applyNumberFormat="1" applyAlignment="1">
      <alignment vertical="top"/>
    </xf>
    <xf numFmtId="49" fontId="48" fillId="2" borderId="0" xfId="3" applyNumberFormat="1" applyFont="1" applyFill="1" applyBorder="1" applyAlignment="1">
      <alignment vertical="top"/>
    </xf>
    <xf numFmtId="164" fontId="52" fillId="2" borderId="0" xfId="3" applyFont="1" applyFill="1" applyBorder="1" applyAlignment="1">
      <alignment vertical="top"/>
    </xf>
    <xf numFmtId="164" fontId="48" fillId="2" borderId="0" xfId="3" quotePrefix="1" applyFont="1" applyFill="1" applyBorder="1" applyAlignment="1">
      <alignment vertical="top"/>
    </xf>
    <xf numFmtId="0" fontId="52" fillId="2" borderId="0" xfId="0" applyFont="1" applyFill="1" applyAlignment="1">
      <alignment vertical="top"/>
    </xf>
    <xf numFmtId="49" fontId="52" fillId="2" borderId="0" xfId="3" applyNumberFormat="1" applyFont="1" applyFill="1" applyBorder="1" applyAlignment="1">
      <alignment vertical="top"/>
    </xf>
    <xf numFmtId="0" fontId="50" fillId="0" borderId="0" xfId="0" applyFont="1" applyAlignment="1">
      <alignment horizontal="left" vertical="top"/>
    </xf>
    <xf numFmtId="0" fontId="48" fillId="2" borderId="0" xfId="0" applyFont="1" applyFill="1" applyAlignment="1">
      <alignment vertical="top"/>
    </xf>
    <xf numFmtId="0" fontId="53" fillId="0" borderId="0" xfId="0" applyFont="1" applyAlignment="1">
      <alignment vertical="top"/>
    </xf>
    <xf numFmtId="0" fontId="50" fillId="0" borderId="0" xfId="0" applyFont="1" applyAlignment="1">
      <alignment vertical="top"/>
    </xf>
    <xf numFmtId="0" fontId="54" fillId="0" borderId="0" xfId="0" applyFont="1" applyAlignment="1">
      <alignment horizontal="left" vertical="top"/>
    </xf>
    <xf numFmtId="0" fontId="51" fillId="2" borderId="0" xfId="0" applyFont="1" applyFill="1" applyAlignment="1">
      <alignment vertical="top"/>
    </xf>
    <xf numFmtId="0" fontId="0" fillId="0" borderId="0" xfId="0" applyAlignment="1">
      <alignment horizontal="left" vertical="center"/>
    </xf>
    <xf numFmtId="0" fontId="44" fillId="0" borderId="0" xfId="0" applyFont="1" applyAlignment="1">
      <alignment horizontal="left" vertical="center"/>
    </xf>
    <xf numFmtId="0" fontId="52" fillId="2" borderId="0" xfId="0" applyFont="1" applyFill="1" applyAlignment="1">
      <alignment horizontal="right" vertical="top"/>
    </xf>
    <xf numFmtId="0" fontId="53" fillId="0" borderId="0" xfId="0" applyFont="1" applyAlignment="1">
      <alignment horizontal="left" vertical="top"/>
    </xf>
    <xf numFmtId="1" fontId="51" fillId="2" borderId="0" xfId="0" applyNumberFormat="1" applyFont="1" applyFill="1" applyAlignment="1">
      <alignment vertical="top"/>
    </xf>
    <xf numFmtId="0" fontId="48" fillId="0" borderId="0" xfId="0" applyFont="1" applyAlignment="1"/>
    <xf numFmtId="0" fontId="50" fillId="0" borderId="0" xfId="0" applyFont="1" applyAlignment="1">
      <alignment horizontal="left" vertical="center"/>
    </xf>
    <xf numFmtId="0" fontId="50" fillId="0" borderId="0" xfId="0" applyFont="1" applyAlignment="1">
      <alignment vertical="center"/>
    </xf>
    <xf numFmtId="1" fontId="47" fillId="2" borderId="0" xfId="0" applyNumberFormat="1" applyFont="1" applyFill="1" applyBorder="1" applyAlignment="1">
      <alignment horizontal="left" vertical="top"/>
    </xf>
    <xf numFmtId="0" fontId="9" fillId="2" borderId="0" xfId="0" applyFont="1" applyFill="1" applyBorder="1" applyAlignment="1">
      <alignment horizontal="right" vertical="top"/>
    </xf>
    <xf numFmtId="0" fontId="8" fillId="2" borderId="0" xfId="0" applyFont="1" applyFill="1" applyBorder="1" applyAlignment="1">
      <alignment horizontal="left" vertical="top"/>
    </xf>
    <xf numFmtId="10" fontId="48" fillId="2" borderId="0" xfId="2" applyNumberFormat="1" applyFont="1" applyFill="1" applyBorder="1" applyAlignment="1">
      <alignment horizontal="right" vertical="top"/>
    </xf>
    <xf numFmtId="4" fontId="48" fillId="2" borderId="0" xfId="2" applyNumberFormat="1" applyFont="1" applyFill="1" applyBorder="1" applyAlignment="1">
      <alignment horizontal="right" vertical="top"/>
    </xf>
    <xf numFmtId="4" fontId="48" fillId="2" borderId="0" xfId="3" applyNumberFormat="1" applyFont="1" applyFill="1" applyBorder="1" applyAlignment="1">
      <alignment horizontal="right" vertical="top"/>
    </xf>
    <xf numFmtId="4" fontId="50" fillId="2" borderId="0" xfId="0" applyNumberFormat="1" applyFont="1" applyFill="1" applyBorder="1" applyAlignment="1">
      <alignment horizontal="right" vertical="top"/>
    </xf>
    <xf numFmtId="0" fontId="48" fillId="2" borderId="0" xfId="0" quotePrefix="1" applyFont="1" applyFill="1" applyBorder="1" applyAlignment="1">
      <alignment horizontal="left" vertical="top"/>
    </xf>
    <xf numFmtId="9" fontId="48" fillId="2" borderId="0" xfId="2" applyFont="1" applyFill="1" applyBorder="1" applyAlignment="1">
      <alignment horizontal="right" vertical="top"/>
    </xf>
    <xf numFmtId="170" fontId="0" fillId="2" borderId="0" xfId="0" applyNumberFormat="1" applyFill="1"/>
    <xf numFmtId="0" fontId="0" fillId="2" borderId="0" xfId="0" applyFill="1" applyAlignment="1">
      <alignment vertical="top"/>
    </xf>
    <xf numFmtId="49" fontId="0" fillId="2" borderId="0" xfId="0" applyNumberFormat="1" applyFill="1" applyAlignment="1">
      <alignment vertical="top"/>
    </xf>
    <xf numFmtId="0" fontId="50" fillId="2" borderId="0" xfId="0" applyFont="1" applyFill="1" applyAlignment="1">
      <alignment horizontal="left" vertical="top"/>
    </xf>
    <xf numFmtId="0" fontId="53" fillId="2" borderId="0" xfId="0" applyFont="1" applyFill="1" applyAlignment="1">
      <alignment vertical="top"/>
    </xf>
    <xf numFmtId="0" fontId="50" fillId="2" borderId="0" xfId="0" applyFont="1" applyFill="1" applyAlignment="1">
      <alignment vertical="top"/>
    </xf>
    <xf numFmtId="0" fontId="54" fillId="2" borderId="0" xfId="0" applyFont="1" applyFill="1" applyAlignment="1">
      <alignment horizontal="left" vertical="top"/>
    </xf>
    <xf numFmtId="0" fontId="0" fillId="2" borderId="0" xfId="0" applyFill="1" applyAlignment="1">
      <alignment horizontal="left" vertical="center"/>
    </xf>
    <xf numFmtId="0" fontId="53" fillId="2" borderId="0" xfId="0" applyFont="1" applyFill="1" applyAlignment="1">
      <alignment horizontal="left" vertical="top"/>
    </xf>
    <xf numFmtId="0" fontId="48" fillId="2" borderId="0" xfId="0" applyFont="1" applyFill="1" applyAlignment="1"/>
    <xf numFmtId="0" fontId="50" fillId="2" borderId="0" xfId="0" applyFont="1" applyFill="1" applyAlignment="1">
      <alignment horizontal="left" vertical="center"/>
    </xf>
    <xf numFmtId="0" fontId="43" fillId="2" borderId="0" xfId="0" applyFont="1" applyFill="1"/>
    <xf numFmtId="2" fontId="48" fillId="2" borderId="0" xfId="0" applyNumberFormat="1" applyFont="1" applyFill="1" applyBorder="1" applyAlignment="1">
      <alignment horizontal="right" vertical="top"/>
    </xf>
    <xf numFmtId="4" fontId="48" fillId="0" borderId="0" xfId="33" applyNumberFormat="1" applyFont="1" applyBorder="1" applyAlignment="1">
      <alignment horizontal="right" vertical="top"/>
    </xf>
    <xf numFmtId="16" fontId="48" fillId="2" borderId="0" xfId="0" applyNumberFormat="1" applyFont="1" applyFill="1" applyBorder="1" applyAlignment="1">
      <alignment horizontal="center" vertical="top"/>
    </xf>
    <xf numFmtId="10" fontId="50" fillId="2" borderId="0" xfId="2" applyNumberFormat="1" applyFont="1" applyFill="1" applyBorder="1" applyAlignment="1">
      <alignment horizontal="right" vertical="top"/>
    </xf>
    <xf numFmtId="0" fontId="48" fillId="2" borderId="8" xfId="0" applyFont="1" applyFill="1" applyBorder="1" applyAlignment="1">
      <alignment horizontal="center" vertical="top"/>
    </xf>
    <xf numFmtId="0" fontId="48" fillId="2" borderId="0" xfId="0" applyFont="1" applyFill="1" applyBorder="1" applyAlignment="1">
      <alignment horizontal="center" vertical="top" wrapText="1"/>
    </xf>
    <xf numFmtId="0" fontId="50" fillId="0" borderId="0" xfId="0" applyFont="1" applyAlignment="1"/>
    <xf numFmtId="0" fontId="0" fillId="2" borderId="0" xfId="0" quotePrefix="1" applyFill="1"/>
    <xf numFmtId="4" fontId="48" fillId="2" borderId="0" xfId="33" applyNumberFormat="1" applyFont="1" applyFill="1" applyBorder="1" applyAlignment="1">
      <alignment horizontal="right" vertical="top"/>
    </xf>
    <xf numFmtId="164" fontId="0" fillId="2" borderId="0" xfId="3" applyFont="1" applyFill="1" applyBorder="1" applyAlignment="1"/>
    <xf numFmtId="0" fontId="50" fillId="2" borderId="0" xfId="0" applyFont="1" applyFill="1" applyAlignment="1"/>
    <xf numFmtId="0" fontId="9" fillId="0" borderId="0" xfId="0" applyFont="1" applyBorder="1" applyAlignment="1">
      <alignment horizontal="left"/>
    </xf>
    <xf numFmtId="0" fontId="0" fillId="0" borderId="0" xfId="0" applyBorder="1"/>
    <xf numFmtId="0" fontId="9" fillId="0" borderId="0" xfId="0" applyFont="1" applyAlignment="1">
      <alignment horizontal="left"/>
    </xf>
    <xf numFmtId="0" fontId="9" fillId="7" borderId="1" xfId="0" applyFont="1" applyFill="1" applyBorder="1" applyAlignment="1">
      <alignment horizontal="center" vertical="top" wrapText="1"/>
    </xf>
    <xf numFmtId="0" fontId="51" fillId="2" borderId="0" xfId="0" applyFont="1" applyFill="1" applyAlignment="1">
      <alignment vertical="top"/>
    </xf>
    <xf numFmtId="0" fontId="52" fillId="2" borderId="0" xfId="0" applyFont="1" applyFill="1" applyAlignment="1">
      <alignment vertical="top" wrapText="1"/>
    </xf>
    <xf numFmtId="0" fontId="56" fillId="0" borderId="0" xfId="0" applyFont="1" applyAlignment="1">
      <alignment vertical="top"/>
    </xf>
    <xf numFmtId="0" fontId="56" fillId="2" borderId="0" xfId="0" applyFont="1" applyFill="1" applyAlignment="1">
      <alignment vertical="top"/>
    </xf>
    <xf numFmtId="0" fontId="19" fillId="7" borderId="1" xfId="1" applyFont="1" applyFill="1" applyBorder="1" applyAlignment="1" applyProtection="1">
      <alignment horizontal="center" vertical="top" wrapText="1"/>
    </xf>
    <xf numFmtId="0" fontId="30" fillId="7" borderId="1" xfId="0" applyFont="1" applyFill="1" applyBorder="1" applyAlignment="1">
      <alignment horizontal="center" vertical="top" wrapText="1"/>
    </xf>
    <xf numFmtId="0" fontId="19" fillId="7" borderId="1" xfId="0" applyFont="1" applyFill="1" applyBorder="1" applyAlignment="1">
      <alignment horizontal="center" vertical="top" wrapText="1"/>
    </xf>
    <xf numFmtId="0" fontId="31" fillId="2" borderId="0" xfId="0" applyFont="1" applyFill="1" applyBorder="1" applyAlignment="1">
      <alignment vertical="top" wrapText="1"/>
    </xf>
    <xf numFmtId="0" fontId="30" fillId="2" borderId="0" xfId="0" applyFont="1" applyFill="1" applyBorder="1" applyAlignment="1">
      <alignment vertical="top"/>
    </xf>
    <xf numFmtId="0" fontId="8" fillId="7" borderId="1" xfId="0" applyFont="1" applyFill="1" applyBorder="1" applyAlignment="1">
      <alignment horizontal="center" vertical="top" wrapText="1"/>
    </xf>
    <xf numFmtId="0" fontId="20" fillId="7" borderId="1" xfId="0" applyFont="1" applyFill="1" applyBorder="1" applyAlignment="1">
      <alignment horizontal="center" vertical="top" wrapText="1"/>
    </xf>
    <xf numFmtId="0" fontId="8" fillId="7" borderId="1" xfId="31" applyFont="1" applyFill="1" applyBorder="1" applyAlignment="1">
      <alignment horizontal="center" vertical="top" wrapText="1"/>
    </xf>
  </cellXfs>
  <cellStyles count="34">
    <cellStyle name="Comma" xfId="3" builtinId="3"/>
    <cellStyle name="Comma 2" xfId="5"/>
    <cellStyle name="Comma 2 2" xfId="10"/>
    <cellStyle name="Comma 3" xfId="11"/>
    <cellStyle name="Comma0 - Type3" xfId="12"/>
    <cellStyle name="Fixed2 - Type2" xfId="13"/>
    <cellStyle name="Hyperlink" xfId="1" builtinId="8"/>
    <cellStyle name="Hyperlink 2" xfId="14"/>
    <cellStyle name="Hyperlink 3" xfId="15"/>
    <cellStyle name="Input 2" xfId="16"/>
    <cellStyle name="Input 2 2" xfId="28"/>
    <cellStyle name="Komma 2" xfId="17"/>
    <cellStyle name="Komma 3" xfId="18"/>
    <cellStyle name="Link 2" xfId="6"/>
    <cellStyle name="Neutral 2" xfId="19"/>
    <cellStyle name="Normal" xfId="0" builtinId="0"/>
    <cellStyle name="Normal 10" xfId="4"/>
    <cellStyle name="Normal 2" xfId="7"/>
    <cellStyle name="Normal 2 2" xfId="20"/>
    <cellStyle name="Normal 3" xfId="8"/>
    <cellStyle name="Normal 4" xfId="31"/>
    <cellStyle name="Normal 6" xfId="21"/>
    <cellStyle name="Normal 6 2" xfId="22"/>
    <cellStyle name="Normal_Sheet2" xfId="33"/>
    <cellStyle name="Output 2" xfId="23"/>
    <cellStyle name="Output 2 2" xfId="29"/>
    <cellStyle name="Percen - Type1" xfId="24"/>
    <cellStyle name="Percent" xfId="2" builtinId="5"/>
    <cellStyle name="Percent 2" xfId="9"/>
    <cellStyle name="Percent 3" xfId="32"/>
    <cellStyle name="Procent 2" xfId="25"/>
    <cellStyle name="Procent 3" xfId="26"/>
    <cellStyle name="Total 2" xfId="27"/>
    <cellStyle name="Total 2 2" xfId="30"/>
  </cellStyles>
  <dxfs count="0"/>
  <tableStyles count="0" defaultTableStyle="TableStyleMedium2" defaultPivotStyle="PivotStyleLight16"/>
  <colors>
    <mruColors>
      <color rgb="FFFC10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47"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31750</xdr:colOff>
      <xdr:row>4</xdr:row>
      <xdr:rowOff>38099</xdr:rowOff>
    </xdr:from>
    <xdr:to>
      <xdr:col>12</xdr:col>
      <xdr:colOff>76200</xdr:colOff>
      <xdr:row>33</xdr:row>
      <xdr:rowOff>106680</xdr:rowOff>
    </xdr:to>
    <xdr:sp macro="" textlink="">
      <xdr:nvSpPr>
        <xdr:cNvPr id="2" name="Tekstboks 2">
          <a:extLst>
            <a:ext uri="{FF2B5EF4-FFF2-40B4-BE49-F238E27FC236}">
              <a16:creationId xmlns:a16="http://schemas.microsoft.com/office/drawing/2014/main" id="{00000000-0008-0000-0000-000002000000}"/>
            </a:ext>
          </a:extLst>
        </xdr:cNvPr>
        <xdr:cNvSpPr txBox="1"/>
      </xdr:nvSpPr>
      <xdr:spPr>
        <a:xfrm>
          <a:off x="3376930" y="693419"/>
          <a:ext cx="6765290" cy="38252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da-DK" sz="1100">
              <a:solidFill>
                <a:schemeClr val="dk1"/>
              </a:solidFill>
              <a:effectLst/>
              <a:latin typeface="+mn-lt"/>
              <a:ea typeface="+mn-ea"/>
              <a:cs typeface="+mn-cs"/>
            </a:rPr>
            <a:t>The data sheets are continuously updated as technologies evolve, if the data changes significantly or if errors are found.  The date for the latest update is listed</a:t>
          </a:r>
          <a:r>
            <a:rPr lang="da-DK" sz="1100" baseline="0">
              <a:solidFill>
                <a:schemeClr val="dk1"/>
              </a:solidFill>
              <a:effectLst/>
              <a:latin typeface="+mn-lt"/>
              <a:ea typeface="+mn-ea"/>
              <a:cs typeface="+mn-cs"/>
            </a:rPr>
            <a:t> in the index below and also  indicated in the specific datasheets. </a:t>
          </a:r>
          <a:endParaRPr lang="da-DK" sz="1100" b="1" baseline="0"/>
        </a:p>
        <a:p>
          <a:endParaRPr lang="da-DK" sz="1100" b="1" baseline="0"/>
        </a:p>
        <a:p>
          <a:r>
            <a:rPr lang="da-DK" sz="1100" b="1" baseline="0"/>
            <a:t>INDEX:</a:t>
          </a:r>
          <a:endParaRPr lang="da-DK" sz="1100"/>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chemeClr val="dk1"/>
              </a:solidFill>
              <a:effectLst/>
              <a:latin typeface="+mn-lt"/>
              <a:ea typeface="+mn-ea"/>
              <a:cs typeface="+mn-cs"/>
            </a:rPr>
            <a:t>85</a:t>
          </a:r>
          <a:r>
            <a:rPr lang="en-US" sz="1100" b="1" baseline="0">
              <a:solidFill>
                <a:schemeClr val="dk1"/>
              </a:solidFill>
              <a:effectLst/>
              <a:latin typeface="+mn-lt"/>
              <a:ea typeface="+mn-ea"/>
              <a:cs typeface="+mn-cs"/>
            </a:rPr>
            <a:t> Gasification of biomass for bio diesel has been overwritten with data from previous chapter 96. Chapter 96 has been removed. </a:t>
          </a:r>
          <a:r>
            <a:rPr kumimoji="0" lang="en-US" sz="1100" b="1" i="0" u="none" strike="noStrike" kern="0" cap="none" spc="0" normalizeH="0" baseline="0" noProof="0">
              <a:ln>
                <a:noFill/>
              </a:ln>
              <a:solidFill>
                <a:srgbClr val="FF0000"/>
              </a:solidFill>
              <a:effectLst/>
              <a:uLnTx/>
              <a:uFillTx/>
              <a:latin typeface="+mn-lt"/>
              <a:ea typeface="+mn-ea"/>
              <a:cs typeface="+mn-cs"/>
            </a:rPr>
            <a:t>(update Feb 2019)</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1" i="0" u="none" strike="noStrike" kern="0" cap="none" spc="0" normalizeH="0" baseline="0" noProof="0">
              <a:ln>
                <a:noFill/>
              </a:ln>
              <a:solidFill>
                <a:sysClr val="windowText" lastClr="000000"/>
              </a:solidFill>
              <a:effectLst/>
              <a:uLnTx/>
              <a:uFillTx/>
              <a:latin typeface="+mn-lt"/>
              <a:ea typeface="+mn-ea"/>
              <a:cs typeface="+mn-cs"/>
            </a:rPr>
            <a:t>101 Catalytic hydropyrolysis configuration 1 - financial data added. </a:t>
          </a:r>
          <a:r>
            <a:rPr kumimoji="0" lang="en-US" sz="1100" b="1" i="0" u="none" strike="noStrike" kern="0" cap="none" spc="0" normalizeH="0" baseline="0" noProof="0">
              <a:ln>
                <a:noFill/>
              </a:ln>
              <a:solidFill>
                <a:srgbClr val="FF0000"/>
              </a:solidFill>
              <a:effectLst/>
              <a:uLnTx/>
              <a:uFillTx/>
              <a:latin typeface="+mn-lt"/>
              <a:ea typeface="+mn-ea"/>
              <a:cs typeface="+mn-cs"/>
            </a:rPr>
            <a:t>(update Feb 2019)</a:t>
          </a:r>
          <a:endParaRPr lang="en-US" sz="1100" b="1">
            <a:solidFill>
              <a:schemeClr val="dk1"/>
            </a:solidFill>
            <a:effectLst/>
            <a:latin typeface="+mn-lt"/>
            <a:ea typeface="+mn-ea"/>
            <a:cs typeface="+mn-cs"/>
          </a:endParaRPr>
        </a:p>
        <a:p>
          <a:pPr marL="171450" lvl="0" indent="-171450">
            <a:buFont typeface="Arial" panose="020B0604020202020204" pitchFamily="34" charset="0"/>
            <a:buChar char="•"/>
          </a:pPr>
          <a:r>
            <a:rPr lang="en-US" sz="1100" b="1">
              <a:solidFill>
                <a:schemeClr val="dk1"/>
              </a:solidFill>
              <a:effectLst/>
              <a:latin typeface="+mn-lt"/>
              <a:ea typeface="+mn-ea"/>
              <a:cs typeface="+mn-cs"/>
            </a:rPr>
            <a:t>89-100</a:t>
          </a:r>
          <a:r>
            <a:rPr lang="en-US" sz="1100" b="1" baseline="0">
              <a:solidFill>
                <a:schemeClr val="dk1"/>
              </a:solidFill>
              <a:effectLst/>
              <a:latin typeface="+mn-lt"/>
              <a:ea typeface="+mn-ea"/>
              <a:cs typeface="+mn-cs"/>
            </a:rPr>
            <a:t> datasheets have been revised </a:t>
          </a:r>
          <a:r>
            <a:rPr lang="en-US" sz="1100" b="1" baseline="0">
              <a:solidFill>
                <a:srgbClr val="FF0000"/>
              </a:solidFill>
              <a:effectLst/>
              <a:latin typeface="+mn-lt"/>
              <a:ea typeface="+mn-ea"/>
              <a:cs typeface="+mn-cs"/>
            </a:rPr>
            <a:t>(update Dec 2018)</a:t>
          </a:r>
        </a:p>
        <a:p>
          <a:pPr marL="171450" lvl="0" indent="-171450">
            <a:buFont typeface="Arial" panose="020B0604020202020204" pitchFamily="34" charset="0"/>
            <a:buChar char="•"/>
          </a:pPr>
          <a:r>
            <a:rPr lang="en-US" sz="1100" b="1">
              <a:solidFill>
                <a:sysClr val="windowText" lastClr="000000"/>
              </a:solidFill>
              <a:effectLst/>
              <a:latin typeface="+mn-lt"/>
              <a:ea typeface="+mn-ea"/>
              <a:cs typeface="+mn-cs"/>
            </a:rPr>
            <a:t>101</a:t>
          </a:r>
          <a:r>
            <a:rPr lang="en-US" sz="1100" b="1" baseline="0">
              <a:solidFill>
                <a:sysClr val="windowText" lastClr="000000"/>
              </a:solidFill>
              <a:effectLst/>
              <a:latin typeface="+mn-lt"/>
              <a:ea typeface="+mn-ea"/>
              <a:cs typeface="+mn-cs"/>
            </a:rPr>
            <a:t> Catalytic hydropyrolysis in two configurations </a:t>
          </a:r>
          <a:r>
            <a:rPr lang="en-US" sz="1100" b="1" baseline="0">
              <a:solidFill>
                <a:srgbClr val="FF0000"/>
              </a:solidFill>
              <a:effectLst/>
              <a:latin typeface="+mn-lt"/>
              <a:ea typeface="+mn-ea"/>
              <a:cs typeface="+mn-cs"/>
            </a:rPr>
            <a:t>(added Dec 2018)</a:t>
          </a:r>
        </a:p>
        <a:p>
          <a:pPr marL="171450" lvl="0" indent="-171450">
            <a:buFont typeface="Arial" panose="020B0604020202020204" pitchFamily="34" charset="0"/>
            <a:buChar char="•"/>
          </a:pPr>
          <a:r>
            <a:rPr lang="en-US" sz="1100" b="1">
              <a:solidFill>
                <a:sysClr val="windowText" lastClr="000000"/>
              </a:solidFill>
              <a:effectLst/>
              <a:latin typeface="+mn-lt"/>
              <a:ea typeface="+mn-ea"/>
              <a:cs typeface="+mn-cs"/>
            </a:rPr>
            <a:t>83-88</a:t>
          </a:r>
          <a:r>
            <a:rPr lang="en-US" sz="1100" b="1" baseline="0">
              <a:solidFill>
                <a:sysClr val="windowText" lastClr="000000"/>
              </a:solidFill>
              <a:effectLst/>
              <a:latin typeface="+mn-lt"/>
              <a:ea typeface="+mn-ea"/>
              <a:cs typeface="+mn-cs"/>
            </a:rPr>
            <a:t> Gasification and electrolysis </a:t>
          </a:r>
          <a:r>
            <a:rPr lang="en-US" sz="1100" b="1" baseline="0">
              <a:solidFill>
                <a:srgbClr val="FF0000"/>
              </a:solidFill>
              <a:effectLst/>
              <a:latin typeface="+mn-lt"/>
              <a:ea typeface="+mn-ea"/>
              <a:cs typeface="+mn-cs"/>
            </a:rPr>
            <a:t>(added Dec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ysClr val="windowText" lastClr="000000"/>
              </a:solidFill>
              <a:effectLst/>
              <a:latin typeface="+mn-lt"/>
              <a:ea typeface="+mn-ea"/>
              <a:cs typeface="+mn-cs"/>
            </a:rPr>
            <a:t>102 Power to Jet </a:t>
          </a:r>
          <a:r>
            <a:rPr lang="en-US" sz="1100" b="1" baseline="0">
              <a:solidFill>
                <a:srgbClr val="FF0000"/>
              </a:solidFill>
              <a:effectLst/>
              <a:latin typeface="+mn-lt"/>
              <a:ea typeface="+mn-ea"/>
              <a:cs typeface="+mn-cs"/>
            </a:rPr>
            <a:t>(added May 2020)</a:t>
          </a:r>
          <a:r>
            <a:rPr lang="en-US" sz="1100" b="1" baseline="0">
              <a:solidFill>
                <a:sysClr val="windowText" lastClr="000000"/>
              </a:solidFill>
              <a:effectLst/>
              <a:latin typeface="+mn-lt"/>
              <a:ea typeface="+mn-ea"/>
              <a:cs typeface="+mn-cs"/>
            </a:rPr>
            <a:t> - minor adjustment (july 2020)</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baseline="0">
              <a:solidFill>
                <a:sysClr val="windowText" lastClr="000000"/>
              </a:solidFill>
              <a:effectLst/>
              <a:latin typeface="+mn-lt"/>
              <a:ea typeface="+mn-ea"/>
              <a:cs typeface="+mn-cs"/>
            </a:rPr>
            <a:t>103 Hydrogen to Ammonia </a:t>
          </a:r>
          <a:r>
            <a:rPr lang="en-US" sz="1100" b="1" baseline="0">
              <a:solidFill>
                <a:srgbClr val="FF0000"/>
              </a:solidFill>
              <a:effectLst/>
              <a:latin typeface="+mn-lt"/>
              <a:ea typeface="+mn-ea"/>
              <a:cs typeface="+mn-cs"/>
            </a:rPr>
            <a:t>(added February 2021 - adjusted April 2021)</a:t>
          </a:r>
          <a:endParaRPr lang="en-US" sz="1100" b="1">
            <a:solidFill>
              <a:srgbClr val="FF0000"/>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baseline="0">
              <a:solidFill>
                <a:schemeClr val="dk1"/>
              </a:solidFill>
              <a:effectLst/>
              <a:latin typeface="+mn-lt"/>
              <a:ea typeface="+mn-ea"/>
              <a:cs typeface="+mn-cs"/>
            </a:rPr>
            <a:t>86-88 have been replaced with chapter 86 on electrolysis</a:t>
          </a:r>
          <a:r>
            <a:rPr lang="en-US" sz="1100" b="1" baseline="0">
              <a:solidFill>
                <a:srgbClr val="FF0000"/>
              </a:solidFill>
              <a:effectLst/>
              <a:latin typeface="+mn-lt"/>
              <a:ea typeface="+mn-ea"/>
              <a:cs typeface="+mn-cs"/>
            </a:rPr>
            <a:t> (added April 2021)</a:t>
          </a:r>
          <a:endParaRPr lang="da-DK" sz="1100">
            <a:solidFill>
              <a:srgbClr val="FF0000"/>
            </a:solidFill>
            <a:effectLst/>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baseline="0">
              <a:solidFill>
                <a:schemeClr val="dk1"/>
              </a:solidFill>
              <a:effectLst/>
              <a:latin typeface="+mn-lt"/>
              <a:ea typeface="+mn-ea"/>
              <a:cs typeface="+mn-cs"/>
            </a:rPr>
            <a:t>104 Methane pyrolysis </a:t>
          </a:r>
          <a:r>
            <a:rPr lang="en-US" sz="1100" b="1" baseline="0">
              <a:solidFill>
                <a:srgbClr val="FF0000"/>
              </a:solidFill>
              <a:effectLst/>
              <a:latin typeface="+mn-lt"/>
              <a:ea typeface="+mn-ea"/>
              <a:cs typeface="+mn-cs"/>
            </a:rPr>
            <a:t>(added April 2021)</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baseline="0">
              <a:solidFill>
                <a:schemeClr val="tx1"/>
              </a:solidFill>
              <a:effectLst/>
              <a:latin typeface="+mn-lt"/>
              <a:ea typeface="+mn-ea"/>
              <a:cs typeface="+mn-cs"/>
            </a:rPr>
            <a:t>105 Slow pyrolysis </a:t>
          </a:r>
          <a:r>
            <a:rPr lang="en-US" sz="1100" b="1" baseline="0">
              <a:solidFill>
                <a:srgbClr val="FF0000"/>
              </a:solidFill>
              <a:effectLst/>
              <a:latin typeface="+mn-lt"/>
              <a:ea typeface="+mn-ea"/>
              <a:cs typeface="+mn-cs"/>
            </a:rPr>
            <a:t>(added April 2021)</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baseline="0">
              <a:solidFill>
                <a:schemeClr val="dk1"/>
              </a:solidFill>
              <a:effectLst/>
              <a:latin typeface="+mn-lt"/>
              <a:ea typeface="+mn-ea"/>
              <a:cs typeface="+mn-cs"/>
            </a:rPr>
            <a:t>98 Methanol from power has been replaced with chapter 98 Methanol from hydrogen and carbon dioxide </a:t>
          </a:r>
          <a:r>
            <a:rPr lang="en-US" sz="1100" b="1" baseline="0">
              <a:solidFill>
                <a:srgbClr val="FF0000"/>
              </a:solidFill>
              <a:effectLst/>
              <a:latin typeface="+mn-lt"/>
              <a:ea typeface="+mn-ea"/>
              <a:cs typeface="+mn-cs"/>
            </a:rPr>
            <a:t>(added March 2023)</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1100" b="1">
              <a:solidFill>
                <a:sysClr val="windowText" lastClr="000000"/>
              </a:solidFill>
              <a:effectLst/>
            </a:rPr>
            <a:t>81-82 Biogas and biogas</a:t>
          </a:r>
          <a:r>
            <a:rPr lang="da-DK" sz="1100" b="1" baseline="0">
              <a:solidFill>
                <a:sysClr val="windowText" lastClr="000000"/>
              </a:solidFill>
              <a:effectLst/>
            </a:rPr>
            <a:t> upgrading has been</a:t>
          </a:r>
          <a:r>
            <a:rPr lang="da-DK" sz="1100" b="1">
              <a:solidFill>
                <a:sysClr val="windowText" lastClr="000000"/>
              </a:solidFill>
              <a:effectLst/>
            </a:rPr>
            <a:t> updated</a:t>
          </a:r>
          <a:r>
            <a:rPr lang="da-DK" sz="1100" b="1" baseline="0">
              <a:solidFill>
                <a:sysClr val="windowText" lastClr="000000"/>
              </a:solidFill>
              <a:effectLst/>
            </a:rPr>
            <a:t> </a:t>
          </a:r>
          <a:r>
            <a:rPr lang="da-DK" sz="1100" b="1" baseline="0">
              <a:solidFill>
                <a:srgbClr val="FF0000"/>
              </a:solidFill>
              <a:effectLst/>
            </a:rPr>
            <a:t>(update Apr 2023)</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da-DK" sz="1100">
            <a:solidFill>
              <a:sysClr val="windowText" lastClr="000000"/>
            </a:solidFill>
            <a:effectLst/>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a:effectLst/>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da-DK" sz="1100" b="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hyperlink" Target="http://www.volund.dk/Biomass_energy/Technologies/Gasification_of_biomass"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8" Type="http://schemas.openxmlformats.org/officeDocument/2006/relationships/hyperlink" Target="https://ens.dk/sites/ens.dk/files/Statistik/energy_statistics_2015.pdf" TargetMode="External"/><Relationship Id="rId13" Type="http://schemas.openxmlformats.org/officeDocument/2006/relationships/hyperlink" Target="http://www.adktroutguide.com/files/1999_Phd_Thesis_-_Kinetics_Selectivity_and_Scaleup_of_FT_Synthesis.pdf" TargetMode="External"/><Relationship Id="rId18" Type="http://schemas.openxmlformats.org/officeDocument/2006/relationships/printerSettings" Target="../printerSettings/printerSettings9.bin"/><Relationship Id="rId3" Type="http://schemas.openxmlformats.org/officeDocument/2006/relationships/hyperlink" Target="https://www.doi.org/10.1021/ef302003f" TargetMode="External"/><Relationship Id="rId7" Type="http://schemas.openxmlformats.org/officeDocument/2006/relationships/hyperlink" Target="https://doi.org/10.13031/2013.30383" TargetMode="External"/><Relationship Id="rId12" Type="http://schemas.openxmlformats.org/officeDocument/2006/relationships/hyperlink" Target="http://web.anl.gov/PCS/acsfuel/preprint%20archive/Files/39_4_WASHINGTON%20DC_08-94_1146.pdf" TargetMode="External"/><Relationship Id="rId17" Type="http://schemas.openxmlformats.org/officeDocument/2006/relationships/hyperlink" Target="https://www.doi.org/10.1002/bbb.1613" TargetMode="External"/><Relationship Id="rId2" Type="http://schemas.openxmlformats.org/officeDocument/2006/relationships/hyperlink" Target="http://acee.princeton.edu/wp-content/uploads/2016/10/Kreutz-et-al-PCC-2008-10-7-08.pdf" TargetMode="External"/><Relationship Id="rId16" Type="http://schemas.openxmlformats.org/officeDocument/2006/relationships/hyperlink" Target="http://platformduurzamebiobrandstoffen.nl/wp-content/uploads/2017/07/2017_SGAB_Cost-of-Biofuels.pdf" TargetMode="External"/><Relationship Id="rId1" Type="http://schemas.openxmlformats.org/officeDocument/2006/relationships/hyperlink" Target="https://www.doi.org/10.1002/bbb.1710" TargetMode="External"/><Relationship Id="rId6" Type="http://schemas.openxmlformats.org/officeDocument/2006/relationships/hyperlink" Target="http://www.velocys.com/our-biorefineries/" TargetMode="External"/><Relationship Id="rId11" Type="http://schemas.openxmlformats.org/officeDocument/2006/relationships/hyperlink" Target="https://biorrefineria.blogspot.ca/2017/06/velocys-plans-for-construction-of-commercial-BTL-plant-move-forward.html" TargetMode="External"/><Relationship Id="rId5" Type="http://schemas.openxmlformats.org/officeDocument/2006/relationships/hyperlink" Target="https://doi.org/10.1016/j.jechem.2015.11.005" TargetMode="External"/><Relationship Id="rId15" Type="http://schemas.openxmlformats.org/officeDocument/2006/relationships/hyperlink" Target="http://www.irena.org/DocumentDownloads/Publications/IRENA_Innovation_Outlook_Advanced_Liquid_Biofuels_2016.pdf" TargetMode="External"/><Relationship Id="rId10" Type="http://schemas.openxmlformats.org/officeDocument/2006/relationships/hyperlink" Target="http://www.velocys.com/establishment-of-a-strategic-alliance-with-tri/" TargetMode="External"/><Relationship Id="rId4" Type="http://schemas.openxmlformats.org/officeDocument/2006/relationships/hyperlink" Target="https://doi.org/10.1039/C6EE00935B" TargetMode="External"/><Relationship Id="rId9" Type="http://schemas.openxmlformats.org/officeDocument/2006/relationships/hyperlink" Target="https://www.doi.org/10.3389/fsufs.2017.00002" TargetMode="External"/><Relationship Id="rId14" Type="http://schemas.openxmlformats.org/officeDocument/2006/relationships/hyperlink" Target="https://www.ien.com/operations/news/20980331/mississippi-lands-biofuel-refinery"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8" Type="http://schemas.openxmlformats.org/officeDocument/2006/relationships/hyperlink" Target="http://www.irena.org/-/media/Files/IRENA/Agency/Publication/2013/Road_Transport.ashx" TargetMode="External"/><Relationship Id="rId3" Type="http://schemas.openxmlformats.org/officeDocument/2006/relationships/hyperlink" Target="http://www.eia.gov/cfapps/ipdbproject/IEDIndex3.cfm?tid=79&amp;pid=79&amp;aid=1" TargetMode="External"/><Relationship Id="rId7" Type="http://schemas.openxmlformats.org/officeDocument/2006/relationships/hyperlink" Target="https://www.cargill.com/2017/cargill-to-build-state-of-the-art-biodiesel-plant-in-wichita-ks" TargetMode="External"/><Relationship Id="rId2" Type="http://schemas.openxmlformats.org/officeDocument/2006/relationships/hyperlink" Target="http://www.desmetballestra.com/images/PDF-Brochures-2014/Biodiesel2015.pdf" TargetMode="External"/><Relationship Id="rId1" Type="http://schemas.openxmlformats.org/officeDocument/2006/relationships/hyperlink" Target="https://www.iisd.org/gsi/sites/default/files/bf_awc_germany.pdf" TargetMode="External"/><Relationship Id="rId6" Type="http://schemas.openxmlformats.org/officeDocument/2006/relationships/hyperlink" Target="https://doi.org/10.1016/j.biortech.2017.12.031" TargetMode="External"/><Relationship Id="rId11" Type="http://schemas.openxmlformats.org/officeDocument/2006/relationships/printerSettings" Target="../printerSettings/printerSettings15.bin"/><Relationship Id="rId5" Type="http://schemas.openxmlformats.org/officeDocument/2006/relationships/hyperlink" Target="http://task39.sites.olt.ubc.ca/files/2015/06/IEA-Bioenergy-Task-39-Newsletter-Issue-39-May-2015-final.pdf" TargetMode="External"/><Relationship Id="rId10" Type="http://schemas.openxmlformats.org/officeDocument/2006/relationships/hyperlink" Target="http://www.extension.iastate.edu/agdm/energy/xls/d1-15biodieselprofitability.xlsx" TargetMode="External"/><Relationship Id="rId4" Type="http://schemas.openxmlformats.org/officeDocument/2006/relationships/hyperlink" Target="https://ens.dk/sites/ens.dk/files/Statistik/energy_statistics_2015.pdf" TargetMode="External"/><Relationship Id="rId9" Type="http://schemas.openxmlformats.org/officeDocument/2006/relationships/hyperlink" Target="http://task39.sites.olt.ubc.ca/files/2013/05/Technological-learning-in-the-German-Biodiesel-Industry.pdf" TargetMode="External"/></Relationships>
</file>

<file path=xl/worksheets/_rels/sheet22.xml.rels><?xml version="1.0" encoding="UTF-8" standalone="yes"?>
<Relationships xmlns="http://schemas.openxmlformats.org/package/2006/relationships"><Relationship Id="rId8" Type="http://schemas.openxmlformats.org/officeDocument/2006/relationships/hyperlink" Target="http://www.irena.org/-/media/Files/IRENA/Agency/Publication/2013/Road_Transport.ashx" TargetMode="External"/><Relationship Id="rId3" Type="http://schemas.openxmlformats.org/officeDocument/2006/relationships/hyperlink" Target="http://www.eia.gov/cfapps/ipdbproject/IEDIndex3.cfm?tid=79&amp;pid=79&amp;aid=1" TargetMode="External"/><Relationship Id="rId7" Type="http://schemas.openxmlformats.org/officeDocument/2006/relationships/hyperlink" Target="https://www.cargill.com/2017/cargill-to-build-state-of-the-art-biodiesel-plant-in-wichita-ks" TargetMode="External"/><Relationship Id="rId2" Type="http://schemas.openxmlformats.org/officeDocument/2006/relationships/hyperlink" Target="http://www.desmetballestra.com/images/PDF-Brochures-2014/Biodiesel2015.pdf" TargetMode="External"/><Relationship Id="rId1" Type="http://schemas.openxmlformats.org/officeDocument/2006/relationships/hyperlink" Target="https://www.iisd.org/gsi/sites/default/files/bf_awc_germany.pdf" TargetMode="External"/><Relationship Id="rId6" Type="http://schemas.openxmlformats.org/officeDocument/2006/relationships/hyperlink" Target="https://doi.org/10.1016/j.biortech.2017.12.031" TargetMode="External"/><Relationship Id="rId5" Type="http://schemas.openxmlformats.org/officeDocument/2006/relationships/hyperlink" Target="http://task39.sites.olt.ubc.ca/files/2015/06/IEA-Bioenergy-Task-39-Newsletter-Issue-39-May-2015-final.pdf" TargetMode="External"/><Relationship Id="rId10" Type="http://schemas.openxmlformats.org/officeDocument/2006/relationships/hyperlink" Target="http://www.extension.iastate.edu/agdm/energy/xls/d1-15biodieselprofitability.xlsx" TargetMode="External"/><Relationship Id="rId4" Type="http://schemas.openxmlformats.org/officeDocument/2006/relationships/hyperlink" Target="https://ens.dk/sites/ens.dk/files/Statistik/energy_statistics_2015.pdf" TargetMode="External"/><Relationship Id="rId9" Type="http://schemas.openxmlformats.org/officeDocument/2006/relationships/hyperlink" Target="http://task39.sites.olt.ubc.ca/files/2013/05/Technological-learning-in-the-German-Biodiesel-Industry.pdf"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https://www.intechopen.com/books/hydrogenation/hydroconversion-of-triglycerides-into-green-liquid-fuels" TargetMode="External"/><Relationship Id="rId13" Type="http://schemas.openxmlformats.org/officeDocument/2006/relationships/hyperlink" Target="http://platformduurzamebiobrandstoffen.nl/wp-content/uploads/2017/07/2017_SGAB_Cost-of-Biofuels.pdf" TargetMode="External"/><Relationship Id="rId3" Type="http://schemas.openxmlformats.org/officeDocument/2006/relationships/hyperlink" Target="https://www.uop.com/wp-content/uploads/2012/12/UOP-Hydrorefining-Green-Diesel-Tech-Paper.pdf" TargetMode="External"/><Relationship Id="rId7" Type="http://schemas.openxmlformats.org/officeDocument/2006/relationships/hyperlink" Target="http://www.extension.iastate.edu/agdm/energy/xls/d1-15biodieselprofitability.xlsx" TargetMode="External"/><Relationship Id="rId12" Type="http://schemas.openxmlformats.org/officeDocument/2006/relationships/hyperlink" Target="https://www.neste.com/sites/default/files/attachments/neste_renewable_diesel_handbook.pdf" TargetMode="External"/><Relationship Id="rId2" Type="http://schemas.openxmlformats.org/officeDocument/2006/relationships/hyperlink" Target="https://www.epa.gov/sites/production/files/2017-05/documents/reg-geismar-deter-ltr-2017-04-13.pdf" TargetMode="External"/><Relationship Id="rId1" Type="http://schemas.openxmlformats.org/officeDocument/2006/relationships/hyperlink" Target="https://www.arb.ca.gov/fuels/lcfs/2a2b/apps/nes-na-tallow-rpt-011414.pdf" TargetMode="External"/><Relationship Id="rId6" Type="http://schemas.openxmlformats.org/officeDocument/2006/relationships/hyperlink" Target="https://www.eia.gov/dnav/pet/pet_pri_spt_s1_d.htm" TargetMode="External"/><Relationship Id="rId11" Type="http://schemas.openxmlformats.org/officeDocument/2006/relationships/hyperlink" Target="https://www.prnewswire.com/news-releases/diamond-green-diesel-to-be-expanded-to-275-million-gallons-annually-300248085.html" TargetMode="External"/><Relationship Id="rId5" Type="http://schemas.openxmlformats.org/officeDocument/2006/relationships/hyperlink" Target="https://www.neste.com/en/corporate-info/investors/financials" TargetMode="External"/><Relationship Id="rId10" Type="http://schemas.openxmlformats.org/officeDocument/2006/relationships/hyperlink" Target="https://doi.org/10.1016/j.seta.2014.01.008" TargetMode="External"/><Relationship Id="rId4" Type="http://schemas.openxmlformats.org/officeDocument/2006/relationships/hyperlink" Target="https://www.doi.org/10.1002/bbb.1613" TargetMode="External"/><Relationship Id="rId9" Type="http://schemas.openxmlformats.org/officeDocument/2006/relationships/hyperlink" Target="https://doi.org/10.1186/s13068-017-0945-3" TargetMode="External"/><Relationship Id="rId14"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3" Type="http://schemas.openxmlformats.org/officeDocument/2006/relationships/hyperlink" Target="https://doi.org/10.1186/s13068-017-0739-7" TargetMode="External"/><Relationship Id="rId7" Type="http://schemas.openxmlformats.org/officeDocument/2006/relationships/hyperlink" Target="https://www.doi.org/10.1002/bbb.1613" TargetMode="External"/><Relationship Id="rId2" Type="http://schemas.openxmlformats.org/officeDocument/2006/relationships/hyperlink" Target="https://dspace.library.uu.nl/bitstream/handle/1874/347665/MSc%20Thesis%20K.Y%20Antonissen%2c%20May%202016%20%281%29.pdf?sequence=2&amp;isAllowed=y" TargetMode="External"/><Relationship Id="rId1" Type="http://schemas.openxmlformats.org/officeDocument/2006/relationships/hyperlink" Target="https://energy.gov/sites/prod/files/2017/07/f35/BETO_2017WTE-Workshop_BryanSherbacow-AltAir.pdf" TargetMode="External"/><Relationship Id="rId6" Type="http://schemas.openxmlformats.org/officeDocument/2006/relationships/hyperlink" Target="http://web.mit.edu/aeroastro/partner/reports/proj28/partner-proj28-2010-001.pdf" TargetMode="External"/><Relationship Id="rId5" Type="http://schemas.openxmlformats.org/officeDocument/2006/relationships/hyperlink" Target="https://doi.org/10.2516/ogst/2014007" TargetMode="External"/><Relationship Id="rId4" Type="http://schemas.openxmlformats.org/officeDocument/2006/relationships/hyperlink" Target="https://doi.org/10.1186/s13068-017-0945-3"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http://www.extension.iastate.edu/agdm/energy/xls/d1-10ethanolprofitability.xlsx" TargetMode="External"/><Relationship Id="rId3" Type="http://schemas.openxmlformats.org/officeDocument/2006/relationships/hyperlink" Target="http://naldc.nal.usda.gov/download/22550/PDF" TargetMode="External"/><Relationship Id="rId7" Type="http://schemas.openxmlformats.org/officeDocument/2006/relationships/hyperlink" Target="http://epure.org/media/1610/2016-industry-statistics.pdf" TargetMode="External"/><Relationship Id="rId2" Type="http://schemas.openxmlformats.org/officeDocument/2006/relationships/hyperlink" Target="http://epure.org/about-ethanol/fuel-market/fuel-blends/" TargetMode="External"/><Relationship Id="rId1" Type="http://schemas.openxmlformats.org/officeDocument/2006/relationships/hyperlink" Target="https://ens.dk/sites/ens.dk/files/Statistik/energy_statistics_2015.pdf" TargetMode="External"/><Relationship Id="rId6" Type="http://schemas.openxmlformats.org/officeDocument/2006/relationships/hyperlink" Target="http://epure.org/media/1137/state-of-the-industry-report-2014.pdf" TargetMode="External"/><Relationship Id="rId5" Type="http://schemas.openxmlformats.org/officeDocument/2006/relationships/hyperlink" Target="http://www.eia.gov/cfapps/ipdbproject/IEDIndex3.cfm?tid=79&amp;pid=79&amp;aid=1" TargetMode="External"/><Relationship Id="rId10" Type="http://schemas.openxmlformats.org/officeDocument/2006/relationships/hyperlink" Target="http://ringneckenergy.com/wp-content/uploads/2016/12/2015_PPM_w_Exhibits.pdf" TargetMode="External"/><Relationship Id="rId4" Type="http://schemas.openxmlformats.org/officeDocument/2006/relationships/hyperlink" Target="http://task39.sites.olt.ubc.ca/files/2013/05/IEA_Bioenergy_Task-39_Improving_carbon_and_energy_balance.pdf" TargetMode="External"/><Relationship Id="rId9" Type="http://schemas.openxmlformats.org/officeDocument/2006/relationships/hyperlink" Target="http://www.capjournal.com/news/ringneck-energy-pouring-cement-building-foundations-for-ethanol-plant-near/article_4ee23aac-adec-11e7-80fb-a7814e744ba7.html"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https://doi.org/10.1016/j.fuel.2014.11.078" TargetMode="External"/><Relationship Id="rId3" Type="http://schemas.openxmlformats.org/officeDocument/2006/relationships/hyperlink" Target="https://ec.europa.eu/energy/sites/ener/files/documents/32_dharmesh_mahajan-honeywell.pdf" TargetMode="External"/><Relationship Id="rId7" Type="http://schemas.openxmlformats.org/officeDocument/2006/relationships/hyperlink" Target="http://dx.doi.org/10.1080/17597269.2015.1118780" TargetMode="External"/><Relationship Id="rId12" Type="http://schemas.openxmlformats.org/officeDocument/2006/relationships/hyperlink" Target="http://www.etc-cte.ec.gc.ca/databases/oilproperties/pdf/web_bunker_c_fuel_oil.pdf" TargetMode="External"/><Relationship Id="rId2" Type="http://schemas.openxmlformats.org/officeDocument/2006/relationships/hyperlink" Target="https://www.btg-btl.com/en/company/projects/empyro" TargetMode="External"/><Relationship Id="rId1" Type="http://schemas.openxmlformats.org/officeDocument/2006/relationships/hyperlink" Target="http://www.gastechnology.org/tcbiomass/tcb2015/Muggen_Gerhard-Presentation-tcbiomass2015.pdf" TargetMode="External"/><Relationship Id="rId6" Type="http://schemas.openxmlformats.org/officeDocument/2006/relationships/hyperlink" Target="https://www.nrel.gov/docs/fy11osti/46586.pdf" TargetMode="External"/><Relationship Id="rId11" Type="http://schemas.openxmlformats.org/officeDocument/2006/relationships/hyperlink" Target="https://www.btg-btl.com/en/applications/oilproperties" TargetMode="External"/><Relationship Id="rId5" Type="http://schemas.openxmlformats.org/officeDocument/2006/relationships/hyperlink" Target="https://www.btg-btl.com/nieuwsbrieven/2017/november/en" TargetMode="External"/><Relationship Id="rId10" Type="http://schemas.openxmlformats.org/officeDocument/2006/relationships/hyperlink" Target="https://www.energy.gov/sites/prod/files/2016/10/f33/Graham_0.pdf" TargetMode="External"/><Relationship Id="rId4" Type="http://schemas.openxmlformats.org/officeDocument/2006/relationships/hyperlink" Target="https://doi.org/10.1016/S0146-6380(99)00120-5" TargetMode="External"/><Relationship Id="rId9" Type="http://schemas.openxmlformats.org/officeDocument/2006/relationships/hyperlink" Target="http://www.besustainablemagazine.com/cms2/empyro-bv-breaks-ground-of-its-biomass-to-liquid-pyrolysis-plant/" TargetMode="External"/></Relationships>
</file>

<file path=xl/worksheets/_rels/sheet28.xml.rels><?xml version="1.0" encoding="UTF-8" standalone="yes"?>
<Relationships xmlns="http://schemas.openxmlformats.org/package/2006/relationships"><Relationship Id="rId8" Type="http://schemas.openxmlformats.org/officeDocument/2006/relationships/hyperlink" Target="http://platformduurzamebiobrandstoffen.nl/wp-content/uploads/2017/07/2017_SGAB_Cost-of-Biofuels.pdf" TargetMode="External"/><Relationship Id="rId3" Type="http://schemas.openxmlformats.org/officeDocument/2006/relationships/hyperlink" Target="https://doi.org/10.1016/j.energy.2014.09.042" TargetMode="External"/><Relationship Id="rId7" Type="http://schemas.openxmlformats.org/officeDocument/2006/relationships/hyperlink" Target="https://www.nrel.gov/docs/fy12osti/52636.pdf" TargetMode="External"/><Relationship Id="rId2" Type="http://schemas.openxmlformats.org/officeDocument/2006/relationships/hyperlink" Target="http://serenergy.com/wp-content/uploads/2015/11/GreenSynFuels_report_final.pdf" TargetMode="External"/><Relationship Id="rId1" Type="http://schemas.openxmlformats.org/officeDocument/2006/relationships/hyperlink" Target="https://doi.org/10.1016/j.biombioe.2014.03.063" TargetMode="External"/><Relationship Id="rId6" Type="http://schemas.openxmlformats.org/officeDocument/2006/relationships/hyperlink" Target="http://www.varmlandsmetanol.se/dokument/Folder%20VM%20sept%202016.pdf" TargetMode="External"/><Relationship Id="rId5" Type="http://schemas.openxmlformats.org/officeDocument/2006/relationships/hyperlink" Target="http://www.varmlandsmetanol.se/Om%20Projektet.htm" TargetMode="External"/><Relationship Id="rId4" Type="http://schemas.openxmlformats.org/officeDocument/2006/relationships/hyperlink" Target="http://task39.sites.olt.ubc.ca/files/2012/01/IEA-Bioenergy-Task-39-Newsletter-Issue-42-April-2016.pdf" TargetMode="External"/></Relationships>
</file>

<file path=xl/worksheets/_rels/sheet29.xml.rels><?xml version="1.0" encoding="UTF-8" standalone="yes"?>
<Relationships xmlns="http://schemas.openxmlformats.org/package/2006/relationships"><Relationship Id="rId8" Type="http://schemas.openxmlformats.org/officeDocument/2006/relationships/printerSettings" Target="../printerSettings/printerSettings17.bin"/><Relationship Id="rId3" Type="http://schemas.openxmlformats.org/officeDocument/2006/relationships/hyperlink" Target="http://www.mefco2.eu/pdf/MefCO2_Brochure_00.pdf" TargetMode="External"/><Relationship Id="rId7" Type="http://schemas.openxmlformats.org/officeDocument/2006/relationships/hyperlink" Target="https://doi.org/10.1016/j.renene.2015.07.066" TargetMode="External"/><Relationship Id="rId2" Type="http://schemas.openxmlformats.org/officeDocument/2006/relationships/hyperlink" Target="https://eu-ems.com/event_images/presentations/Benedikt%20Stefansson%20presentation.pdf" TargetMode="External"/><Relationship Id="rId1" Type="http://schemas.openxmlformats.org/officeDocument/2006/relationships/hyperlink" Target="http://serenergy.com/next-generation-of-methanol-fuel-cell-vehicles-sees-the-light-of-day/" TargetMode="External"/><Relationship Id="rId6" Type="http://schemas.openxmlformats.org/officeDocument/2006/relationships/hyperlink" Target="https://energy.gov/sites/prod/files/2017/06/f34/fcto_may_2017_h2_scale_wkshp_hovsapian.pdf" TargetMode="External"/><Relationship Id="rId5" Type="http://schemas.openxmlformats.org/officeDocument/2006/relationships/hyperlink" Target="http://www.methanol.org/the-methanol-industry/" TargetMode="External"/><Relationship Id="rId4" Type="http://schemas.openxmlformats.org/officeDocument/2006/relationships/hyperlink" Target="http://dx.doi.org/10.1016/j.ijhydene.2015.12.074" TargetMode="External"/></Relationships>
</file>

<file path=xl/worksheets/_rels/sheet30.xml.rels><?xml version="1.0" encoding="UTF-8" standalone="yes"?>
<Relationships xmlns="http://schemas.openxmlformats.org/package/2006/relationships"><Relationship Id="rId3" Type="http://schemas.openxmlformats.org/officeDocument/2006/relationships/hyperlink" Target="https://www.di-verlag.de/media/content/gwf-GE/gwf_Gas_5_14/gwf-GE_05_2014_FB_Kurt.pdf?xaf26a=7841c984ef837209544e" TargetMode="External"/><Relationship Id="rId2" Type="http://schemas.openxmlformats.org/officeDocument/2006/relationships/hyperlink" Target="https://www.aramis.admin.ch/Default.aspx?DocumentID=45656&amp;Load=true" TargetMode="External"/><Relationship Id="rId1" Type="http://schemas.openxmlformats.org/officeDocument/2006/relationships/hyperlink" Target="https://doi.org/10.1016/j.renene.2015.07.066" TargetMode="External"/><Relationship Id="rId6" Type="http://schemas.openxmlformats.org/officeDocument/2006/relationships/hyperlink" Target="http://www.hz-inova.com/cms/en/home?p=6276" TargetMode="External"/><Relationship Id="rId5" Type="http://schemas.openxmlformats.org/officeDocument/2006/relationships/hyperlink" Target="https://www.tuwien.ac.at/fileadmin/t/tuwien/fotos/pa/download/2015/HM2015/Flyer_Power_to_Bio--Gas_EN.pdf" TargetMode="External"/><Relationship Id="rId4" Type="http://schemas.openxmlformats.org/officeDocument/2006/relationships/hyperlink" Target="https://doi.org/10.1002/wene.97" TargetMode="External"/></Relationships>
</file>

<file path=xl/worksheets/_rels/sheet31.xml.rels><?xml version="1.0" encoding="UTF-8" standalone="yes"?>
<Relationships xmlns="http://schemas.openxmlformats.org/package/2006/relationships"><Relationship Id="rId8" Type="http://schemas.openxmlformats.org/officeDocument/2006/relationships/hyperlink" Target="http://www.licella.com.au/news/licella-canfor-joint-venture-at-the-forefront-of-global-bioenergy/" TargetMode="External"/><Relationship Id="rId3" Type="http://schemas.openxmlformats.org/officeDocument/2006/relationships/hyperlink" Target="http://www.etc-cte.ec.gc.ca/databases/oilproperties/pdf/web_bunker_c_fuel_oil.pdf" TargetMode="External"/><Relationship Id="rId7" Type="http://schemas.openxmlformats.org/officeDocument/2006/relationships/hyperlink" Target="https://doi.org/10.1016/j.apenergy.2014.03.053" TargetMode="External"/><Relationship Id="rId12" Type="http://schemas.openxmlformats.org/officeDocument/2006/relationships/hyperlink" Target="https://doi.org/10.1002/bbb.1831" TargetMode="External"/><Relationship Id="rId2" Type="http://schemas.openxmlformats.org/officeDocument/2006/relationships/hyperlink" Target="https://doi.org/10.1007/s13399-017-0248-8" TargetMode="External"/><Relationship Id="rId1" Type="http://schemas.openxmlformats.org/officeDocument/2006/relationships/hyperlink" Target="http://steeperenergy.com/2017/12/15/steeper-energy-announces-eur-50-6-m-dkk-377-m-advanced-biofuel-project-with-norwegian-swedish-joint-venture-silva-green-fuel-in-licensing-deal/" TargetMode="External"/><Relationship Id="rId6" Type="http://schemas.openxmlformats.org/officeDocument/2006/relationships/hyperlink" Target="https://www.bio.org/sites/default/files/0830AM-Perry%20Toms.pdf" TargetMode="External"/><Relationship Id="rId11" Type="http://schemas.openxmlformats.org/officeDocument/2006/relationships/hyperlink" Target="https://doi.org/10.13044/j.sdewes.d5.0177" TargetMode="External"/><Relationship Id="rId5" Type="http://schemas.openxmlformats.org/officeDocument/2006/relationships/hyperlink" Target="https://doi.org/10.1007/s13399-017-0248-8" TargetMode="External"/><Relationship Id="rId10" Type="http://schemas.openxmlformats.org/officeDocument/2006/relationships/hyperlink" Target="http://www.ourenergypolicy.org/wp-content/uploads/2015/08/60462.pdf" TargetMode="External"/><Relationship Id="rId4" Type="http://schemas.openxmlformats.org/officeDocument/2006/relationships/hyperlink" Target="http://www.biofuelsdigest.com/bdigest/2017/02/02/fracking-biomass-steeper-energy-and-the-pursuit-of-renewable-hydrocarbons/" TargetMode="External"/><Relationship Id="rId9" Type="http://schemas.openxmlformats.org/officeDocument/2006/relationships/hyperlink" Target="https://doi.org/10.1016/B978-0-08-101029-7.00009-6" TargetMode="Externa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34"/>
  <sheetViews>
    <sheetView workbookViewId="0">
      <selection activeCell="B29" sqref="B29"/>
    </sheetView>
  </sheetViews>
  <sheetFormatPr defaultColWidth="10.88671875" defaultRowHeight="10.199999999999999" x14ac:dyDescent="0.2"/>
  <cols>
    <col min="1" max="1" width="27" style="88" bestFit="1" customWidth="1"/>
    <col min="2" max="16384" width="10.88671875" style="86"/>
  </cols>
  <sheetData>
    <row r="1" spans="1:4" s="84" customFormat="1" x14ac:dyDescent="0.2">
      <c r="A1" s="84" t="s">
        <v>210</v>
      </c>
      <c r="D1" s="84" t="s">
        <v>43</v>
      </c>
    </row>
    <row r="2" spans="1:4" ht="21" customHeight="1" x14ac:dyDescent="0.2">
      <c r="A2" s="85" t="s">
        <v>263</v>
      </c>
    </row>
    <row r="3" spans="1:4" x14ac:dyDescent="0.2">
      <c r="A3" s="85" t="s">
        <v>264</v>
      </c>
      <c r="D3" s="86" t="s">
        <v>1199</v>
      </c>
    </row>
    <row r="4" spans="1:4" x14ac:dyDescent="0.2">
      <c r="A4" s="85" t="s">
        <v>265</v>
      </c>
    </row>
    <row r="5" spans="1:4" x14ac:dyDescent="0.2">
      <c r="A5" s="85" t="s">
        <v>266</v>
      </c>
    </row>
    <row r="6" spans="1:4" x14ac:dyDescent="0.2">
      <c r="A6" s="85" t="s">
        <v>267</v>
      </c>
    </row>
    <row r="7" spans="1:4" x14ac:dyDescent="0.2">
      <c r="A7" s="85" t="s">
        <v>268</v>
      </c>
    </row>
    <row r="8" spans="1:4" x14ac:dyDescent="0.2">
      <c r="A8" s="85" t="s">
        <v>269</v>
      </c>
    </row>
    <row r="9" spans="1:4" x14ac:dyDescent="0.2">
      <c r="A9" s="85" t="s">
        <v>324</v>
      </c>
    </row>
    <row r="10" spans="1:4" x14ac:dyDescent="0.2">
      <c r="A10" s="85" t="s">
        <v>347</v>
      </c>
    </row>
    <row r="11" spans="1:4" x14ac:dyDescent="0.2">
      <c r="A11" s="85" t="s">
        <v>350</v>
      </c>
    </row>
    <row r="12" spans="1:4" x14ac:dyDescent="0.2">
      <c r="A12" s="85" t="s">
        <v>349</v>
      </c>
    </row>
    <row r="13" spans="1:4" x14ac:dyDescent="0.2">
      <c r="A13" s="85" t="s">
        <v>348</v>
      </c>
    </row>
    <row r="14" spans="1:4" x14ac:dyDescent="0.2">
      <c r="A14" s="85" t="s">
        <v>270</v>
      </c>
    </row>
    <row r="15" spans="1:4" x14ac:dyDescent="0.2">
      <c r="A15" s="85" t="s">
        <v>271</v>
      </c>
    </row>
    <row r="16" spans="1:4" x14ac:dyDescent="0.2">
      <c r="A16" s="85" t="s">
        <v>272</v>
      </c>
    </row>
    <row r="17" spans="1:6" x14ac:dyDescent="0.2">
      <c r="A17" s="85" t="s">
        <v>273</v>
      </c>
    </row>
    <row r="18" spans="1:6" x14ac:dyDescent="0.2">
      <c r="A18" s="85" t="s">
        <v>274</v>
      </c>
    </row>
    <row r="19" spans="1:6" x14ac:dyDescent="0.2">
      <c r="A19" s="85" t="s">
        <v>275</v>
      </c>
    </row>
    <row r="20" spans="1:6" x14ac:dyDescent="0.2">
      <c r="A20" s="85" t="s">
        <v>276</v>
      </c>
      <c r="F20" s="87"/>
    </row>
    <row r="21" spans="1:6" x14ac:dyDescent="0.2">
      <c r="A21" s="85" t="s">
        <v>277</v>
      </c>
    </row>
    <row r="22" spans="1:6" x14ac:dyDescent="0.2">
      <c r="A22" s="310" t="s">
        <v>1078</v>
      </c>
    </row>
    <row r="23" spans="1:6" x14ac:dyDescent="0.2">
      <c r="A23" s="85" t="s">
        <v>278</v>
      </c>
    </row>
    <row r="24" spans="1:6" x14ac:dyDescent="0.2">
      <c r="A24" s="85" t="s">
        <v>279</v>
      </c>
    </row>
    <row r="25" spans="1:6" x14ac:dyDescent="0.2">
      <c r="A25" s="85" t="s">
        <v>280</v>
      </c>
    </row>
    <row r="26" spans="1:6" x14ac:dyDescent="0.2">
      <c r="A26" s="85" t="s">
        <v>281</v>
      </c>
    </row>
    <row r="27" spans="1:6" x14ac:dyDescent="0.2">
      <c r="A27" s="85" t="s">
        <v>282</v>
      </c>
    </row>
    <row r="28" spans="1:6" x14ac:dyDescent="0.2">
      <c r="A28" s="85" t="s">
        <v>283</v>
      </c>
    </row>
    <row r="29" spans="1:6" x14ac:dyDescent="0.2">
      <c r="A29" s="85" t="s">
        <v>320</v>
      </c>
    </row>
    <row r="30" spans="1:6" x14ac:dyDescent="0.2">
      <c r="A30" s="85" t="s">
        <v>325</v>
      </c>
    </row>
    <row r="31" spans="1:6" x14ac:dyDescent="0.2">
      <c r="A31" s="85" t="s">
        <v>326</v>
      </c>
    </row>
    <row r="32" spans="1:6" x14ac:dyDescent="0.2">
      <c r="A32" s="85" t="s">
        <v>411</v>
      </c>
    </row>
    <row r="33" spans="1:1" x14ac:dyDescent="0.2">
      <c r="A33" s="85" t="s">
        <v>410</v>
      </c>
    </row>
    <row r="34" spans="1:1" x14ac:dyDescent="0.2">
      <c r="A34" s="85"/>
    </row>
  </sheetData>
  <hyperlinks>
    <hyperlink ref="A2" location="sheet2" display="81 Biogas Plant, Basic conf."/>
    <hyperlink ref="A3" location="sheet3" display="81 Biogas Plant, Add. Straw"/>
    <hyperlink ref="A4" location="sheet4" display="81 Biogas Plant, Add. Org Waste"/>
    <hyperlink ref="A5" location="sheet5" display="82 Biogas, upgrading"/>
    <hyperlink ref="A6" location="sheet6" display="83 Gasif. Fixed Bed, Producer "/>
    <hyperlink ref="A7" location="sheet7" display="84 Gasif. CFB, Bio-SNG"/>
    <hyperlink ref="A8" location="sheet8" display="85 Gasif. Ent. Flow FT, liq fu "/>
    <hyperlink ref="A14" location="sheet12" display="89 Vegetable oil FAME"/>
    <hyperlink ref="A15" location="sheet13" display="90 UCO &amp; animal fat FAME"/>
    <hyperlink ref="A16" location="sheet14" display="91 Hydrogenated veg oil"/>
    <hyperlink ref="A17" location="sheet15" display="92 HVO jet fuel"/>
    <hyperlink ref="A18" location="sheet16" display="93 1st generation ethanol"/>
    <hyperlink ref="A19" location="sheet17" display="94 Pyrolysis oils"/>
    <hyperlink ref="A20" location="sheet18" display="95 Cellulosic ethanol"/>
    <hyperlink ref="A21" location="sheet19" display="97 Methanol from biomass gasif."/>
    <hyperlink ref="A23" location="sheet21" display="99 SNG from methan. of biogas"/>
    <hyperlink ref="A24" location="sheet22" display="100 Hydrothermal liquifaction"/>
    <hyperlink ref="A25" location="sheet23" display="101 Catalytic Hydropyrolysis 2"/>
    <hyperlink ref="A26" location="sheet24" display="101 Catalytic Hydropyrolysis 1"/>
    <hyperlink ref="A27" location="sheet25" display="102 Hydrogen to Jet"/>
    <hyperlink ref="A28" location="sheet26" display="102 Power to Jet"/>
    <hyperlink ref="A29" location="'103 Hydrogen to Ammonia'!A1" display="102 Power to Jet"/>
    <hyperlink ref="A30" location="'104 Methane pyrolysis, MBR'!C3" display="104 Methane pyrolysis, MBR"/>
    <hyperlink ref="A31" location="'104 Methane pyrolysis, Plasma'!C3" display="104 Methane pyrolysis, Plasma"/>
    <hyperlink ref="A10" location="'86 AEC 100MW'!C3" display="86 AEC 100MW"/>
    <hyperlink ref="A11" location="'86 PEMEC 1MW'!C3" display="86 PEMEC 1MW"/>
    <hyperlink ref="A12" location="'86 PEMEC 100MW'!C3" display="86 PEMEC 100MW"/>
    <hyperlink ref="A13" location="'86 SOEC 1MW'!C3" display="86 SOEC 1MW"/>
    <hyperlink ref="A9" location="'86 AEC 1MW'!C3" display="86 AEC 1MW"/>
    <hyperlink ref="A32" location="'105 Slow pyrolysis, straw'!A1" display="105 Slow pyrolysis, Straw"/>
    <hyperlink ref="A33" location="'105 Slow pyrolysis, digestate'!A1" display="105 Slow pyrolysis, Digestate"/>
    <hyperlink ref="A22" location="'98 Methanol from hydrogen'!A1" display="98 Methanol from hydrogen and carbon dioxide"/>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6"/>
  <dimension ref="A1:O64"/>
  <sheetViews>
    <sheetView zoomScale="115" zoomScaleNormal="115" workbookViewId="0">
      <selection activeCell="A3" sqref="A3"/>
    </sheetView>
  </sheetViews>
  <sheetFormatPr defaultRowHeight="14.4" x14ac:dyDescent="0.3"/>
  <cols>
    <col min="1" max="1" width="2.77734375" style="350" customWidth="1"/>
    <col min="2" max="2" width="40.77734375" style="350" customWidth="1"/>
    <col min="3" max="7" width="5.6640625" style="350" bestFit="1" customWidth="1"/>
    <col min="8" max="8" width="5.21875" style="350" bestFit="1" customWidth="1"/>
    <col min="9" max="9" width="5" style="350" bestFit="1" customWidth="1"/>
    <col min="10" max="10" width="5.21875" style="350" bestFit="1" customWidth="1"/>
    <col min="11" max="11" width="5" style="350" bestFit="1" customWidth="1"/>
    <col min="12" max="12" width="11.33203125" style="350" bestFit="1" customWidth="1"/>
    <col min="13" max="13" width="3.88671875" style="350" bestFit="1" customWidth="1"/>
    <col min="14" max="16384" width="8.88671875" style="350"/>
  </cols>
  <sheetData>
    <row r="1" spans="1:15" ht="24" customHeight="1" x14ac:dyDescent="0.3">
      <c r="A1" s="311" t="s">
        <v>15</v>
      </c>
      <c r="B1" s="6"/>
      <c r="C1" s="415" t="s">
        <v>1125</v>
      </c>
      <c r="D1" s="415"/>
      <c r="E1" s="415"/>
      <c r="F1" s="415"/>
      <c r="G1" s="415"/>
      <c r="H1" s="415"/>
      <c r="I1" s="415"/>
      <c r="J1" s="415"/>
      <c r="K1" s="415"/>
      <c r="L1" s="415"/>
      <c r="M1" s="415"/>
      <c r="O1" s="400"/>
    </row>
    <row r="2" spans="1:15" x14ac:dyDescent="0.3">
      <c r="A2" s="312" t="s">
        <v>412</v>
      </c>
      <c r="B2" s="7"/>
      <c r="C2" s="313">
        <v>2020</v>
      </c>
      <c r="D2" s="313">
        <v>2025</v>
      </c>
      <c r="E2" s="313">
        <v>2030</v>
      </c>
      <c r="F2" s="313">
        <v>2040</v>
      </c>
      <c r="G2" s="313">
        <v>2050</v>
      </c>
      <c r="H2" s="313">
        <v>2025</v>
      </c>
      <c r="I2" s="313">
        <v>2025</v>
      </c>
      <c r="J2" s="313">
        <v>2050</v>
      </c>
      <c r="K2" s="313">
        <v>2050</v>
      </c>
      <c r="L2" s="314" t="s">
        <v>14</v>
      </c>
      <c r="M2" s="314" t="s">
        <v>13</v>
      </c>
    </row>
    <row r="3" spans="1:15" ht="15" thickBot="1" x14ac:dyDescent="0.35">
      <c r="A3" s="315" t="s">
        <v>832</v>
      </c>
      <c r="B3" s="8"/>
      <c r="C3" s="316" t="s">
        <v>1081</v>
      </c>
      <c r="D3" s="316" t="s">
        <v>1081</v>
      </c>
      <c r="E3" s="316" t="s">
        <v>1081</v>
      </c>
      <c r="F3" s="316" t="s">
        <v>1081</v>
      </c>
      <c r="G3" s="316" t="s">
        <v>1081</v>
      </c>
      <c r="H3" s="316" t="s">
        <v>12</v>
      </c>
      <c r="I3" s="316" t="s">
        <v>11</v>
      </c>
      <c r="J3" s="316" t="s">
        <v>12</v>
      </c>
      <c r="K3" s="316" t="s">
        <v>11</v>
      </c>
      <c r="L3" s="317" t="s">
        <v>17</v>
      </c>
      <c r="M3" s="317" t="s">
        <v>17</v>
      </c>
    </row>
    <row r="4" spans="1:15" x14ac:dyDescent="0.3">
      <c r="A4" s="318" t="s">
        <v>413</v>
      </c>
      <c r="B4" s="318" t="s">
        <v>414</v>
      </c>
      <c r="C4" s="381"/>
      <c r="D4" s="319"/>
      <c r="E4" s="319"/>
      <c r="F4" s="319"/>
      <c r="G4" s="319"/>
      <c r="H4" s="319"/>
      <c r="I4" s="319"/>
      <c r="J4" s="319"/>
      <c r="K4" s="319"/>
      <c r="L4" s="320"/>
      <c r="M4" s="320"/>
    </row>
    <row r="5" spans="1:15" x14ac:dyDescent="0.3">
      <c r="A5" s="382" t="s">
        <v>10</v>
      </c>
      <c r="B5" s="322"/>
      <c r="C5" s="319"/>
      <c r="D5" s="319"/>
      <c r="E5" s="319"/>
      <c r="F5" s="319"/>
      <c r="G5" s="319"/>
      <c r="H5" s="319"/>
      <c r="I5" s="319"/>
      <c r="J5" s="319"/>
      <c r="K5" s="319"/>
      <c r="L5" s="320"/>
      <c r="M5" s="320"/>
    </row>
    <row r="6" spans="1:15" x14ac:dyDescent="0.3">
      <c r="A6" s="382"/>
      <c r="B6" s="323" t="s">
        <v>1139</v>
      </c>
      <c r="C6" s="325">
        <f>0.92/2</f>
        <v>0.46</v>
      </c>
      <c r="D6" s="325">
        <f>C6</f>
        <v>0.46</v>
      </c>
      <c r="E6" s="325">
        <f t="shared" ref="E6:G7" si="0">D6</f>
        <v>0.46</v>
      </c>
      <c r="F6" s="325">
        <f t="shared" si="0"/>
        <v>0.46</v>
      </c>
      <c r="G6" s="325">
        <f t="shared" si="0"/>
        <v>0.46</v>
      </c>
      <c r="H6" s="325">
        <f>C6*0.9</f>
        <v>0.41400000000000003</v>
      </c>
      <c r="I6" s="325">
        <f>C6*1.1</f>
        <v>0.50600000000000012</v>
      </c>
      <c r="J6" s="325">
        <f>E6*0.9</f>
        <v>0.41400000000000003</v>
      </c>
      <c r="K6" s="325">
        <f>E6*1.1</f>
        <v>0.50600000000000012</v>
      </c>
      <c r="L6" s="17" t="s">
        <v>1082</v>
      </c>
      <c r="M6" s="17">
        <v>1</v>
      </c>
    </row>
    <row r="7" spans="1:15" x14ac:dyDescent="0.3">
      <c r="A7" s="382"/>
      <c r="B7" s="323" t="s">
        <v>1140</v>
      </c>
      <c r="C7" s="325">
        <v>29.626250158614074</v>
      </c>
      <c r="D7" s="325">
        <f>C7</f>
        <v>29.626250158614074</v>
      </c>
      <c r="E7" s="325">
        <f t="shared" si="0"/>
        <v>29.626250158614074</v>
      </c>
      <c r="F7" s="325">
        <f t="shared" si="0"/>
        <v>29.626250158614074</v>
      </c>
      <c r="G7" s="325">
        <f t="shared" si="0"/>
        <v>29.626250158614074</v>
      </c>
      <c r="H7" s="325"/>
      <c r="I7" s="325"/>
      <c r="J7" s="325"/>
      <c r="K7" s="325"/>
      <c r="L7" s="17" t="s">
        <v>1083</v>
      </c>
      <c r="M7" s="17" t="s">
        <v>1084</v>
      </c>
    </row>
    <row r="8" spans="1:15" x14ac:dyDescent="0.3">
      <c r="A8" s="382"/>
      <c r="B8" s="327" t="s">
        <v>590</v>
      </c>
      <c r="C8" s="325"/>
      <c r="D8" s="325"/>
      <c r="E8" s="325"/>
      <c r="F8" s="325"/>
      <c r="G8" s="325"/>
      <c r="H8" s="325"/>
      <c r="I8" s="325"/>
      <c r="J8" s="325"/>
      <c r="K8" s="325"/>
      <c r="L8" s="328"/>
      <c r="M8" s="328"/>
    </row>
    <row r="9" spans="1:15" x14ac:dyDescent="0.3">
      <c r="A9" s="382"/>
      <c r="B9" s="323" t="s">
        <v>1141</v>
      </c>
      <c r="C9" s="325">
        <f>C6</f>
        <v>0.46</v>
      </c>
      <c r="D9" s="325">
        <f>D6</f>
        <v>0.46</v>
      </c>
      <c r="E9" s="325">
        <f>E6</f>
        <v>0.46</v>
      </c>
      <c r="F9" s="325">
        <f>F6</f>
        <v>0.46</v>
      </c>
      <c r="G9" s="325">
        <f>G6</f>
        <v>0.46</v>
      </c>
      <c r="H9" s="325"/>
      <c r="I9" s="325"/>
      <c r="J9" s="325"/>
      <c r="K9" s="325"/>
      <c r="L9" s="328" t="s">
        <v>4</v>
      </c>
      <c r="M9" s="17">
        <v>1</v>
      </c>
    </row>
    <row r="10" spans="1:15" x14ac:dyDescent="0.3">
      <c r="A10" s="382"/>
      <c r="B10" s="323" t="s">
        <v>682</v>
      </c>
      <c r="C10" s="383">
        <v>2.4595318540288232E-2</v>
      </c>
      <c r="D10" s="383">
        <f>C10</f>
        <v>2.4595318540288232E-2</v>
      </c>
      <c r="E10" s="383">
        <f>C10*0.87</f>
        <v>2.1397927130050762E-2</v>
      </c>
      <c r="F10" s="383">
        <f>C10*0.84</f>
        <v>2.0660067573842113E-2</v>
      </c>
      <c r="G10" s="383">
        <f>C10*0.79</f>
        <v>1.9430301646827703E-2</v>
      </c>
      <c r="H10" s="383">
        <f>D10*0.75</f>
        <v>1.8446488905216173E-2</v>
      </c>
      <c r="I10" s="383">
        <f>C10*1.25</f>
        <v>3.0744148175360291E-2</v>
      </c>
      <c r="J10" s="383">
        <f>G10*0.75</f>
        <v>1.4572726235120778E-2</v>
      </c>
      <c r="K10" s="383">
        <f>G10*1.25</f>
        <v>2.4287877058534628E-2</v>
      </c>
      <c r="L10" s="328" t="s">
        <v>3</v>
      </c>
      <c r="M10" s="17">
        <v>1</v>
      </c>
    </row>
    <row r="11" spans="1:15" x14ac:dyDescent="0.3">
      <c r="A11" s="382"/>
      <c r="B11" s="323" t="s">
        <v>683</v>
      </c>
      <c r="C11" s="401">
        <v>13.885859665769441</v>
      </c>
      <c r="D11" s="384">
        <f t="shared" ref="D11:D13" si="1">C11</f>
        <v>13.885859665769441</v>
      </c>
      <c r="E11" s="325">
        <f t="shared" ref="E11:E13" si="2">C11*0.87</f>
        <v>12.080697909219413</v>
      </c>
      <c r="F11" s="325">
        <f t="shared" ref="F11:F13" si="3">C11*0.84</f>
        <v>11.664122119246331</v>
      </c>
      <c r="G11" s="325">
        <f t="shared" ref="G11:G13" si="4">C11*0.79</f>
        <v>10.969829135957859</v>
      </c>
      <c r="H11" s="325">
        <f t="shared" ref="H11" si="5">D11*0.75</f>
        <v>10.41439474932708</v>
      </c>
      <c r="I11" s="325">
        <f t="shared" ref="I11" si="6">C11*1.25</f>
        <v>17.357324582211803</v>
      </c>
      <c r="J11" s="325">
        <f t="shared" ref="J11" si="7">G11*0.75</f>
        <v>8.2273718519683943</v>
      </c>
      <c r="K11" s="325">
        <f t="shared" ref="K11" si="8">G11*1.25</f>
        <v>13.712286419947324</v>
      </c>
      <c r="L11" s="328" t="s">
        <v>3</v>
      </c>
      <c r="M11" s="17">
        <v>1</v>
      </c>
    </row>
    <row r="12" spans="1:15" x14ac:dyDescent="0.3">
      <c r="A12" s="382"/>
      <c r="B12" s="16" t="s">
        <v>684</v>
      </c>
      <c r="C12" s="383">
        <v>6.8669185149258974E-2</v>
      </c>
      <c r="D12" s="383">
        <f t="shared" si="1"/>
        <v>6.8669185149258974E-2</v>
      </c>
      <c r="E12" s="383">
        <f t="shared" si="2"/>
        <v>5.974219107985531E-2</v>
      </c>
      <c r="F12" s="383">
        <f t="shared" si="3"/>
        <v>5.7682115525377539E-2</v>
      </c>
      <c r="G12" s="383">
        <f t="shared" si="4"/>
        <v>5.4248656267914593E-2</v>
      </c>
      <c r="H12" s="383">
        <f>D12*0.85</f>
        <v>5.8368807376870127E-2</v>
      </c>
      <c r="I12" s="383">
        <f>C12*1.15</f>
        <v>7.8969562921647821E-2</v>
      </c>
      <c r="J12" s="383">
        <f>G12*0.85</f>
        <v>4.6111357827727399E-2</v>
      </c>
      <c r="K12" s="383">
        <f>G12*1.15</f>
        <v>6.2385954708101779E-2</v>
      </c>
      <c r="L12" s="17" t="s">
        <v>2</v>
      </c>
      <c r="M12" s="17">
        <v>1</v>
      </c>
    </row>
    <row r="13" spans="1:15" x14ac:dyDescent="0.3">
      <c r="A13" s="382"/>
      <c r="B13" s="16" t="s">
        <v>685</v>
      </c>
      <c r="C13" s="401">
        <f>50.34*C9</f>
        <v>23.156400000000001</v>
      </c>
      <c r="D13" s="384">
        <f t="shared" si="1"/>
        <v>23.156400000000001</v>
      </c>
      <c r="E13" s="325">
        <f t="shared" si="2"/>
        <v>20.146068</v>
      </c>
      <c r="F13" s="325">
        <f t="shared" si="3"/>
        <v>19.451376</v>
      </c>
      <c r="G13" s="325">
        <f t="shared" si="4"/>
        <v>18.293556000000002</v>
      </c>
      <c r="H13" s="325">
        <f>D13*0.85</f>
        <v>19.682940000000002</v>
      </c>
      <c r="I13" s="325">
        <f>C13*1.15</f>
        <v>26.629860000000001</v>
      </c>
      <c r="J13" s="325">
        <f>G13*0.85</f>
        <v>15.549522600000001</v>
      </c>
      <c r="K13" s="325">
        <f>G13*1.15</f>
        <v>21.037589400000002</v>
      </c>
      <c r="L13" s="17" t="s">
        <v>2</v>
      </c>
      <c r="M13" s="17">
        <v>1</v>
      </c>
    </row>
    <row r="14" spans="1:15" x14ac:dyDescent="0.3">
      <c r="A14" s="382"/>
      <c r="B14" s="327" t="s">
        <v>591</v>
      </c>
      <c r="C14" s="385"/>
      <c r="D14" s="385"/>
      <c r="E14" s="385"/>
      <c r="F14" s="386"/>
      <c r="G14" s="386"/>
      <c r="H14" s="325"/>
      <c r="I14" s="325"/>
      <c r="J14" s="325"/>
      <c r="K14" s="325"/>
      <c r="L14" s="328"/>
      <c r="M14" s="328"/>
    </row>
    <row r="15" spans="1:15" x14ac:dyDescent="0.3">
      <c r="A15" s="382"/>
      <c r="B15" s="387" t="s">
        <v>1085</v>
      </c>
      <c r="C15" s="388">
        <v>1</v>
      </c>
      <c r="D15" s="388">
        <v>1</v>
      </c>
      <c r="E15" s="388">
        <v>1</v>
      </c>
      <c r="F15" s="388">
        <v>1</v>
      </c>
      <c r="G15" s="388">
        <v>1</v>
      </c>
      <c r="H15" s="385"/>
      <c r="I15" s="385"/>
      <c r="J15" s="385"/>
      <c r="K15" s="385"/>
      <c r="L15" s="328"/>
      <c r="M15" s="17">
        <v>1</v>
      </c>
    </row>
    <row r="16" spans="1:15" x14ac:dyDescent="0.3">
      <c r="A16" s="382"/>
      <c r="B16" s="323" t="s">
        <v>1142</v>
      </c>
      <c r="C16" s="325">
        <v>2</v>
      </c>
      <c r="D16" s="325">
        <f>C16</f>
        <v>2</v>
      </c>
      <c r="E16" s="325">
        <f t="shared" ref="E16:G16" si="9">D16</f>
        <v>2</v>
      </c>
      <c r="F16" s="325">
        <f t="shared" si="9"/>
        <v>2</v>
      </c>
      <c r="G16" s="325">
        <f t="shared" si="9"/>
        <v>2</v>
      </c>
      <c r="H16" s="325"/>
      <c r="I16" s="325"/>
      <c r="J16" s="325"/>
      <c r="K16" s="325"/>
      <c r="L16" s="328" t="s">
        <v>1083</v>
      </c>
      <c r="M16" s="17">
        <v>1</v>
      </c>
    </row>
    <row r="17" spans="1:14" x14ac:dyDescent="0.3">
      <c r="A17" s="382"/>
      <c r="B17" s="323" t="s">
        <v>1086</v>
      </c>
      <c r="C17" s="386">
        <v>29.626250158614074</v>
      </c>
      <c r="D17" s="386">
        <v>29.626250158614074</v>
      </c>
      <c r="E17" s="386">
        <v>29.626250158614074</v>
      </c>
      <c r="F17" s="386">
        <v>29.626250158614074</v>
      </c>
      <c r="G17" s="386">
        <v>29.626250158614074</v>
      </c>
      <c r="H17" s="386"/>
      <c r="I17" s="386"/>
      <c r="J17" s="386"/>
      <c r="K17" s="386"/>
      <c r="L17" s="328"/>
      <c r="M17" s="17" t="s">
        <v>1084</v>
      </c>
    </row>
    <row r="18" spans="1:14" x14ac:dyDescent="0.3">
      <c r="A18" s="382"/>
      <c r="B18" s="323" t="s">
        <v>417</v>
      </c>
      <c r="C18" s="338" t="s">
        <v>17</v>
      </c>
      <c r="D18" s="338" t="s">
        <v>17</v>
      </c>
      <c r="E18" s="338" t="s">
        <v>17</v>
      </c>
      <c r="F18" s="338" t="s">
        <v>17</v>
      </c>
      <c r="G18" s="338" t="s">
        <v>17</v>
      </c>
      <c r="H18" s="325"/>
      <c r="I18" s="325"/>
      <c r="J18" s="325"/>
      <c r="K18" s="325"/>
      <c r="L18" s="328"/>
      <c r="M18" s="17">
        <v>1</v>
      </c>
    </row>
    <row r="19" spans="1:14" x14ac:dyDescent="0.3">
      <c r="A19" s="382"/>
      <c r="B19" s="323" t="s">
        <v>418</v>
      </c>
      <c r="C19" s="339" t="s">
        <v>17</v>
      </c>
      <c r="D19" s="339" t="s">
        <v>17</v>
      </c>
      <c r="E19" s="339" t="s">
        <v>17</v>
      </c>
      <c r="F19" s="339" t="s">
        <v>17</v>
      </c>
      <c r="G19" s="339" t="s">
        <v>17</v>
      </c>
      <c r="H19" s="325"/>
      <c r="I19" s="325"/>
      <c r="J19" s="325"/>
      <c r="K19" s="325"/>
      <c r="L19" s="328"/>
      <c r="M19" s="17">
        <v>1</v>
      </c>
    </row>
    <row r="20" spans="1:14" x14ac:dyDescent="0.3">
      <c r="A20" s="382"/>
      <c r="B20" s="323" t="s">
        <v>419</v>
      </c>
      <c r="C20" s="325">
        <v>20</v>
      </c>
      <c r="D20" s="325">
        <v>20</v>
      </c>
      <c r="E20" s="325">
        <v>20</v>
      </c>
      <c r="F20" s="325">
        <v>20</v>
      </c>
      <c r="G20" s="325">
        <v>20</v>
      </c>
      <c r="H20" s="325">
        <v>15</v>
      </c>
      <c r="I20" s="325">
        <v>25</v>
      </c>
      <c r="J20" s="325">
        <v>15</v>
      </c>
      <c r="K20" s="325">
        <v>25</v>
      </c>
      <c r="L20" s="328" t="s">
        <v>1</v>
      </c>
      <c r="M20" s="17">
        <v>1</v>
      </c>
    </row>
    <row r="21" spans="1:14" x14ac:dyDescent="0.3">
      <c r="A21" s="382"/>
      <c r="B21" s="323" t="s">
        <v>420</v>
      </c>
      <c r="C21" s="325">
        <v>2</v>
      </c>
      <c r="D21" s="325">
        <v>2</v>
      </c>
      <c r="E21" s="325">
        <v>2</v>
      </c>
      <c r="F21" s="325">
        <v>2</v>
      </c>
      <c r="G21" s="325">
        <v>2</v>
      </c>
      <c r="H21" s="325">
        <v>1</v>
      </c>
      <c r="I21" s="325">
        <v>3</v>
      </c>
      <c r="J21" s="325">
        <v>1</v>
      </c>
      <c r="K21" s="325">
        <v>3</v>
      </c>
      <c r="L21" s="328" t="s">
        <v>1087</v>
      </c>
      <c r="M21" s="17"/>
    </row>
    <row r="22" spans="1:14" x14ac:dyDescent="0.3">
      <c r="A22" s="382" t="s">
        <v>415</v>
      </c>
      <c r="B22" s="322"/>
      <c r="C22" s="340"/>
      <c r="D22" s="340"/>
      <c r="E22" s="340"/>
      <c r="F22" s="340"/>
      <c r="G22" s="340"/>
      <c r="H22" s="340"/>
      <c r="I22" s="340"/>
      <c r="J22" s="340"/>
      <c r="K22" s="340"/>
      <c r="L22" s="320"/>
      <c r="M22" s="320"/>
    </row>
    <row r="23" spans="1:14" x14ac:dyDescent="0.3">
      <c r="A23" s="382"/>
      <c r="B23" s="323" t="s">
        <v>1143</v>
      </c>
      <c r="C23" s="325">
        <v>0.97548584302736252</v>
      </c>
      <c r="D23" s="325">
        <f>C23</f>
        <v>0.97548584302736252</v>
      </c>
      <c r="E23" s="325">
        <f>C23*0.87</f>
        <v>0.84867268343380542</v>
      </c>
      <c r="F23" s="325">
        <f>C23*0.84</f>
        <v>0.81940810814298448</v>
      </c>
      <c r="G23" s="325">
        <f>C23*0.79</f>
        <v>0.7706338159916164</v>
      </c>
      <c r="H23" s="325">
        <f>C23*0.85</f>
        <v>0.82916296657325816</v>
      </c>
      <c r="I23" s="325">
        <f>C23*1.15</f>
        <v>1.1218087194814668</v>
      </c>
      <c r="J23" s="325">
        <f>C23*0.7</f>
        <v>0.6828400901191537</v>
      </c>
      <c r="K23" s="325">
        <f>C23*0.89</f>
        <v>0.86818240029435267</v>
      </c>
      <c r="L23" s="328" t="s">
        <v>1088</v>
      </c>
      <c r="M23" s="17">
        <v>1</v>
      </c>
      <c r="N23" s="389"/>
    </row>
    <row r="24" spans="1:14" x14ac:dyDescent="0.3">
      <c r="A24" s="382"/>
      <c r="B24" s="323" t="s">
        <v>1144</v>
      </c>
      <c r="C24" s="325">
        <f>C23*0.8</f>
        <v>0.78038867442189008</v>
      </c>
      <c r="D24" s="325">
        <f t="shared" ref="D24:G24" si="10">D23*0.8</f>
        <v>0.78038867442189008</v>
      </c>
      <c r="E24" s="325">
        <f t="shared" si="10"/>
        <v>0.67893814674704434</v>
      </c>
      <c r="F24" s="325">
        <f t="shared" si="10"/>
        <v>0.65552648651438761</v>
      </c>
      <c r="G24" s="325">
        <f t="shared" si="10"/>
        <v>0.61650705279329321</v>
      </c>
      <c r="H24" s="325">
        <f>C24*0.85</f>
        <v>0.66333037325860655</v>
      </c>
      <c r="I24" s="325">
        <f t="shared" ref="I24:I29" si="11">C24*1.15</f>
        <v>0.8974469755851735</v>
      </c>
      <c r="J24" s="325">
        <f t="shared" ref="J24:J29" si="12">C24*0.7</f>
        <v>0.54627207209532302</v>
      </c>
      <c r="K24" s="325">
        <f t="shared" ref="K24:K29" si="13">C24*0.89</f>
        <v>0.69454592023548223</v>
      </c>
      <c r="L24" s="328" t="s">
        <v>1089</v>
      </c>
      <c r="M24" s="17"/>
    </row>
    <row r="25" spans="1:14" x14ac:dyDescent="0.3">
      <c r="A25" s="382"/>
      <c r="B25" s="323" t="s">
        <v>1145</v>
      </c>
      <c r="C25" s="325">
        <f>C23*0.2</f>
        <v>0.19509716860547252</v>
      </c>
      <c r="D25" s="325">
        <f t="shared" ref="D25:G25" si="14">D23*0.2</f>
        <v>0.19509716860547252</v>
      </c>
      <c r="E25" s="325">
        <f t="shared" si="14"/>
        <v>0.16973453668676108</v>
      </c>
      <c r="F25" s="325">
        <f t="shared" si="14"/>
        <v>0.1638816216285969</v>
      </c>
      <c r="G25" s="325">
        <f t="shared" si="14"/>
        <v>0.1541267631983233</v>
      </c>
      <c r="H25" s="325">
        <f t="shared" ref="H25:H29" si="15">C25*0.85</f>
        <v>0.16583259331465164</v>
      </c>
      <c r="I25" s="325">
        <f t="shared" si="11"/>
        <v>0.22436174389629338</v>
      </c>
      <c r="J25" s="325">
        <f t="shared" si="12"/>
        <v>0.13656801802383076</v>
      </c>
      <c r="K25" s="325">
        <f t="shared" si="13"/>
        <v>0.17363648005887056</v>
      </c>
      <c r="L25" s="328" t="s">
        <v>1089</v>
      </c>
      <c r="M25" s="17"/>
    </row>
    <row r="26" spans="1:14" x14ac:dyDescent="0.3">
      <c r="A26" s="382"/>
      <c r="B26" s="323" t="s">
        <v>1146</v>
      </c>
      <c r="C26" s="385">
        <v>78.063069612244533</v>
      </c>
      <c r="D26" s="385">
        <f>C26</f>
        <v>78.063069612244533</v>
      </c>
      <c r="E26" s="385">
        <f>C26*0.87</f>
        <v>67.914870562652737</v>
      </c>
      <c r="F26" s="385">
        <f>C26*0.84</f>
        <v>65.572978474285406</v>
      </c>
      <c r="G26" s="385">
        <f>C26*0.79</f>
        <v>61.669824993673181</v>
      </c>
      <c r="H26" s="325">
        <f t="shared" si="15"/>
        <v>66.35360917040785</v>
      </c>
      <c r="I26" s="325">
        <f t="shared" si="11"/>
        <v>89.772530054081201</v>
      </c>
      <c r="J26" s="325">
        <f t="shared" si="12"/>
        <v>54.644148728571167</v>
      </c>
      <c r="K26" s="325">
        <f t="shared" si="13"/>
        <v>69.476131954897639</v>
      </c>
      <c r="L26" s="328" t="s">
        <v>1090</v>
      </c>
      <c r="M26" s="17">
        <v>1</v>
      </c>
    </row>
    <row r="27" spans="1:14" x14ac:dyDescent="0.3">
      <c r="A27" s="382"/>
      <c r="B27" s="323" t="s">
        <v>686</v>
      </c>
      <c r="C27" s="325">
        <v>4.9807871261836194</v>
      </c>
      <c r="D27" s="385">
        <f t="shared" ref="D27:D30" si="16">C27</f>
        <v>4.9807871261836194</v>
      </c>
      <c r="E27" s="385">
        <f t="shared" ref="E27:E30" si="17">C27*0.87</f>
        <v>4.333284799779749</v>
      </c>
      <c r="F27" s="385">
        <f t="shared" ref="F27:F30" si="18">C27*0.84</f>
        <v>4.1838611859942398</v>
      </c>
      <c r="G27" s="385">
        <f t="shared" ref="G27:G30" si="19">C27*0.79</f>
        <v>3.9348218296850597</v>
      </c>
      <c r="H27" s="325">
        <f t="shared" si="15"/>
        <v>4.2336690572560762</v>
      </c>
      <c r="I27" s="325">
        <f t="shared" si="11"/>
        <v>5.7279051951111617</v>
      </c>
      <c r="J27" s="325">
        <f t="shared" si="12"/>
        <v>3.4865509883285335</v>
      </c>
      <c r="K27" s="325">
        <f t="shared" si="13"/>
        <v>4.4329005423034209</v>
      </c>
      <c r="L27" s="328" t="s">
        <v>1091</v>
      </c>
      <c r="M27" s="17">
        <v>1</v>
      </c>
    </row>
    <row r="28" spans="1:14" x14ac:dyDescent="0.3">
      <c r="A28" s="382"/>
      <c r="B28" s="387" t="s">
        <v>687</v>
      </c>
      <c r="C28" s="325">
        <v>3.2214690922310707</v>
      </c>
      <c r="D28" s="385">
        <f t="shared" si="16"/>
        <v>3.2214690922310707</v>
      </c>
      <c r="E28" s="385">
        <f t="shared" si="17"/>
        <v>2.8026781102410316</v>
      </c>
      <c r="F28" s="385">
        <f t="shared" si="18"/>
        <v>2.7060340374740992</v>
      </c>
      <c r="G28" s="385">
        <f t="shared" si="19"/>
        <v>2.5449605828625459</v>
      </c>
      <c r="H28" s="325">
        <f t="shared" si="15"/>
        <v>2.7382487283964099</v>
      </c>
      <c r="I28" s="325">
        <f t="shared" si="11"/>
        <v>3.7046894560657311</v>
      </c>
      <c r="J28" s="325">
        <f t="shared" si="12"/>
        <v>2.2550283645617495</v>
      </c>
      <c r="K28" s="325">
        <f t="shared" si="13"/>
        <v>2.867107492085653</v>
      </c>
      <c r="L28" s="328" t="s">
        <v>1092</v>
      </c>
      <c r="M28" s="17">
        <v>1</v>
      </c>
    </row>
    <row r="29" spans="1:14" x14ac:dyDescent="0.3">
      <c r="A29" s="382"/>
      <c r="B29" s="387" t="s">
        <v>688</v>
      </c>
      <c r="C29" s="325">
        <v>0.87369829017021328</v>
      </c>
      <c r="D29" s="385">
        <f t="shared" si="16"/>
        <v>0.87369829017021328</v>
      </c>
      <c r="E29" s="385">
        <f t="shared" si="17"/>
        <v>0.76011751244808556</v>
      </c>
      <c r="F29" s="385">
        <f t="shared" si="18"/>
        <v>0.73390656374297913</v>
      </c>
      <c r="G29" s="385">
        <f t="shared" si="19"/>
        <v>0.69022164923446849</v>
      </c>
      <c r="H29" s="325">
        <f t="shared" si="15"/>
        <v>0.74264354664468124</v>
      </c>
      <c r="I29" s="325">
        <f t="shared" si="11"/>
        <v>1.0047530336957451</v>
      </c>
      <c r="J29" s="325">
        <f t="shared" si="12"/>
        <v>0.6115888031191492</v>
      </c>
      <c r="K29" s="325">
        <f t="shared" si="13"/>
        <v>0.77759147825148978</v>
      </c>
      <c r="L29" s="328" t="s">
        <v>1093</v>
      </c>
      <c r="M29" s="17">
        <v>1</v>
      </c>
    </row>
    <row r="30" spans="1:14" x14ac:dyDescent="0.3">
      <c r="A30" s="382"/>
      <c r="B30" s="387" t="s">
        <v>689</v>
      </c>
      <c r="C30" s="325">
        <v>0.88561974378233554</v>
      </c>
      <c r="D30" s="385">
        <f t="shared" si="16"/>
        <v>0.88561974378233554</v>
      </c>
      <c r="E30" s="385">
        <f t="shared" si="17"/>
        <v>0.77048917709063192</v>
      </c>
      <c r="F30" s="385">
        <f t="shared" si="18"/>
        <v>0.74392058477716183</v>
      </c>
      <c r="G30" s="385">
        <f t="shared" si="19"/>
        <v>0.69963959758804506</v>
      </c>
      <c r="H30" s="325"/>
      <c r="I30" s="325"/>
      <c r="J30" s="325"/>
      <c r="K30" s="325"/>
      <c r="L30" s="328" t="s">
        <v>1094</v>
      </c>
      <c r="M30" s="17">
        <v>1</v>
      </c>
    </row>
    <row r="31" spans="1:14" x14ac:dyDescent="0.3">
      <c r="A31" s="382" t="s">
        <v>416</v>
      </c>
      <c r="B31" s="322"/>
      <c r="C31" s="325"/>
      <c r="D31" s="325"/>
      <c r="E31" s="325"/>
      <c r="F31" s="325"/>
      <c r="G31" s="325"/>
      <c r="H31" s="340"/>
      <c r="I31" s="340"/>
      <c r="J31" s="386"/>
      <c r="K31" s="386"/>
      <c r="L31" s="17"/>
      <c r="M31" s="343"/>
    </row>
    <row r="32" spans="1:14" x14ac:dyDescent="0.3">
      <c r="A32" s="382"/>
      <c r="B32" s="323" t="s">
        <v>1148</v>
      </c>
      <c r="C32" s="325">
        <v>2.9735749358854067</v>
      </c>
      <c r="D32" s="325">
        <v>2.9735749358854067</v>
      </c>
      <c r="E32" s="325">
        <v>2.9735749358854067</v>
      </c>
      <c r="F32" s="325">
        <v>2.9735749358854067</v>
      </c>
      <c r="G32" s="325">
        <v>2.9735749358854067</v>
      </c>
      <c r="H32" s="325"/>
      <c r="I32" s="325"/>
      <c r="J32" s="325"/>
      <c r="K32" s="325"/>
      <c r="L32" s="17"/>
      <c r="M32" s="17" t="s">
        <v>1095</v>
      </c>
    </row>
    <row r="33" spans="1:13" x14ac:dyDescent="0.3">
      <c r="A33" s="382"/>
      <c r="B33" s="323" t="s">
        <v>1149</v>
      </c>
      <c r="C33" s="325">
        <v>26.048516438356163</v>
      </c>
      <c r="D33" s="325">
        <v>26.048516438356163</v>
      </c>
      <c r="E33" s="325">
        <v>26.048516438356163</v>
      </c>
      <c r="F33" s="325">
        <v>26.048516438356163</v>
      </c>
      <c r="G33" s="325">
        <v>26.048516438356163</v>
      </c>
      <c r="H33" s="340"/>
      <c r="I33" s="340"/>
      <c r="J33" s="386"/>
      <c r="K33" s="386"/>
      <c r="L33" s="17"/>
      <c r="M33" s="17" t="s">
        <v>1095</v>
      </c>
    </row>
    <row r="34" spans="1:13" x14ac:dyDescent="0.3">
      <c r="A34" s="382"/>
      <c r="B34" s="323" t="s">
        <v>1150</v>
      </c>
      <c r="C34" s="325">
        <v>65</v>
      </c>
      <c r="D34" s="325">
        <v>65</v>
      </c>
      <c r="E34" s="325">
        <v>65</v>
      </c>
      <c r="F34" s="325">
        <v>65</v>
      </c>
      <c r="G34" s="325">
        <v>65</v>
      </c>
      <c r="H34" s="325"/>
      <c r="I34" s="325"/>
      <c r="J34" s="325"/>
      <c r="K34" s="325"/>
      <c r="L34" s="17" t="s">
        <v>244</v>
      </c>
      <c r="M34" s="17" t="s">
        <v>1084</v>
      </c>
    </row>
    <row r="35" spans="1:13" x14ac:dyDescent="0.3">
      <c r="A35" s="382"/>
      <c r="B35" s="323" t="s">
        <v>1096</v>
      </c>
      <c r="C35" s="383">
        <v>0.21</v>
      </c>
      <c r="D35" s="383">
        <f>C35</f>
        <v>0.21</v>
      </c>
      <c r="E35" s="383">
        <f t="shared" ref="E35:G35" si="20">D35</f>
        <v>0.21</v>
      </c>
      <c r="F35" s="383">
        <f t="shared" si="20"/>
        <v>0.21</v>
      </c>
      <c r="G35" s="383">
        <f t="shared" si="20"/>
        <v>0.21</v>
      </c>
      <c r="H35" s="340"/>
      <c r="I35" s="340"/>
      <c r="J35" s="386"/>
      <c r="K35" s="386"/>
      <c r="L35" s="17" t="s">
        <v>245</v>
      </c>
      <c r="M35" s="17" t="s">
        <v>1084</v>
      </c>
    </row>
    <row r="36" spans="1:13" x14ac:dyDescent="0.3">
      <c r="A36" s="382"/>
      <c r="B36" s="323" t="s">
        <v>1151</v>
      </c>
      <c r="C36" s="383">
        <v>9.0000000000000011E-3</v>
      </c>
      <c r="D36" s="383">
        <v>9.0000000000000011E-3</v>
      </c>
      <c r="E36" s="383">
        <v>9.0000000000000011E-3</v>
      </c>
      <c r="F36" s="383">
        <v>9.0000000000000011E-3</v>
      </c>
      <c r="G36" s="383">
        <v>9.0000000000000011E-3</v>
      </c>
      <c r="H36" s="340"/>
      <c r="I36" s="340"/>
      <c r="J36" s="386"/>
      <c r="K36" s="386"/>
      <c r="L36" s="17"/>
      <c r="M36" s="17" t="s">
        <v>1097</v>
      </c>
    </row>
    <row r="37" spans="1:13" x14ac:dyDescent="0.3">
      <c r="A37" s="382"/>
      <c r="B37" s="323" t="s">
        <v>1152</v>
      </c>
      <c r="C37" s="325">
        <v>19.227115383240911</v>
      </c>
      <c r="D37" s="325">
        <f>C37</f>
        <v>19.227115383240911</v>
      </c>
      <c r="E37" s="325">
        <f t="shared" ref="E37:G37" si="21">D37</f>
        <v>19.227115383240911</v>
      </c>
      <c r="F37" s="325">
        <f t="shared" si="21"/>
        <v>19.227115383240911</v>
      </c>
      <c r="G37" s="325">
        <f t="shared" si="21"/>
        <v>19.227115383240911</v>
      </c>
      <c r="H37" s="325"/>
      <c r="I37" s="325"/>
      <c r="J37" s="325"/>
      <c r="K37" s="325"/>
      <c r="L37" s="17"/>
      <c r="M37" s="17">
        <v>1</v>
      </c>
    </row>
    <row r="38" spans="1:13" ht="15" thickBot="1" x14ac:dyDescent="0.35">
      <c r="A38" s="346"/>
      <c r="B38" s="347" t="s">
        <v>1153</v>
      </c>
      <c r="C38" s="348">
        <f>C37*9.97*3.6*0.055</f>
        <v>37.955479393440562</v>
      </c>
      <c r="D38" s="348">
        <f t="shared" ref="D38:G38" si="22">D37*9.97*3.6*0.055</f>
        <v>37.955479393440562</v>
      </c>
      <c r="E38" s="348">
        <f t="shared" si="22"/>
        <v>37.955479393440562</v>
      </c>
      <c r="F38" s="348">
        <f t="shared" si="22"/>
        <v>37.955479393440562</v>
      </c>
      <c r="G38" s="348">
        <f t="shared" si="22"/>
        <v>37.955479393440562</v>
      </c>
      <c r="H38" s="348"/>
      <c r="I38" s="348"/>
      <c r="J38" s="348"/>
      <c r="K38" s="348"/>
      <c r="L38" s="349"/>
      <c r="M38" s="349"/>
    </row>
    <row r="39" spans="1:13" x14ac:dyDescent="0.3">
      <c r="B39" s="351"/>
      <c r="C39" s="352"/>
      <c r="D39" s="352"/>
      <c r="E39" s="352"/>
      <c r="F39" s="352"/>
      <c r="G39" s="352"/>
      <c r="H39" s="352"/>
      <c r="I39" s="352"/>
      <c r="J39" s="352"/>
      <c r="K39" s="352"/>
      <c r="L39" s="353"/>
      <c r="M39" s="353"/>
    </row>
    <row r="40" spans="1:13" x14ac:dyDescent="0.3">
      <c r="A40" s="416" t="s">
        <v>6</v>
      </c>
      <c r="B40" s="416"/>
      <c r="L40" s="390"/>
      <c r="M40" s="390"/>
    </row>
    <row r="41" spans="1:13" x14ac:dyDescent="0.3">
      <c r="A41" s="358"/>
      <c r="B41" s="359" t="s">
        <v>1098</v>
      </c>
      <c r="L41" s="390"/>
      <c r="M41" s="390"/>
    </row>
    <row r="42" spans="1:13" x14ac:dyDescent="0.3">
      <c r="A42" s="358"/>
      <c r="B42" s="361" t="s">
        <v>1121</v>
      </c>
      <c r="L42" s="362"/>
      <c r="M42" s="362"/>
    </row>
    <row r="43" spans="1:13" x14ac:dyDescent="0.3">
      <c r="A43" s="358"/>
      <c r="B43" s="363" t="s">
        <v>1100</v>
      </c>
      <c r="L43" s="391"/>
      <c r="M43" s="390"/>
    </row>
    <row r="44" spans="1:13" x14ac:dyDescent="0.3">
      <c r="A44" s="358"/>
      <c r="B44" s="363" t="s">
        <v>1101</v>
      </c>
      <c r="L44" s="356"/>
      <c r="M44" s="364"/>
    </row>
    <row r="45" spans="1:13" x14ac:dyDescent="0.3">
      <c r="A45" s="358"/>
      <c r="B45" s="359" t="s">
        <v>1102</v>
      </c>
      <c r="L45" s="365"/>
      <c r="M45" s="365"/>
    </row>
    <row r="46" spans="1:13" x14ac:dyDescent="0.3">
      <c r="A46" s="358"/>
      <c r="B46" s="359" t="s">
        <v>1103</v>
      </c>
      <c r="L46" s="364"/>
      <c r="M46" s="364"/>
    </row>
    <row r="47" spans="1:13" x14ac:dyDescent="0.3">
      <c r="A47" s="358"/>
      <c r="B47" s="359" t="s">
        <v>1104</v>
      </c>
      <c r="L47" s="364"/>
    </row>
    <row r="48" spans="1:13" x14ac:dyDescent="0.3">
      <c r="A48" s="358"/>
      <c r="B48" s="392" t="s">
        <v>1105</v>
      </c>
    </row>
    <row r="49" spans="1:13" x14ac:dyDescent="0.3">
      <c r="A49" s="358"/>
      <c r="B49" s="367" t="s">
        <v>1106</v>
      </c>
      <c r="L49" s="393"/>
      <c r="M49" s="393"/>
    </row>
    <row r="50" spans="1:13" x14ac:dyDescent="0.3">
      <c r="A50" s="358"/>
      <c r="B50" s="367" t="s">
        <v>1107</v>
      </c>
      <c r="L50" s="393"/>
      <c r="M50" s="393"/>
    </row>
    <row r="51" spans="1:13" x14ac:dyDescent="0.3">
      <c r="A51" s="358"/>
      <c r="B51" s="394" t="s">
        <v>1108</v>
      </c>
      <c r="L51" s="395"/>
      <c r="M51" s="395"/>
    </row>
    <row r="52" spans="1:13" x14ac:dyDescent="0.3">
      <c r="A52" s="358"/>
      <c r="B52" s="394" t="s">
        <v>1109</v>
      </c>
    </row>
    <row r="53" spans="1:13" x14ac:dyDescent="0.3">
      <c r="A53" s="358"/>
      <c r="B53" s="392" t="s">
        <v>1110</v>
      </c>
      <c r="L53" s="396"/>
    </row>
    <row r="54" spans="1:13" x14ac:dyDescent="0.3">
      <c r="A54" s="358"/>
      <c r="B54" s="392" t="s">
        <v>1111</v>
      </c>
    </row>
    <row r="55" spans="1:13" x14ac:dyDescent="0.3">
      <c r="A55" s="358"/>
      <c r="B55" s="392" t="s">
        <v>1112</v>
      </c>
      <c r="L55" s="397"/>
      <c r="M55" s="374"/>
    </row>
    <row r="56" spans="1:13" x14ac:dyDescent="0.3">
      <c r="A56" s="358"/>
      <c r="B56" s="392" t="s">
        <v>1113</v>
      </c>
      <c r="L56" s="397"/>
      <c r="M56" s="374"/>
    </row>
    <row r="57" spans="1:13" x14ac:dyDescent="0.3">
      <c r="A57" s="358"/>
      <c r="B57" s="392" t="s">
        <v>1114</v>
      </c>
      <c r="L57" s="397"/>
      <c r="M57" s="374"/>
    </row>
    <row r="58" spans="1:13" x14ac:dyDescent="0.3">
      <c r="A58" s="358"/>
      <c r="B58" s="392" t="s">
        <v>1122</v>
      </c>
      <c r="L58" s="396"/>
    </row>
    <row r="59" spans="1:13" x14ac:dyDescent="0.3">
      <c r="A59" s="374"/>
      <c r="B59" s="397"/>
      <c r="L59" s="396"/>
    </row>
    <row r="60" spans="1:13" x14ac:dyDescent="0.3">
      <c r="A60" s="376" t="s">
        <v>16</v>
      </c>
      <c r="B60" s="371"/>
      <c r="L60" s="396"/>
    </row>
    <row r="61" spans="1:13" x14ac:dyDescent="0.3">
      <c r="A61" s="398"/>
      <c r="B61" s="399" t="s">
        <v>1115</v>
      </c>
    </row>
    <row r="62" spans="1:13" x14ac:dyDescent="0.3">
      <c r="A62" s="398"/>
      <c r="B62" s="399" t="s">
        <v>1116</v>
      </c>
    </row>
    <row r="63" spans="1:13" x14ac:dyDescent="0.3">
      <c r="A63" s="398"/>
      <c r="B63" s="399" t="s">
        <v>1117</v>
      </c>
    </row>
    <row r="64" spans="1:13" x14ac:dyDescent="0.3">
      <c r="A64" s="398"/>
      <c r="B64" s="399" t="s">
        <v>1118</v>
      </c>
    </row>
  </sheetData>
  <mergeCells count="2">
    <mergeCell ref="C1:M1"/>
    <mergeCell ref="A40:B40"/>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7"/>
  <dimension ref="A1:O48"/>
  <sheetViews>
    <sheetView showGridLines="0" zoomScaleNormal="100" workbookViewId="0">
      <selection activeCell="A3" sqref="A3"/>
    </sheetView>
  </sheetViews>
  <sheetFormatPr defaultRowHeight="14.4" x14ac:dyDescent="0.3"/>
  <cols>
    <col min="1" max="1" width="2.77734375" customWidth="1"/>
    <col min="2" max="2" width="40.77734375" customWidth="1"/>
    <col min="3" max="7" width="7.109375" bestFit="1" customWidth="1"/>
    <col min="8" max="8" width="5.21875" bestFit="1" customWidth="1"/>
    <col min="9" max="9" width="5.6640625" bestFit="1" customWidth="1"/>
    <col min="10" max="10" width="5.21875" bestFit="1" customWidth="1"/>
    <col min="11" max="11" width="5" bestFit="1" customWidth="1"/>
    <col min="12" max="12" width="5.21875" bestFit="1" customWidth="1"/>
    <col min="13" max="13" width="4.109375" bestFit="1" customWidth="1"/>
    <col min="14" max="14" width="9" bestFit="1" customWidth="1"/>
    <col min="15" max="15" width="9.44140625" customWidth="1"/>
    <col min="16" max="16" width="7.33203125" customWidth="1"/>
    <col min="17" max="17" width="12.88671875" customWidth="1"/>
  </cols>
  <sheetData>
    <row r="1" spans="1:14" ht="24" customHeight="1" x14ac:dyDescent="0.3">
      <c r="A1" s="311" t="s">
        <v>15</v>
      </c>
      <c r="B1" s="6"/>
      <c r="C1" s="415" t="s">
        <v>1163</v>
      </c>
      <c r="D1" s="415"/>
      <c r="E1" s="415"/>
      <c r="F1" s="415"/>
      <c r="G1" s="415"/>
      <c r="H1" s="415"/>
      <c r="I1" s="415"/>
      <c r="J1" s="415"/>
      <c r="K1" s="415"/>
      <c r="L1" s="415"/>
      <c r="M1" s="415"/>
    </row>
    <row r="2" spans="1:14" x14ac:dyDescent="0.3">
      <c r="A2" s="312" t="s">
        <v>412</v>
      </c>
      <c r="B2" s="7"/>
      <c r="C2" s="313">
        <v>2020</v>
      </c>
      <c r="D2" s="313">
        <v>2025</v>
      </c>
      <c r="E2" s="313">
        <v>2030</v>
      </c>
      <c r="F2" s="313">
        <v>2040</v>
      </c>
      <c r="G2" s="313">
        <v>2050</v>
      </c>
      <c r="H2" s="313">
        <v>2025</v>
      </c>
      <c r="I2" s="313">
        <v>2025</v>
      </c>
      <c r="J2" s="313">
        <v>2050</v>
      </c>
      <c r="K2" s="313">
        <v>2050</v>
      </c>
      <c r="L2" s="314" t="s">
        <v>14</v>
      </c>
      <c r="M2" s="314" t="s">
        <v>13</v>
      </c>
    </row>
    <row r="3" spans="1:14" ht="15" thickBot="1" x14ac:dyDescent="0.35">
      <c r="A3" s="315" t="s">
        <v>832</v>
      </c>
      <c r="B3" s="8"/>
      <c r="C3" s="316" t="s">
        <v>1081</v>
      </c>
      <c r="D3" s="316" t="s">
        <v>1081</v>
      </c>
      <c r="E3" s="316" t="s">
        <v>1081</v>
      </c>
      <c r="F3" s="316" t="s">
        <v>1081</v>
      </c>
      <c r="G3" s="316" t="s">
        <v>1081</v>
      </c>
      <c r="H3" s="316" t="s">
        <v>12</v>
      </c>
      <c r="I3" s="316" t="s">
        <v>11</v>
      </c>
      <c r="J3" s="316" t="s">
        <v>12</v>
      </c>
      <c r="K3" s="316" t="s">
        <v>11</v>
      </c>
      <c r="L3" s="317" t="s">
        <v>17</v>
      </c>
      <c r="M3" s="317" t="s">
        <v>17</v>
      </c>
    </row>
    <row r="4" spans="1:14" x14ac:dyDescent="0.3">
      <c r="A4" s="318" t="s">
        <v>413</v>
      </c>
      <c r="B4" s="318" t="s">
        <v>414</v>
      </c>
      <c r="C4" s="2"/>
      <c r="D4" s="319"/>
      <c r="E4" s="319"/>
      <c r="F4" s="319"/>
      <c r="G4" s="319"/>
      <c r="H4" s="319"/>
      <c r="I4" s="319"/>
      <c r="J4" s="319"/>
      <c r="K4" s="319"/>
      <c r="L4" s="320"/>
      <c r="M4" s="320"/>
    </row>
    <row r="5" spans="1:14" x14ac:dyDescent="0.3">
      <c r="A5" s="322" t="s">
        <v>10</v>
      </c>
      <c r="B5" s="322"/>
      <c r="C5" s="319"/>
      <c r="D5" s="319"/>
      <c r="E5" s="319"/>
      <c r="F5" s="319"/>
      <c r="G5" s="319"/>
      <c r="H5" s="319"/>
      <c r="I5" s="319"/>
      <c r="J5" s="319"/>
      <c r="K5" s="319"/>
      <c r="L5" s="320"/>
      <c r="M5" s="320"/>
    </row>
    <row r="6" spans="1:14" x14ac:dyDescent="0.3">
      <c r="A6" s="322"/>
      <c r="B6" s="323" t="s">
        <v>1140</v>
      </c>
      <c r="C6" s="325">
        <v>58.687033357289543</v>
      </c>
      <c r="D6" s="325">
        <f>C6</f>
        <v>58.687033357289543</v>
      </c>
      <c r="E6" s="325">
        <f t="shared" ref="E6:G7" si="0">D6</f>
        <v>58.687033357289543</v>
      </c>
      <c r="F6" s="325">
        <f t="shared" si="0"/>
        <v>58.687033357289543</v>
      </c>
      <c r="G6" s="325">
        <f t="shared" si="0"/>
        <v>58.687033357289543</v>
      </c>
      <c r="H6" s="325"/>
      <c r="I6" s="325"/>
      <c r="J6" s="325"/>
      <c r="K6" s="325"/>
      <c r="L6" s="328"/>
      <c r="M6" s="328">
        <v>1</v>
      </c>
      <c r="N6" s="326"/>
    </row>
    <row r="7" spans="1:14" x14ac:dyDescent="0.3">
      <c r="A7" s="322"/>
      <c r="B7" s="16" t="s">
        <v>1164</v>
      </c>
      <c r="C7" s="339">
        <v>5.886362422997947</v>
      </c>
      <c r="D7" s="339">
        <f>C7</f>
        <v>5.886362422997947</v>
      </c>
      <c r="E7" s="339">
        <f t="shared" si="0"/>
        <v>5.886362422997947</v>
      </c>
      <c r="F7" s="339">
        <f t="shared" si="0"/>
        <v>5.886362422997947</v>
      </c>
      <c r="G7" s="339">
        <f t="shared" si="0"/>
        <v>5.886362422997947</v>
      </c>
      <c r="H7" s="325"/>
      <c r="I7" s="325"/>
      <c r="J7" s="325"/>
      <c r="K7" s="325"/>
      <c r="L7" s="328"/>
      <c r="M7" s="328">
        <v>1</v>
      </c>
    </row>
    <row r="8" spans="1:14" x14ac:dyDescent="0.3">
      <c r="A8" s="322"/>
      <c r="B8" s="16" t="s">
        <v>1165</v>
      </c>
      <c r="C8" s="339">
        <v>51445</v>
      </c>
      <c r="D8" s="339">
        <v>51445</v>
      </c>
      <c r="E8" s="339">
        <v>51445</v>
      </c>
      <c r="F8" s="339">
        <v>51445</v>
      </c>
      <c r="G8" s="339">
        <v>51445</v>
      </c>
      <c r="H8" s="325"/>
      <c r="I8" s="325"/>
      <c r="J8" s="325"/>
      <c r="K8" s="325"/>
      <c r="L8" s="328"/>
      <c r="M8" s="328">
        <v>1</v>
      </c>
    </row>
    <row r="9" spans="1:14" x14ac:dyDescent="0.3">
      <c r="A9" s="322"/>
      <c r="B9" s="327" t="s">
        <v>590</v>
      </c>
      <c r="C9" s="325"/>
      <c r="D9" s="325"/>
      <c r="E9" s="325"/>
      <c r="F9" s="325"/>
      <c r="G9" s="325"/>
      <c r="H9" s="325"/>
      <c r="I9" s="325"/>
      <c r="J9" s="325"/>
      <c r="K9" s="325"/>
      <c r="L9" s="328"/>
      <c r="M9" s="328"/>
    </row>
    <row r="10" spans="1:14" x14ac:dyDescent="0.3">
      <c r="A10" s="322"/>
      <c r="B10" s="323" t="s">
        <v>1166</v>
      </c>
      <c r="C10" s="388">
        <v>1</v>
      </c>
      <c r="D10" s="388">
        <v>1</v>
      </c>
      <c r="E10" s="388">
        <v>1</v>
      </c>
      <c r="F10" s="388">
        <v>1</v>
      </c>
      <c r="G10" s="388">
        <v>1</v>
      </c>
      <c r="H10" s="325"/>
      <c r="I10" s="325"/>
      <c r="J10" s="325"/>
      <c r="K10" s="325"/>
      <c r="L10" s="328"/>
      <c r="M10" s="328">
        <v>1</v>
      </c>
    </row>
    <row r="11" spans="1:14" x14ac:dyDescent="0.3">
      <c r="A11" s="322"/>
      <c r="B11" s="323" t="s">
        <v>690</v>
      </c>
      <c r="C11" s="383">
        <v>1.8923957079231783E-2</v>
      </c>
      <c r="D11" s="383">
        <f>C11</f>
        <v>1.8923957079231783E-2</v>
      </c>
      <c r="E11" s="383">
        <f>C11*0.78</f>
        <v>1.476068652180079E-2</v>
      </c>
      <c r="F11" s="383">
        <f>C11*0.695</f>
        <v>1.3152150170066088E-2</v>
      </c>
      <c r="G11" s="383">
        <f>C11*0.61</f>
        <v>1.1543613818331386E-2</v>
      </c>
      <c r="H11" s="383">
        <f>D11*0.75</f>
        <v>1.4192967809423838E-2</v>
      </c>
      <c r="I11" s="383">
        <f>C11*1.25</f>
        <v>2.3654946349039727E-2</v>
      </c>
      <c r="J11" s="383">
        <f>G11*1.25</f>
        <v>1.4429517272914232E-2</v>
      </c>
      <c r="K11" s="383">
        <f>G11*1.25</f>
        <v>1.4429517272914232E-2</v>
      </c>
      <c r="L11" s="328" t="s">
        <v>5</v>
      </c>
      <c r="M11" s="328">
        <v>1</v>
      </c>
      <c r="N11" s="326"/>
    </row>
    <row r="12" spans="1:14" x14ac:dyDescent="0.3">
      <c r="A12" s="322"/>
      <c r="B12" s="16" t="s">
        <v>691</v>
      </c>
      <c r="C12" s="383">
        <v>0.10322158406853699</v>
      </c>
      <c r="D12" s="383">
        <f>C12</f>
        <v>0.10322158406853699</v>
      </c>
      <c r="E12" s="383">
        <f>C12*0.78</f>
        <v>8.0512835573458855E-2</v>
      </c>
      <c r="F12" s="383">
        <f>C12*0.695</f>
        <v>7.1739000927633204E-2</v>
      </c>
      <c r="G12" s="383">
        <f>C12*0.61</f>
        <v>6.2965166281807566E-2</v>
      </c>
      <c r="H12" s="383">
        <f>D12*0.85</f>
        <v>8.7738346458256442E-2</v>
      </c>
      <c r="I12" s="383">
        <f>C12*1.15</f>
        <v>0.11870482167881753</v>
      </c>
      <c r="J12" s="383">
        <f>G12*1.15</f>
        <v>7.2409941224078692E-2</v>
      </c>
      <c r="K12" s="383">
        <f>G12*1.15</f>
        <v>7.2409941224078692E-2</v>
      </c>
      <c r="L12" s="17" t="s">
        <v>4</v>
      </c>
      <c r="M12" s="328">
        <v>1</v>
      </c>
      <c r="N12" s="326"/>
    </row>
    <row r="13" spans="1:14" x14ac:dyDescent="0.3">
      <c r="A13" s="322"/>
      <c r="B13" s="327" t="s">
        <v>591</v>
      </c>
      <c r="C13" s="385"/>
      <c r="D13" s="385"/>
      <c r="E13" s="385"/>
      <c r="F13" s="385"/>
      <c r="G13" s="385"/>
      <c r="H13" s="325"/>
      <c r="I13" s="325"/>
      <c r="J13" s="325"/>
      <c r="K13" s="325"/>
      <c r="L13" s="328"/>
      <c r="M13" s="328"/>
    </row>
    <row r="14" spans="1:14" x14ac:dyDescent="0.3">
      <c r="A14" s="322"/>
      <c r="B14" s="387" t="s">
        <v>1167</v>
      </c>
      <c r="C14" s="383">
        <v>0.99045665656451298</v>
      </c>
      <c r="D14" s="383">
        <f>C14</f>
        <v>0.99045665656451298</v>
      </c>
      <c r="E14" s="383">
        <f t="shared" ref="E14:G18" si="1">D14</f>
        <v>0.99045665656451298</v>
      </c>
      <c r="F14" s="383">
        <f t="shared" si="1"/>
        <v>0.99045665656451298</v>
      </c>
      <c r="G14" s="383">
        <f t="shared" si="1"/>
        <v>0.99045665656451298</v>
      </c>
      <c r="H14" s="325"/>
      <c r="I14" s="325"/>
      <c r="J14" s="325"/>
      <c r="K14" s="325"/>
      <c r="L14" s="328"/>
      <c r="M14" s="328">
        <v>1</v>
      </c>
    </row>
    <row r="15" spans="1:14" x14ac:dyDescent="0.3">
      <c r="A15" s="322"/>
      <c r="B15" s="323" t="s">
        <v>1168</v>
      </c>
      <c r="C15" s="383">
        <v>9.5433434354871283E-3</v>
      </c>
      <c r="D15" s="383">
        <f>C15</f>
        <v>9.5433434354871283E-3</v>
      </c>
      <c r="E15" s="383">
        <f t="shared" si="1"/>
        <v>9.5433434354871283E-3</v>
      </c>
      <c r="F15" s="383">
        <f t="shared" si="1"/>
        <v>9.5433434354871283E-3</v>
      </c>
      <c r="G15" s="383">
        <f t="shared" si="1"/>
        <v>9.5433434354871283E-3</v>
      </c>
      <c r="H15" s="325"/>
      <c r="I15" s="325"/>
      <c r="J15" s="325"/>
      <c r="K15" s="325"/>
      <c r="L15" s="328"/>
      <c r="M15" s="328">
        <v>1</v>
      </c>
    </row>
    <row r="16" spans="1:14" x14ac:dyDescent="0.3">
      <c r="A16" s="322"/>
      <c r="B16" s="323" t="s">
        <v>1169</v>
      </c>
      <c r="C16" s="383">
        <v>5.268306410019398E-2</v>
      </c>
      <c r="D16" s="383">
        <f>C16</f>
        <v>5.268306410019398E-2</v>
      </c>
      <c r="E16" s="383">
        <f t="shared" si="1"/>
        <v>5.268306410019398E-2</v>
      </c>
      <c r="F16" s="383">
        <f t="shared" si="1"/>
        <v>5.268306410019398E-2</v>
      </c>
      <c r="G16" s="383">
        <f t="shared" si="1"/>
        <v>5.268306410019398E-2</v>
      </c>
      <c r="H16" s="325"/>
      <c r="I16" s="325"/>
      <c r="J16" s="325"/>
      <c r="K16" s="325"/>
      <c r="L16" s="328"/>
      <c r="M16" s="328">
        <v>1</v>
      </c>
    </row>
    <row r="17" spans="1:14" x14ac:dyDescent="0.3">
      <c r="A17" s="322"/>
      <c r="B17" s="323" t="s">
        <v>421</v>
      </c>
      <c r="C17" s="325">
        <v>0.2857142857142857</v>
      </c>
      <c r="D17" s="325">
        <f>C17</f>
        <v>0.2857142857142857</v>
      </c>
      <c r="E17" s="325">
        <f t="shared" si="1"/>
        <v>0.2857142857142857</v>
      </c>
      <c r="F17" s="325">
        <f t="shared" si="1"/>
        <v>0.2857142857142857</v>
      </c>
      <c r="G17" s="325">
        <f t="shared" si="1"/>
        <v>0.2857142857142857</v>
      </c>
      <c r="H17" s="325"/>
      <c r="I17" s="325"/>
      <c r="J17" s="325"/>
      <c r="K17" s="325"/>
      <c r="L17" s="328"/>
      <c r="M17" s="328">
        <v>1</v>
      </c>
    </row>
    <row r="18" spans="1:14" x14ac:dyDescent="0.3">
      <c r="A18" s="322"/>
      <c r="B18" s="323" t="s">
        <v>422</v>
      </c>
      <c r="C18" s="325">
        <v>0.2857142857142857</v>
      </c>
      <c r="D18" s="325">
        <f>C18</f>
        <v>0.2857142857142857</v>
      </c>
      <c r="E18" s="325">
        <f t="shared" si="1"/>
        <v>0.2857142857142857</v>
      </c>
      <c r="F18" s="325">
        <f t="shared" si="1"/>
        <v>0.2857142857142857</v>
      </c>
      <c r="G18" s="325">
        <f t="shared" si="1"/>
        <v>0.2857142857142857</v>
      </c>
      <c r="H18" s="325"/>
      <c r="I18" s="325"/>
      <c r="J18" s="325"/>
      <c r="K18" s="325"/>
      <c r="L18" s="328"/>
      <c r="M18" s="328">
        <v>1</v>
      </c>
    </row>
    <row r="19" spans="1:14" x14ac:dyDescent="0.3">
      <c r="A19" s="322"/>
      <c r="B19" s="323" t="s">
        <v>419</v>
      </c>
      <c r="C19" s="325">
        <v>20</v>
      </c>
      <c r="D19" s="325">
        <v>20</v>
      </c>
      <c r="E19" s="325">
        <v>20</v>
      </c>
      <c r="F19" s="325">
        <v>20</v>
      </c>
      <c r="G19" s="325">
        <v>20</v>
      </c>
      <c r="H19" s="325">
        <v>15</v>
      </c>
      <c r="I19" s="325">
        <v>25</v>
      </c>
      <c r="J19" s="325">
        <v>15</v>
      </c>
      <c r="K19" s="325">
        <v>25</v>
      </c>
      <c r="L19" s="328" t="s">
        <v>3</v>
      </c>
      <c r="M19" s="328">
        <v>1</v>
      </c>
      <c r="N19" s="326"/>
    </row>
    <row r="20" spans="1:14" x14ac:dyDescent="0.3">
      <c r="A20" s="322"/>
      <c r="B20" s="323" t="s">
        <v>420</v>
      </c>
      <c r="C20" s="325">
        <v>1</v>
      </c>
      <c r="D20" s="325">
        <v>1</v>
      </c>
      <c r="E20" s="325">
        <v>1</v>
      </c>
      <c r="F20" s="325">
        <v>1</v>
      </c>
      <c r="G20" s="402">
        <v>1</v>
      </c>
      <c r="H20" s="325">
        <v>1</v>
      </c>
      <c r="I20" s="325">
        <v>2</v>
      </c>
      <c r="J20" s="325">
        <v>1</v>
      </c>
      <c r="K20" s="325">
        <v>2</v>
      </c>
      <c r="L20" s="328" t="s">
        <v>2</v>
      </c>
      <c r="M20" s="328">
        <v>1</v>
      </c>
      <c r="N20" s="326"/>
    </row>
    <row r="21" spans="1:14" x14ac:dyDescent="0.3">
      <c r="A21" s="322" t="s">
        <v>415</v>
      </c>
      <c r="B21" s="322"/>
      <c r="C21" s="340"/>
      <c r="D21" s="340"/>
      <c r="E21" s="340"/>
      <c r="F21" s="340"/>
      <c r="G21" s="340"/>
      <c r="H21" s="340"/>
      <c r="I21" s="340"/>
      <c r="J21" s="340"/>
      <c r="K21" s="340"/>
      <c r="L21" s="320"/>
      <c r="M21" s="320"/>
    </row>
    <row r="22" spans="1:14" x14ac:dyDescent="0.3">
      <c r="A22" s="322"/>
      <c r="B22" s="323" t="s">
        <v>1170</v>
      </c>
      <c r="C22" s="385">
        <v>124.40226711669631</v>
      </c>
      <c r="D22" s="385">
        <f>C22</f>
        <v>124.40226711669631</v>
      </c>
      <c r="E22" s="385">
        <f>D22*0.78</f>
        <v>97.033768351023127</v>
      </c>
      <c r="F22" s="385">
        <f>G22+(10574.29/1000)</f>
        <v>86.459672941184749</v>
      </c>
      <c r="G22" s="385">
        <f>C22*0.61</f>
        <v>75.885382941184744</v>
      </c>
      <c r="H22" s="385">
        <f t="shared" ref="H22" si="2">C22*0.85</f>
        <v>105.74192704919186</v>
      </c>
      <c r="I22" s="385">
        <f t="shared" ref="I22" si="3">C22*1.15</f>
        <v>143.06260718420074</v>
      </c>
      <c r="J22" s="385">
        <f t="shared" ref="J22" si="4">C22*0.74</f>
        <v>92.057677666355261</v>
      </c>
      <c r="K22" s="385">
        <f t="shared" ref="K22" si="5">C22*0.48</f>
        <v>59.713088216014228</v>
      </c>
      <c r="L22" s="17" t="s">
        <v>1126</v>
      </c>
      <c r="M22" s="403" t="s">
        <v>1095</v>
      </c>
    </row>
    <row r="23" spans="1:14" x14ac:dyDescent="0.3">
      <c r="A23" s="322"/>
      <c r="B23" s="323" t="s">
        <v>1171</v>
      </c>
      <c r="C23" s="385">
        <v>27.811786567558332</v>
      </c>
      <c r="D23" s="385">
        <f t="shared" ref="D23:D28" si="6">C23</f>
        <v>27.811786567558332</v>
      </c>
      <c r="E23" s="385">
        <f>D23*0.78</f>
        <v>21.693193522695498</v>
      </c>
      <c r="F23" s="385">
        <f>C23*0.695</f>
        <v>19.329191664453038</v>
      </c>
      <c r="G23" s="385">
        <f>C23*0.61</f>
        <v>16.965189806210581</v>
      </c>
      <c r="H23" s="385">
        <f>C23*0.85</f>
        <v>23.640018582424581</v>
      </c>
      <c r="I23" s="385">
        <f>C23*1.15</f>
        <v>31.98355455269208</v>
      </c>
      <c r="J23" s="385">
        <f>C23*0.74</f>
        <v>20.580722059993168</v>
      </c>
      <c r="K23" s="385">
        <f>C23*0.48</f>
        <v>13.349657552427999</v>
      </c>
      <c r="L23" s="17" t="s">
        <v>1126</v>
      </c>
      <c r="M23" s="328" t="s">
        <v>1095</v>
      </c>
    </row>
    <row r="24" spans="1:14" x14ac:dyDescent="0.3">
      <c r="A24" s="322"/>
      <c r="B24" s="387" t="s">
        <v>1172</v>
      </c>
      <c r="C24" s="385">
        <v>5.6510485216135757</v>
      </c>
      <c r="D24" s="385">
        <f t="shared" si="6"/>
        <v>5.6510485216135757</v>
      </c>
      <c r="E24" s="385">
        <f>D24*0.78</f>
        <v>4.4078178468585891</v>
      </c>
      <c r="F24" s="385">
        <f>C24*0.695</f>
        <v>3.9274787225214349</v>
      </c>
      <c r="G24" s="385">
        <f>C24*0.61</f>
        <v>3.4471395981842812</v>
      </c>
      <c r="H24" s="385">
        <f t="shared" ref="H24:H28" si="7">C24*0.85</f>
        <v>4.8033912433715393</v>
      </c>
      <c r="I24" s="385">
        <f t="shared" ref="I24:I28" si="8">C24*1.15</f>
        <v>6.4987057998556113</v>
      </c>
      <c r="J24" s="385">
        <f t="shared" ref="J24:J28" si="9">C24*0.74</f>
        <v>4.181775905994046</v>
      </c>
      <c r="K24" s="385">
        <f t="shared" ref="K24:K28" si="10">C24*0.48</f>
        <v>2.7125032903745163</v>
      </c>
      <c r="L24" s="17" t="s">
        <v>1126</v>
      </c>
      <c r="M24" s="328">
        <v>1</v>
      </c>
    </row>
    <row r="25" spans="1:14" x14ac:dyDescent="0.3">
      <c r="A25" s="322"/>
      <c r="B25" s="387" t="s">
        <v>1173</v>
      </c>
      <c r="C25" s="385">
        <v>11.617313803771106</v>
      </c>
      <c r="D25" s="385">
        <f t="shared" si="6"/>
        <v>11.617313803771106</v>
      </c>
      <c r="E25" s="385">
        <f>D25*0.78</f>
        <v>9.0615047669414626</v>
      </c>
      <c r="F25" s="385">
        <f>C25*0.695</f>
        <v>8.0740330936209173</v>
      </c>
      <c r="G25" s="385">
        <f>C25*0.61</f>
        <v>7.0865614203003746</v>
      </c>
      <c r="H25" s="385">
        <f t="shared" si="7"/>
        <v>9.8747167332054406</v>
      </c>
      <c r="I25" s="385">
        <f t="shared" si="8"/>
        <v>13.359910874336771</v>
      </c>
      <c r="J25" s="385">
        <f t="shared" si="9"/>
        <v>8.596812214790619</v>
      </c>
      <c r="K25" s="385">
        <f t="shared" si="10"/>
        <v>5.5763106258101303</v>
      </c>
      <c r="L25" s="17" t="s">
        <v>1126</v>
      </c>
      <c r="M25" s="328">
        <v>1</v>
      </c>
    </row>
    <row r="26" spans="1:14" x14ac:dyDescent="0.3">
      <c r="A26" s="322"/>
      <c r="B26" s="387" t="s">
        <v>1174</v>
      </c>
      <c r="C26" s="385">
        <v>10.543424242173653</v>
      </c>
      <c r="D26" s="385">
        <f t="shared" si="6"/>
        <v>10.543424242173653</v>
      </c>
      <c r="E26" s="385">
        <f>D26*0.78</f>
        <v>8.2238709088954494</v>
      </c>
      <c r="F26" s="385">
        <f>C26*0.695</f>
        <v>7.3276798483106891</v>
      </c>
      <c r="G26" s="385">
        <f>C26*0.61</f>
        <v>6.4314887877259288</v>
      </c>
      <c r="H26" s="385">
        <f t="shared" si="7"/>
        <v>8.9619106058476046</v>
      </c>
      <c r="I26" s="385">
        <f t="shared" si="8"/>
        <v>12.124937878499701</v>
      </c>
      <c r="J26" s="385">
        <f t="shared" si="9"/>
        <v>7.8021339392085034</v>
      </c>
      <c r="K26" s="385">
        <f t="shared" si="10"/>
        <v>5.0608436362433533</v>
      </c>
      <c r="L26" s="17" t="s">
        <v>1126</v>
      </c>
      <c r="M26" s="328">
        <v>1</v>
      </c>
    </row>
    <row r="27" spans="1:14" x14ac:dyDescent="0.3">
      <c r="A27" s="322"/>
      <c r="B27" s="323" t="s">
        <v>692</v>
      </c>
      <c r="C27" s="385">
        <v>0.97273287130782571</v>
      </c>
      <c r="D27" s="385">
        <f t="shared" si="6"/>
        <v>0.97273287130782571</v>
      </c>
      <c r="E27" s="385">
        <f t="shared" ref="E27:E28" si="11">D27*0.78</f>
        <v>0.75873163962010404</v>
      </c>
      <c r="F27" s="385">
        <f t="shared" ref="F27:F28" si="12">C27*0.695</f>
        <v>0.67604934555893881</v>
      </c>
      <c r="G27" s="385">
        <f t="shared" ref="G27:G28" si="13">C27*0.61</f>
        <v>0.59336705149777369</v>
      </c>
      <c r="H27" s="385">
        <f t="shared" si="7"/>
        <v>0.82682294061165185</v>
      </c>
      <c r="I27" s="385">
        <f t="shared" si="8"/>
        <v>1.1186428020039996</v>
      </c>
      <c r="J27" s="385">
        <f t="shared" si="9"/>
        <v>0.71982232476779107</v>
      </c>
      <c r="K27" s="385">
        <f t="shared" si="10"/>
        <v>0.46691177822775631</v>
      </c>
      <c r="L27" s="17" t="s">
        <v>1126</v>
      </c>
      <c r="M27" s="328">
        <v>1</v>
      </c>
    </row>
    <row r="28" spans="1:14" x14ac:dyDescent="0.3">
      <c r="A28" s="322"/>
      <c r="B28" s="387" t="s">
        <v>693</v>
      </c>
      <c r="C28" s="385">
        <v>0.33410362605418625</v>
      </c>
      <c r="D28" s="385">
        <f t="shared" si="6"/>
        <v>0.33410362605418625</v>
      </c>
      <c r="E28" s="385">
        <f t="shared" si="11"/>
        <v>0.26060082832226528</v>
      </c>
      <c r="F28" s="385">
        <f t="shared" si="12"/>
        <v>0.23220202010765942</v>
      </c>
      <c r="G28" s="385">
        <f t="shared" si="13"/>
        <v>0.20380321189305362</v>
      </c>
      <c r="H28" s="385">
        <f t="shared" si="7"/>
        <v>0.28398808214605831</v>
      </c>
      <c r="I28" s="385">
        <f t="shared" si="8"/>
        <v>0.38421916996231414</v>
      </c>
      <c r="J28" s="385">
        <f t="shared" si="9"/>
        <v>0.24723668328009782</v>
      </c>
      <c r="K28" s="385">
        <f t="shared" si="10"/>
        <v>0.16036974050600938</v>
      </c>
      <c r="L28" s="17" t="s">
        <v>1126</v>
      </c>
      <c r="M28" s="328">
        <v>1</v>
      </c>
    </row>
    <row r="29" spans="1:14" x14ac:dyDescent="0.3">
      <c r="A29" s="322" t="s">
        <v>416</v>
      </c>
      <c r="B29" s="322"/>
      <c r="C29" s="340"/>
      <c r="D29" s="340"/>
      <c r="E29" s="340"/>
      <c r="F29" s="340"/>
      <c r="G29" s="340"/>
      <c r="H29" s="340"/>
      <c r="I29" s="340"/>
      <c r="J29" s="340"/>
      <c r="K29" s="340"/>
      <c r="L29" s="320"/>
      <c r="M29" s="320"/>
    </row>
    <row r="30" spans="1:14" x14ac:dyDescent="0.3">
      <c r="A30" s="322"/>
      <c r="B30" s="323" t="s">
        <v>423</v>
      </c>
      <c r="C30" s="383">
        <v>1E-3</v>
      </c>
      <c r="D30" s="383">
        <v>1E-3</v>
      </c>
      <c r="E30" s="383">
        <v>1E-3</v>
      </c>
      <c r="F30" s="383">
        <v>1E-3</v>
      </c>
      <c r="G30" s="383">
        <v>1E-3</v>
      </c>
      <c r="H30" s="340"/>
      <c r="I30" s="340"/>
      <c r="J30" s="340"/>
      <c r="K30" s="340"/>
      <c r="L30" s="320"/>
      <c r="M30" s="328" t="s">
        <v>1127</v>
      </c>
    </row>
    <row r="31" spans="1:14" x14ac:dyDescent="0.3">
      <c r="A31" s="322"/>
      <c r="B31" s="323" t="s">
        <v>424</v>
      </c>
      <c r="C31" s="404">
        <v>0.5</v>
      </c>
      <c r="D31" s="404">
        <v>0.5</v>
      </c>
      <c r="E31" s="404">
        <v>0.5</v>
      </c>
      <c r="F31" s="404">
        <v>0.5</v>
      </c>
      <c r="G31" s="404">
        <v>0.5</v>
      </c>
      <c r="H31" s="386"/>
      <c r="I31" s="386"/>
      <c r="J31" s="386"/>
      <c r="K31" s="386"/>
      <c r="L31" s="17"/>
      <c r="M31" s="328">
        <v>1</v>
      </c>
    </row>
    <row r="32" spans="1:14" x14ac:dyDescent="0.3">
      <c r="A32" s="322"/>
      <c r="B32" s="323" t="s">
        <v>1175</v>
      </c>
      <c r="C32" s="325">
        <v>43.806496300965897</v>
      </c>
      <c r="D32" s="325">
        <f>C32</f>
        <v>43.806496300965897</v>
      </c>
      <c r="E32" s="325">
        <f t="shared" ref="E32:G32" si="14">D32</f>
        <v>43.806496300965897</v>
      </c>
      <c r="F32" s="325">
        <f t="shared" si="14"/>
        <v>43.806496300965897</v>
      </c>
      <c r="G32" s="325">
        <f t="shared" si="14"/>
        <v>43.806496300965897</v>
      </c>
      <c r="H32" s="325"/>
      <c r="I32" s="325"/>
      <c r="J32" s="325"/>
      <c r="K32" s="325"/>
      <c r="L32" s="328"/>
      <c r="M32" s="328">
        <v>1</v>
      </c>
    </row>
    <row r="33" spans="1:15" s="350" customFormat="1" ht="15" thickBot="1" x14ac:dyDescent="0.35">
      <c r="A33" s="346"/>
      <c r="B33" s="347" t="s">
        <v>1153</v>
      </c>
      <c r="C33" s="348">
        <f>C32*9.97*3.6*0.055</f>
        <v>86.476652087884759</v>
      </c>
      <c r="D33" s="348">
        <f t="shared" ref="D33:G33" si="15">D32*9.97*3.6*0.055</f>
        <v>86.476652087884759</v>
      </c>
      <c r="E33" s="348">
        <f t="shared" si="15"/>
        <v>86.476652087884759</v>
      </c>
      <c r="F33" s="348">
        <f t="shared" si="15"/>
        <v>86.476652087884759</v>
      </c>
      <c r="G33" s="348">
        <f t="shared" si="15"/>
        <v>86.476652087884759</v>
      </c>
      <c r="H33" s="348"/>
      <c r="I33" s="348"/>
      <c r="J33" s="348"/>
      <c r="K33" s="348"/>
      <c r="L33" s="349"/>
      <c r="M33" s="405">
        <v>1</v>
      </c>
    </row>
    <row r="34" spans="1:15" s="350" customFormat="1" x14ac:dyDescent="0.3">
      <c r="B34" s="351"/>
      <c r="C34" s="352"/>
      <c r="D34" s="352"/>
      <c r="E34" s="352"/>
      <c r="F34" s="352"/>
      <c r="G34" s="352"/>
      <c r="H34" s="352"/>
      <c r="I34" s="352"/>
      <c r="J34" s="352"/>
      <c r="K34" s="352"/>
      <c r="L34" s="353"/>
      <c r="M34" s="406"/>
    </row>
    <row r="35" spans="1:15" x14ac:dyDescent="0.3">
      <c r="A35" s="416" t="s">
        <v>6</v>
      </c>
      <c r="B35" s="418"/>
      <c r="C35" s="354"/>
      <c r="D35" s="354"/>
      <c r="E35" s="354"/>
      <c r="F35" s="354"/>
      <c r="G35" s="354"/>
      <c r="H35" s="354"/>
      <c r="I35" s="354"/>
      <c r="J35" s="354"/>
      <c r="K35" s="354"/>
      <c r="L35" s="356"/>
      <c r="M35" s="417"/>
      <c r="N35" s="417"/>
    </row>
    <row r="36" spans="1:15" x14ac:dyDescent="0.3">
      <c r="A36" s="358"/>
      <c r="B36" s="363" t="s">
        <v>1128</v>
      </c>
      <c r="C36" s="360"/>
      <c r="D36" s="360"/>
      <c r="E36" s="360"/>
      <c r="F36" s="360"/>
      <c r="G36" s="360"/>
      <c r="H36" s="360"/>
      <c r="I36" s="360"/>
      <c r="J36" s="360"/>
      <c r="K36" s="360"/>
      <c r="L36" s="344"/>
      <c r="M36" s="344"/>
      <c r="N36" s="344"/>
    </row>
    <row r="37" spans="1:15" x14ac:dyDescent="0.3">
      <c r="A37" s="358"/>
      <c r="B37" s="363" t="s">
        <v>1129</v>
      </c>
      <c r="C37" s="360"/>
      <c r="D37" s="360"/>
      <c r="E37" s="360"/>
      <c r="F37" s="360"/>
      <c r="G37" s="360"/>
      <c r="H37" s="360"/>
      <c r="I37" s="360"/>
      <c r="J37" s="360"/>
      <c r="K37" s="360"/>
      <c r="L37" s="344"/>
      <c r="M37" s="344"/>
      <c r="N37" s="344"/>
      <c r="O37" s="345"/>
    </row>
    <row r="38" spans="1:15" x14ac:dyDescent="0.3">
      <c r="A38" s="358"/>
      <c r="B38" s="359" t="s">
        <v>1130</v>
      </c>
      <c r="C38" s="362"/>
      <c r="D38" s="362"/>
      <c r="E38" s="362"/>
      <c r="F38" s="362"/>
      <c r="G38" s="362"/>
      <c r="H38" s="362"/>
      <c r="I38" s="362"/>
      <c r="J38" s="362"/>
      <c r="K38" s="362"/>
      <c r="L38" s="362"/>
      <c r="M38" s="362"/>
      <c r="N38" s="362"/>
    </row>
    <row r="39" spans="1:15" x14ac:dyDescent="0.3">
      <c r="A39" s="358"/>
      <c r="B39" s="359" t="s">
        <v>1131</v>
      </c>
      <c r="C39" s="360"/>
      <c r="D39" s="360"/>
      <c r="E39" s="360"/>
      <c r="F39" s="360"/>
      <c r="G39" s="360"/>
      <c r="H39" s="360"/>
      <c r="I39" s="360"/>
      <c r="J39" s="360"/>
      <c r="K39" s="360"/>
      <c r="L39" s="360"/>
      <c r="M39" s="344"/>
      <c r="N39" s="344"/>
    </row>
    <row r="40" spans="1:15" x14ac:dyDescent="0.3">
      <c r="A40" s="358"/>
      <c r="B40" s="359" t="s">
        <v>1132</v>
      </c>
      <c r="C40" s="365"/>
      <c r="D40" s="365"/>
      <c r="E40" s="365"/>
      <c r="F40" s="365"/>
      <c r="G40" s="365"/>
      <c r="H40" s="365"/>
      <c r="I40" s="365"/>
      <c r="J40" s="365"/>
      <c r="K40" s="365"/>
      <c r="L40" s="356"/>
      <c r="M40" s="364"/>
      <c r="N40" s="364"/>
    </row>
    <row r="41" spans="1:15" x14ac:dyDescent="0.3">
      <c r="A41" s="358"/>
      <c r="B41" s="367" t="s">
        <v>1133</v>
      </c>
      <c r="C41" s="365"/>
      <c r="D41" s="365"/>
      <c r="E41" s="365"/>
      <c r="F41" s="365"/>
      <c r="G41" s="365"/>
      <c r="H41" s="365"/>
      <c r="I41" s="365"/>
      <c r="J41" s="365"/>
      <c r="K41" s="365"/>
      <c r="L41" s="365"/>
      <c r="M41" s="365"/>
      <c r="N41" s="365"/>
    </row>
    <row r="42" spans="1:15" x14ac:dyDescent="0.3">
      <c r="A42" s="358"/>
      <c r="B42" s="367" t="s">
        <v>1134</v>
      </c>
      <c r="C42" s="364"/>
      <c r="D42" s="364"/>
      <c r="E42" s="364"/>
      <c r="F42" s="364"/>
      <c r="G42" s="364"/>
      <c r="H42" s="364"/>
      <c r="I42" s="364"/>
      <c r="J42" s="364"/>
      <c r="K42" s="364"/>
      <c r="L42" s="364"/>
      <c r="M42" s="364"/>
      <c r="N42" s="364"/>
    </row>
    <row r="43" spans="1:15" ht="15" customHeight="1" x14ac:dyDescent="0.3">
      <c r="A43" s="374"/>
      <c r="B43" s="364"/>
      <c r="C43" s="364"/>
      <c r="D43" s="364"/>
      <c r="E43" s="364"/>
      <c r="F43" s="364"/>
      <c r="G43" s="364"/>
      <c r="H43" s="364"/>
      <c r="I43" s="364"/>
      <c r="J43" s="364"/>
      <c r="K43" s="364"/>
      <c r="L43" s="364"/>
      <c r="M43" s="364"/>
      <c r="N43" s="364"/>
    </row>
    <row r="44" spans="1:15" ht="15" customHeight="1" x14ac:dyDescent="0.3">
      <c r="A44" s="376" t="s">
        <v>16</v>
      </c>
      <c r="B44" s="371"/>
      <c r="C44" s="368"/>
      <c r="D44" s="368"/>
      <c r="E44" s="368"/>
      <c r="F44" s="368"/>
      <c r="G44" s="368"/>
      <c r="H44" s="368"/>
      <c r="I44" s="368"/>
      <c r="J44" s="368"/>
      <c r="K44" s="368"/>
      <c r="L44" s="368"/>
      <c r="M44" s="368"/>
      <c r="N44" s="368"/>
      <c r="O44" s="368"/>
    </row>
    <row r="45" spans="1:15" x14ac:dyDescent="0.3">
      <c r="A45" s="377"/>
      <c r="B45" s="378" t="s">
        <v>1115</v>
      </c>
      <c r="C45" s="368"/>
      <c r="D45" s="368"/>
      <c r="E45" s="368"/>
      <c r="F45" s="368"/>
      <c r="G45" s="368"/>
      <c r="H45" s="368"/>
      <c r="I45" s="368"/>
      <c r="J45" s="368"/>
      <c r="K45" s="368"/>
      <c r="L45" s="368"/>
      <c r="M45" s="368"/>
      <c r="N45" s="368"/>
      <c r="O45" s="368"/>
    </row>
    <row r="46" spans="1:15" x14ac:dyDescent="0.3">
      <c r="A46" s="377"/>
      <c r="B46" s="407" t="s">
        <v>1135</v>
      </c>
      <c r="C46" s="370"/>
      <c r="D46" s="370"/>
      <c r="E46" s="370"/>
      <c r="F46" s="370"/>
      <c r="G46" s="370"/>
      <c r="H46" s="370"/>
      <c r="I46" s="370"/>
      <c r="J46" s="370"/>
      <c r="K46" s="370"/>
      <c r="L46" s="370"/>
      <c r="M46" s="370"/>
      <c r="N46" s="370"/>
      <c r="O46" s="370"/>
    </row>
    <row r="47" spans="1:15" x14ac:dyDescent="0.3">
      <c r="A47" s="377"/>
      <c r="B47" s="407" t="s">
        <v>1136</v>
      </c>
      <c r="C47" s="371"/>
      <c r="D47" s="371"/>
      <c r="E47" s="371"/>
      <c r="F47" s="371"/>
      <c r="G47" s="371"/>
      <c r="H47" s="371"/>
      <c r="I47" s="371"/>
      <c r="J47" s="371"/>
    </row>
    <row r="48" spans="1:15" x14ac:dyDescent="0.3">
      <c r="A48" s="377"/>
      <c r="B48" s="378" t="s">
        <v>1137</v>
      </c>
      <c r="C48" s="372"/>
      <c r="D48" s="372"/>
      <c r="E48" s="372"/>
      <c r="F48" s="372"/>
      <c r="G48" s="372"/>
      <c r="H48" s="372"/>
      <c r="I48" s="372"/>
      <c r="J48" s="372"/>
      <c r="K48" s="372"/>
      <c r="L48" s="372"/>
    </row>
  </sheetData>
  <mergeCells count="3">
    <mergeCell ref="C1:M1"/>
    <mergeCell ref="A35:B35"/>
    <mergeCell ref="M35:N35"/>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8"/>
  <dimension ref="A1:O48"/>
  <sheetViews>
    <sheetView topLeftCell="A22" workbookViewId="0">
      <selection activeCell="A3" sqref="A3"/>
    </sheetView>
  </sheetViews>
  <sheetFormatPr defaultRowHeight="14.4" x14ac:dyDescent="0.3"/>
  <cols>
    <col min="1" max="1" width="2.77734375" style="350" customWidth="1"/>
    <col min="2" max="2" width="40.77734375" style="350" customWidth="1"/>
    <col min="3" max="7" width="7.109375" style="350" bestFit="1" customWidth="1"/>
    <col min="8" max="8" width="5.21875" style="350" bestFit="1" customWidth="1"/>
    <col min="9" max="9" width="5.6640625" style="350" bestFit="1" customWidth="1"/>
    <col min="10" max="10" width="5.21875" style="350" bestFit="1" customWidth="1"/>
    <col min="11" max="11" width="5" style="350" bestFit="1" customWidth="1"/>
    <col min="12" max="12" width="5.21875" style="350" bestFit="1" customWidth="1"/>
    <col min="13" max="13" width="4.109375" style="350" bestFit="1" customWidth="1"/>
    <col min="14" max="14" width="9" style="350" bestFit="1" customWidth="1"/>
    <col min="15" max="15" width="9.44140625" style="350" customWidth="1"/>
    <col min="16" max="16" width="7.33203125" style="350" customWidth="1"/>
    <col min="17" max="17" width="12.88671875" style="350" customWidth="1"/>
    <col min="18" max="16384" width="8.88671875" style="350"/>
  </cols>
  <sheetData>
    <row r="1" spans="1:14" ht="24" customHeight="1" x14ac:dyDescent="0.3">
      <c r="A1" s="311" t="s">
        <v>15</v>
      </c>
      <c r="B1" s="6"/>
      <c r="C1" s="415" t="s">
        <v>1176</v>
      </c>
      <c r="D1" s="415"/>
      <c r="E1" s="415"/>
      <c r="F1" s="415"/>
      <c r="G1" s="415"/>
      <c r="H1" s="415"/>
      <c r="I1" s="415"/>
      <c r="J1" s="415"/>
      <c r="K1" s="415"/>
      <c r="L1" s="415"/>
      <c r="M1" s="415"/>
    </row>
    <row r="2" spans="1:14" x14ac:dyDescent="0.3">
      <c r="A2" s="312" t="s">
        <v>412</v>
      </c>
      <c r="B2" s="7"/>
      <c r="C2" s="313">
        <v>2020</v>
      </c>
      <c r="D2" s="313">
        <v>2025</v>
      </c>
      <c r="E2" s="313">
        <v>2030</v>
      </c>
      <c r="F2" s="313">
        <v>2040</v>
      </c>
      <c r="G2" s="313">
        <v>2050</v>
      </c>
      <c r="H2" s="313">
        <v>2025</v>
      </c>
      <c r="I2" s="313">
        <v>2025</v>
      </c>
      <c r="J2" s="313">
        <v>2050</v>
      </c>
      <c r="K2" s="313">
        <v>2050</v>
      </c>
      <c r="L2" s="314" t="s">
        <v>14</v>
      </c>
      <c r="M2" s="314" t="s">
        <v>13</v>
      </c>
    </row>
    <row r="3" spans="1:14" ht="15" thickBot="1" x14ac:dyDescent="0.35">
      <c r="A3" s="315" t="s">
        <v>832</v>
      </c>
      <c r="B3" s="8"/>
      <c r="C3" s="316" t="s">
        <v>1081</v>
      </c>
      <c r="D3" s="316" t="s">
        <v>1081</v>
      </c>
      <c r="E3" s="316" t="s">
        <v>1081</v>
      </c>
      <c r="F3" s="316" t="s">
        <v>1081</v>
      </c>
      <c r="G3" s="316" t="s">
        <v>1081</v>
      </c>
      <c r="H3" s="316" t="s">
        <v>12</v>
      </c>
      <c r="I3" s="316" t="s">
        <v>11</v>
      </c>
      <c r="J3" s="316" t="s">
        <v>12</v>
      </c>
      <c r="K3" s="316" t="s">
        <v>11</v>
      </c>
      <c r="L3" s="317" t="s">
        <v>17</v>
      </c>
      <c r="M3" s="317" t="s">
        <v>17</v>
      </c>
    </row>
    <row r="4" spans="1:14" x14ac:dyDescent="0.3">
      <c r="A4" s="318" t="s">
        <v>413</v>
      </c>
      <c r="B4" s="318" t="s">
        <v>414</v>
      </c>
      <c r="C4" s="381"/>
      <c r="D4" s="319"/>
      <c r="E4" s="319"/>
      <c r="F4" s="319"/>
      <c r="G4" s="319"/>
      <c r="H4" s="319"/>
      <c r="I4" s="319"/>
      <c r="J4" s="319"/>
      <c r="K4" s="319"/>
      <c r="L4" s="320"/>
      <c r="M4" s="320"/>
    </row>
    <row r="5" spans="1:14" x14ac:dyDescent="0.3">
      <c r="A5" s="322" t="s">
        <v>10</v>
      </c>
      <c r="B5" s="322"/>
      <c r="C5" s="319"/>
      <c r="D5" s="319"/>
      <c r="E5" s="319"/>
      <c r="F5" s="319"/>
      <c r="G5" s="319"/>
      <c r="H5" s="319"/>
      <c r="I5" s="319"/>
      <c r="J5" s="319"/>
      <c r="K5" s="319"/>
      <c r="L5" s="320"/>
      <c r="M5" s="320"/>
    </row>
    <row r="6" spans="1:14" x14ac:dyDescent="0.3">
      <c r="A6" s="322"/>
      <c r="B6" s="323" t="s">
        <v>1140</v>
      </c>
      <c r="C6" s="325">
        <v>29.343433083504458</v>
      </c>
      <c r="D6" s="325">
        <f>C6</f>
        <v>29.343433083504458</v>
      </c>
      <c r="E6" s="325">
        <f t="shared" ref="E6:G7" si="0">D6</f>
        <v>29.343433083504458</v>
      </c>
      <c r="F6" s="325">
        <f t="shared" si="0"/>
        <v>29.343433083504458</v>
      </c>
      <c r="G6" s="325">
        <f t="shared" si="0"/>
        <v>29.343433083504458</v>
      </c>
      <c r="H6" s="325"/>
      <c r="I6" s="325"/>
      <c r="J6" s="325"/>
      <c r="K6" s="325"/>
      <c r="L6" s="328"/>
      <c r="M6" s="328">
        <v>1</v>
      </c>
      <c r="N6" s="408"/>
    </row>
    <row r="7" spans="1:14" x14ac:dyDescent="0.3">
      <c r="A7" s="322"/>
      <c r="B7" s="16" t="s">
        <v>1164</v>
      </c>
      <c r="C7" s="339">
        <v>2.9431728268309381</v>
      </c>
      <c r="D7" s="339">
        <f>C7</f>
        <v>2.9431728268309381</v>
      </c>
      <c r="E7" s="339">
        <f t="shared" si="0"/>
        <v>2.9431728268309381</v>
      </c>
      <c r="F7" s="339">
        <f t="shared" si="0"/>
        <v>2.9431728268309381</v>
      </c>
      <c r="G7" s="339">
        <f t="shared" si="0"/>
        <v>2.9431728268309381</v>
      </c>
      <c r="H7" s="325"/>
      <c r="I7" s="325"/>
      <c r="J7" s="325"/>
      <c r="K7" s="325"/>
      <c r="L7" s="328"/>
      <c r="M7" s="328">
        <v>1</v>
      </c>
    </row>
    <row r="8" spans="1:14" x14ac:dyDescent="0.3">
      <c r="A8" s="322"/>
      <c r="B8" s="16" t="s">
        <v>1165</v>
      </c>
      <c r="C8" s="339">
        <v>25799</v>
      </c>
      <c r="D8" s="339">
        <v>25799</v>
      </c>
      <c r="E8" s="339">
        <v>25799</v>
      </c>
      <c r="F8" s="339">
        <v>25799</v>
      </c>
      <c r="G8" s="339">
        <v>25799</v>
      </c>
      <c r="H8" s="325"/>
      <c r="I8" s="325"/>
      <c r="J8" s="325"/>
      <c r="K8" s="325"/>
      <c r="L8" s="328"/>
      <c r="M8" s="328">
        <v>1</v>
      </c>
    </row>
    <row r="9" spans="1:14" x14ac:dyDescent="0.3">
      <c r="A9" s="322"/>
      <c r="B9" s="327" t="s">
        <v>590</v>
      </c>
      <c r="C9" s="325"/>
      <c r="D9" s="325"/>
      <c r="E9" s="325"/>
      <c r="F9" s="325"/>
      <c r="G9" s="325"/>
      <c r="H9" s="325"/>
      <c r="I9" s="325"/>
      <c r="J9" s="325"/>
      <c r="K9" s="325"/>
      <c r="L9" s="328"/>
      <c r="M9" s="328"/>
    </row>
    <row r="10" spans="1:14" x14ac:dyDescent="0.3">
      <c r="A10" s="322"/>
      <c r="B10" s="323" t="s">
        <v>1166</v>
      </c>
      <c r="C10" s="388">
        <v>1</v>
      </c>
      <c r="D10" s="388">
        <v>1</v>
      </c>
      <c r="E10" s="388">
        <v>1</v>
      </c>
      <c r="F10" s="388">
        <v>1</v>
      </c>
      <c r="G10" s="388">
        <v>1</v>
      </c>
      <c r="H10" s="325"/>
      <c r="I10" s="325"/>
      <c r="J10" s="325"/>
      <c r="K10" s="325"/>
      <c r="L10" s="328"/>
      <c r="M10" s="328">
        <v>1</v>
      </c>
    </row>
    <row r="11" spans="1:14" x14ac:dyDescent="0.3">
      <c r="A11" s="322"/>
      <c r="B11" s="323" t="s">
        <v>690</v>
      </c>
      <c r="C11" s="383">
        <v>1.920806673398635E-2</v>
      </c>
      <c r="D11" s="383">
        <f>C11</f>
        <v>1.920806673398635E-2</v>
      </c>
      <c r="E11" s="383">
        <f>C11*0.78</f>
        <v>1.4982292052509354E-2</v>
      </c>
      <c r="F11" s="383">
        <f>C11*0.695</f>
        <v>1.3349606380120513E-2</v>
      </c>
      <c r="G11" s="383">
        <f>C11*0.61</f>
        <v>1.1716920707731674E-2</v>
      </c>
      <c r="H11" s="383">
        <f>D11*0.75</f>
        <v>1.4406050050489762E-2</v>
      </c>
      <c r="I11" s="383">
        <f>C11*1.25</f>
        <v>2.4010083417482939E-2</v>
      </c>
      <c r="J11" s="383">
        <f>G11*1.25</f>
        <v>1.4646150884664592E-2</v>
      </c>
      <c r="K11" s="383">
        <f>G11*1.25</f>
        <v>1.4646150884664592E-2</v>
      </c>
      <c r="L11" s="328" t="s">
        <v>5</v>
      </c>
      <c r="M11" s="328">
        <v>1</v>
      </c>
      <c r="N11" s="408"/>
    </row>
    <row r="12" spans="1:14" x14ac:dyDescent="0.3">
      <c r="A12" s="322"/>
      <c r="B12" s="16" t="s">
        <v>691</v>
      </c>
      <c r="C12" s="383">
        <v>0.104771273094471</v>
      </c>
      <c r="D12" s="383">
        <f>C12</f>
        <v>0.104771273094471</v>
      </c>
      <c r="E12" s="383">
        <f>C12*0.78</f>
        <v>8.172159301368738E-2</v>
      </c>
      <c r="F12" s="383">
        <f>C12*0.695</f>
        <v>7.2816034800657334E-2</v>
      </c>
      <c r="G12" s="383">
        <f>C12*0.61</f>
        <v>6.3910476587627302E-2</v>
      </c>
      <c r="H12" s="383">
        <f>D12*0.85</f>
        <v>8.9055582130300348E-2</v>
      </c>
      <c r="I12" s="383">
        <f>C12*1.15</f>
        <v>0.12048696405864164</v>
      </c>
      <c r="J12" s="383">
        <f>G12*1.15</f>
        <v>7.3497048075771385E-2</v>
      </c>
      <c r="K12" s="383">
        <f>G12*1.15</f>
        <v>7.3497048075771385E-2</v>
      </c>
      <c r="L12" s="17" t="s">
        <v>4</v>
      </c>
      <c r="M12" s="328">
        <v>1</v>
      </c>
      <c r="N12" s="408"/>
    </row>
    <row r="13" spans="1:14" x14ac:dyDescent="0.3">
      <c r="A13" s="322"/>
      <c r="B13" s="327" t="s">
        <v>591</v>
      </c>
      <c r="C13" s="385"/>
      <c r="D13" s="385"/>
      <c r="E13" s="385"/>
      <c r="F13" s="385"/>
      <c r="G13" s="385"/>
      <c r="H13" s="325"/>
      <c r="I13" s="325"/>
      <c r="J13" s="325"/>
      <c r="K13" s="325"/>
      <c r="L13" s="328"/>
      <c r="M13" s="328"/>
    </row>
    <row r="14" spans="1:14" x14ac:dyDescent="0.3">
      <c r="A14" s="322"/>
      <c r="B14" s="387" t="s">
        <v>1167</v>
      </c>
      <c r="C14" s="383">
        <v>0.99045383490669703</v>
      </c>
      <c r="D14" s="383">
        <f>C14</f>
        <v>0.99045383490669703</v>
      </c>
      <c r="E14" s="383">
        <f t="shared" ref="E14:G18" si="1">D14</f>
        <v>0.99045383490669703</v>
      </c>
      <c r="F14" s="383">
        <f t="shared" si="1"/>
        <v>0.99045383490669703</v>
      </c>
      <c r="G14" s="383">
        <f t="shared" si="1"/>
        <v>0.99045383490669703</v>
      </c>
      <c r="H14" s="325"/>
      <c r="I14" s="325"/>
      <c r="J14" s="325"/>
      <c r="K14" s="325"/>
      <c r="L14" s="328"/>
      <c r="M14" s="328">
        <v>1</v>
      </c>
    </row>
    <row r="15" spans="1:14" x14ac:dyDescent="0.3">
      <c r="A15" s="322"/>
      <c r="B15" s="323" t="s">
        <v>1168</v>
      </c>
      <c r="C15" s="383">
        <v>9.5461650933029718E-3</v>
      </c>
      <c r="D15" s="383">
        <f>C15</f>
        <v>9.5461650933029718E-3</v>
      </c>
      <c r="E15" s="383">
        <f t="shared" si="1"/>
        <v>9.5461650933029718E-3</v>
      </c>
      <c r="F15" s="383">
        <f t="shared" si="1"/>
        <v>9.5461650933029718E-3</v>
      </c>
      <c r="G15" s="383">
        <f t="shared" si="1"/>
        <v>9.5461650933029718E-3</v>
      </c>
      <c r="H15" s="325"/>
      <c r="I15" s="325"/>
      <c r="J15" s="325"/>
      <c r="K15" s="325"/>
      <c r="L15" s="328"/>
      <c r="M15" s="328">
        <v>1</v>
      </c>
    </row>
    <row r="16" spans="1:14" x14ac:dyDescent="0.3">
      <c r="A16" s="322"/>
      <c r="B16" s="323" t="s">
        <v>1169</v>
      </c>
      <c r="C16" s="383">
        <v>5.2385636547235499E-2</v>
      </c>
      <c r="D16" s="383">
        <f>C16</f>
        <v>5.2385636547235499E-2</v>
      </c>
      <c r="E16" s="383">
        <f t="shared" si="1"/>
        <v>5.2385636547235499E-2</v>
      </c>
      <c r="F16" s="383">
        <f t="shared" si="1"/>
        <v>5.2385636547235499E-2</v>
      </c>
      <c r="G16" s="383">
        <f t="shared" si="1"/>
        <v>5.2385636547235499E-2</v>
      </c>
      <c r="H16" s="325"/>
      <c r="I16" s="325"/>
      <c r="J16" s="325"/>
      <c r="K16" s="325"/>
      <c r="L16" s="328"/>
      <c r="M16" s="328">
        <v>1</v>
      </c>
    </row>
    <row r="17" spans="1:14" x14ac:dyDescent="0.3">
      <c r="A17" s="322"/>
      <c r="B17" s="323" t="s">
        <v>421</v>
      </c>
      <c r="C17" s="325">
        <v>0.2857142857142857</v>
      </c>
      <c r="D17" s="325">
        <f>C17</f>
        <v>0.2857142857142857</v>
      </c>
      <c r="E17" s="325">
        <f t="shared" si="1"/>
        <v>0.2857142857142857</v>
      </c>
      <c r="F17" s="325">
        <f t="shared" si="1"/>
        <v>0.2857142857142857</v>
      </c>
      <c r="G17" s="325">
        <f t="shared" si="1"/>
        <v>0.2857142857142857</v>
      </c>
      <c r="H17" s="325"/>
      <c r="I17" s="325"/>
      <c r="J17" s="325"/>
      <c r="K17" s="325"/>
      <c r="L17" s="328"/>
      <c r="M17" s="328">
        <v>1</v>
      </c>
    </row>
    <row r="18" spans="1:14" x14ac:dyDescent="0.3">
      <c r="A18" s="322"/>
      <c r="B18" s="323" t="s">
        <v>422</v>
      </c>
      <c r="C18" s="325">
        <v>0.2857142857142857</v>
      </c>
      <c r="D18" s="325">
        <f>C18</f>
        <v>0.2857142857142857</v>
      </c>
      <c r="E18" s="325">
        <f t="shared" si="1"/>
        <v>0.2857142857142857</v>
      </c>
      <c r="F18" s="325">
        <f t="shared" si="1"/>
        <v>0.2857142857142857</v>
      </c>
      <c r="G18" s="325">
        <f t="shared" si="1"/>
        <v>0.2857142857142857</v>
      </c>
      <c r="H18" s="325"/>
      <c r="I18" s="325"/>
      <c r="J18" s="325"/>
      <c r="K18" s="325"/>
      <c r="L18" s="328"/>
      <c r="M18" s="328">
        <v>1</v>
      </c>
    </row>
    <row r="19" spans="1:14" x14ac:dyDescent="0.3">
      <c r="A19" s="322"/>
      <c r="B19" s="323" t="s">
        <v>419</v>
      </c>
      <c r="C19" s="325">
        <v>20</v>
      </c>
      <c r="D19" s="325">
        <v>20</v>
      </c>
      <c r="E19" s="325">
        <v>20</v>
      </c>
      <c r="F19" s="325">
        <v>20</v>
      </c>
      <c r="G19" s="325">
        <v>20</v>
      </c>
      <c r="H19" s="325">
        <v>15</v>
      </c>
      <c r="I19" s="325">
        <v>25</v>
      </c>
      <c r="J19" s="325">
        <v>15</v>
      </c>
      <c r="K19" s="325">
        <v>25</v>
      </c>
      <c r="L19" s="328" t="s">
        <v>3</v>
      </c>
      <c r="M19" s="328">
        <v>1</v>
      </c>
      <c r="N19" s="408"/>
    </row>
    <row r="20" spans="1:14" x14ac:dyDescent="0.3">
      <c r="A20" s="322"/>
      <c r="B20" s="323" t="s">
        <v>420</v>
      </c>
      <c r="C20" s="325">
        <v>1</v>
      </c>
      <c r="D20" s="325">
        <v>1</v>
      </c>
      <c r="E20" s="325">
        <v>1</v>
      </c>
      <c r="F20" s="325">
        <v>1</v>
      </c>
      <c r="G20" s="409">
        <v>1</v>
      </c>
      <c r="H20" s="325">
        <v>1</v>
      </c>
      <c r="I20" s="325">
        <v>2</v>
      </c>
      <c r="J20" s="325">
        <v>1</v>
      </c>
      <c r="K20" s="325">
        <v>2</v>
      </c>
      <c r="L20" s="328" t="s">
        <v>2</v>
      </c>
      <c r="M20" s="328">
        <v>1</v>
      </c>
      <c r="N20" s="408"/>
    </row>
    <row r="21" spans="1:14" x14ac:dyDescent="0.3">
      <c r="A21" s="322" t="s">
        <v>415</v>
      </c>
      <c r="B21" s="322"/>
      <c r="C21" s="340"/>
      <c r="D21" s="340"/>
      <c r="E21" s="340"/>
      <c r="F21" s="340"/>
      <c r="G21" s="340"/>
      <c r="H21" s="340"/>
      <c r="I21" s="340"/>
      <c r="J21" s="340"/>
      <c r="K21" s="340"/>
      <c r="L21" s="320"/>
      <c r="M21" s="320"/>
    </row>
    <row r="22" spans="1:14" x14ac:dyDescent="0.3">
      <c r="A22" s="322"/>
      <c r="B22" s="323" t="s">
        <v>1170</v>
      </c>
      <c r="C22" s="385">
        <v>181.46479264532138</v>
      </c>
      <c r="D22" s="385">
        <f>C22</f>
        <v>181.46479264532138</v>
      </c>
      <c r="E22" s="385">
        <f>D22*0.78</f>
        <v>141.54253826335068</v>
      </c>
      <c r="F22" s="385">
        <f>G22+(10574.29/1000)</f>
        <v>121.26781351364605</v>
      </c>
      <c r="G22" s="385">
        <f>C22*0.61</f>
        <v>110.69352351364604</v>
      </c>
      <c r="H22" s="385">
        <f t="shared" ref="H22" si="2">C22*0.85</f>
        <v>154.24507374852317</v>
      </c>
      <c r="I22" s="385">
        <f>C22*1.15</f>
        <v>208.68451154211957</v>
      </c>
      <c r="J22" s="385">
        <f t="shared" ref="J22" si="3">C22*0.74</f>
        <v>134.28394655753783</v>
      </c>
      <c r="K22" s="385">
        <f t="shared" ref="K22" si="4">C22*0.48</f>
        <v>87.103100469754253</v>
      </c>
      <c r="L22" s="17" t="s">
        <v>1126</v>
      </c>
      <c r="M22" s="403" t="s">
        <v>1095</v>
      </c>
    </row>
    <row r="23" spans="1:14" x14ac:dyDescent="0.3">
      <c r="A23" s="322"/>
      <c r="B23" s="323" t="s">
        <v>1171</v>
      </c>
      <c r="C23" s="385">
        <v>30.921126033532087</v>
      </c>
      <c r="D23" s="385">
        <f t="shared" ref="D23:D28" si="5">C23</f>
        <v>30.921126033532087</v>
      </c>
      <c r="E23" s="385">
        <f>D23*0.78</f>
        <v>24.11847830615503</v>
      </c>
      <c r="F23" s="385">
        <f>C23*0.695</f>
        <v>21.490182593304798</v>
      </c>
      <c r="G23" s="385">
        <f>C23*0.61</f>
        <v>18.861886880454573</v>
      </c>
      <c r="H23" s="385">
        <f>C23*0.85</f>
        <v>26.282957128502272</v>
      </c>
      <c r="I23" s="385">
        <f>C23*1.15</f>
        <v>35.559294938561898</v>
      </c>
      <c r="J23" s="385">
        <f>C23*0.74</f>
        <v>22.881633264813743</v>
      </c>
      <c r="K23" s="385">
        <f>C23*0.48</f>
        <v>14.842140496095402</v>
      </c>
      <c r="L23" s="17" t="s">
        <v>1126</v>
      </c>
      <c r="M23" s="328" t="s">
        <v>1095</v>
      </c>
    </row>
    <row r="24" spans="1:14" x14ac:dyDescent="0.3">
      <c r="A24" s="322"/>
      <c r="B24" s="387" t="s">
        <v>1172</v>
      </c>
      <c r="C24" s="385">
        <v>8.6562112531175064</v>
      </c>
      <c r="D24" s="385">
        <f t="shared" si="5"/>
        <v>8.6562112531175064</v>
      </c>
      <c r="E24" s="385">
        <f>D24*0.78</f>
        <v>6.7518447774316552</v>
      </c>
      <c r="F24" s="385">
        <f>C24*0.695</f>
        <v>6.0160668209166666</v>
      </c>
      <c r="G24" s="385">
        <f>C24*0.61</f>
        <v>5.2802888644016788</v>
      </c>
      <c r="H24" s="385">
        <f t="shared" ref="H24:H28" si="6">C24*0.85</f>
        <v>7.3577795651498805</v>
      </c>
      <c r="I24" s="385">
        <f t="shared" ref="I24:I28" si="7">C24*1.15</f>
        <v>9.9546429410851314</v>
      </c>
      <c r="J24" s="385">
        <f t="shared" ref="J24:J28" si="8">C24*0.74</f>
        <v>6.4055963273069549</v>
      </c>
      <c r="K24" s="385">
        <f t="shared" ref="K24:K28" si="9">C24*0.48</f>
        <v>4.1549814014964026</v>
      </c>
      <c r="L24" s="17" t="s">
        <v>1126</v>
      </c>
      <c r="M24" s="328">
        <v>1</v>
      </c>
    </row>
    <row r="25" spans="1:14" x14ac:dyDescent="0.3">
      <c r="A25" s="322"/>
      <c r="B25" s="387" t="s">
        <v>1173</v>
      </c>
      <c r="C25" s="385">
        <v>11.568466433241863</v>
      </c>
      <c r="D25" s="385">
        <f t="shared" si="5"/>
        <v>11.568466433241863</v>
      </c>
      <c r="E25" s="385">
        <f>D25*0.78</f>
        <v>9.0234038179286529</v>
      </c>
      <c r="F25" s="385">
        <f>C25*0.695</f>
        <v>8.0400841711030946</v>
      </c>
      <c r="G25" s="385">
        <f>C25*0.61</f>
        <v>7.0567645242775363</v>
      </c>
      <c r="H25" s="385">
        <f t="shared" si="6"/>
        <v>9.8331964682555828</v>
      </c>
      <c r="I25" s="385">
        <f t="shared" si="7"/>
        <v>13.303736398228141</v>
      </c>
      <c r="J25" s="385">
        <f t="shared" si="8"/>
        <v>8.5606651605989779</v>
      </c>
      <c r="K25" s="385">
        <f t="shared" si="9"/>
        <v>5.5528638879560939</v>
      </c>
      <c r="L25" s="17" t="s">
        <v>1126</v>
      </c>
      <c r="M25" s="328">
        <v>1</v>
      </c>
    </row>
    <row r="26" spans="1:14" x14ac:dyDescent="0.3">
      <c r="A26" s="322"/>
      <c r="B26" s="387" t="s">
        <v>1174</v>
      </c>
      <c r="C26" s="385">
        <v>10.696448347172721</v>
      </c>
      <c r="D26" s="385">
        <f t="shared" si="5"/>
        <v>10.696448347172721</v>
      </c>
      <c r="E26" s="385">
        <f>D26*0.78</f>
        <v>8.3432297107947235</v>
      </c>
      <c r="F26" s="385">
        <f>C26*0.695</f>
        <v>7.4340316012850405</v>
      </c>
      <c r="G26" s="385">
        <f>C26*0.61</f>
        <v>6.5248334917753592</v>
      </c>
      <c r="H26" s="385">
        <f t="shared" si="6"/>
        <v>9.0919810950968127</v>
      </c>
      <c r="I26" s="385">
        <f t="shared" si="7"/>
        <v>12.300915599248627</v>
      </c>
      <c r="J26" s="385">
        <f t="shared" si="8"/>
        <v>7.9153717769078131</v>
      </c>
      <c r="K26" s="385">
        <f t="shared" si="9"/>
        <v>5.1342952066429062</v>
      </c>
      <c r="L26" s="17" t="s">
        <v>1126</v>
      </c>
      <c r="M26" s="328">
        <v>1</v>
      </c>
    </row>
    <row r="27" spans="1:14" x14ac:dyDescent="0.3">
      <c r="A27" s="322"/>
      <c r="B27" s="323" t="s">
        <v>692</v>
      </c>
      <c r="C27" s="385">
        <v>1.0870048362488212</v>
      </c>
      <c r="D27" s="385">
        <f t="shared" si="5"/>
        <v>1.0870048362488212</v>
      </c>
      <c r="E27" s="385">
        <f t="shared" ref="E27:E28" si="10">D27*0.78</f>
        <v>0.8478637722740805</v>
      </c>
      <c r="F27" s="385">
        <f t="shared" ref="F27:F28" si="11">C27*0.695</f>
        <v>0.7554683611929307</v>
      </c>
      <c r="G27" s="385">
        <f t="shared" ref="G27:G28" si="12">C27*0.61</f>
        <v>0.66307295011178091</v>
      </c>
      <c r="H27" s="385">
        <f t="shared" si="6"/>
        <v>0.92395411081149792</v>
      </c>
      <c r="I27" s="385">
        <f t="shared" si="7"/>
        <v>1.2500555616861442</v>
      </c>
      <c r="J27" s="385">
        <f t="shared" si="8"/>
        <v>0.8043835788241277</v>
      </c>
      <c r="K27" s="385">
        <f t="shared" si="9"/>
        <v>0.52176232139943413</v>
      </c>
      <c r="L27" s="17" t="s">
        <v>1126</v>
      </c>
      <c r="M27" s="328">
        <v>1</v>
      </c>
    </row>
    <row r="28" spans="1:14" x14ac:dyDescent="0.3">
      <c r="A28" s="322"/>
      <c r="B28" s="387" t="s">
        <v>693</v>
      </c>
      <c r="C28" s="385">
        <v>0.33895270612339029</v>
      </c>
      <c r="D28" s="385">
        <f t="shared" si="5"/>
        <v>0.33895270612339029</v>
      </c>
      <c r="E28" s="385">
        <f t="shared" si="10"/>
        <v>0.26438311077624443</v>
      </c>
      <c r="F28" s="385">
        <f t="shared" si="11"/>
        <v>0.23557213075575623</v>
      </c>
      <c r="G28" s="385">
        <f t="shared" si="12"/>
        <v>0.20676115073526807</v>
      </c>
      <c r="H28" s="385">
        <f t="shared" si="6"/>
        <v>0.28810980020488175</v>
      </c>
      <c r="I28" s="385">
        <f t="shared" si="7"/>
        <v>0.38979561204189883</v>
      </c>
      <c r="J28" s="385">
        <f t="shared" si="8"/>
        <v>0.25082500253130879</v>
      </c>
      <c r="K28" s="385">
        <f t="shared" si="9"/>
        <v>0.16269729893922732</v>
      </c>
      <c r="L28" s="17" t="s">
        <v>1126</v>
      </c>
      <c r="M28" s="328">
        <v>1</v>
      </c>
    </row>
    <row r="29" spans="1:14" x14ac:dyDescent="0.3">
      <c r="A29" s="322" t="s">
        <v>416</v>
      </c>
      <c r="B29" s="322"/>
      <c r="C29" s="340"/>
      <c r="D29" s="340"/>
      <c r="E29" s="340"/>
      <c r="F29" s="340"/>
      <c r="G29" s="340"/>
      <c r="H29" s="340"/>
      <c r="I29" s="340"/>
      <c r="J29" s="340"/>
      <c r="K29" s="340"/>
      <c r="L29" s="320"/>
      <c r="M29" s="320"/>
    </row>
    <row r="30" spans="1:14" x14ac:dyDescent="0.3">
      <c r="A30" s="322"/>
      <c r="B30" s="323" t="s">
        <v>423</v>
      </c>
      <c r="C30" s="383">
        <v>1E-3</v>
      </c>
      <c r="D30" s="383">
        <f>C30</f>
        <v>1E-3</v>
      </c>
      <c r="E30" s="383">
        <f t="shared" ref="E30:G30" si="13">D30</f>
        <v>1E-3</v>
      </c>
      <c r="F30" s="383">
        <f t="shared" si="13"/>
        <v>1E-3</v>
      </c>
      <c r="G30" s="383">
        <f t="shared" si="13"/>
        <v>1E-3</v>
      </c>
      <c r="H30" s="340"/>
      <c r="I30" s="340"/>
      <c r="J30" s="340"/>
      <c r="K30" s="340"/>
      <c r="L30" s="320"/>
      <c r="M30" s="328" t="s">
        <v>1127</v>
      </c>
    </row>
    <row r="31" spans="1:14" x14ac:dyDescent="0.3">
      <c r="A31" s="322"/>
      <c r="B31" s="323" t="s">
        <v>424</v>
      </c>
      <c r="C31" s="404">
        <v>0.5</v>
      </c>
      <c r="D31" s="404">
        <v>0.5</v>
      </c>
      <c r="E31" s="404">
        <v>0.5</v>
      </c>
      <c r="F31" s="404">
        <v>0.5</v>
      </c>
      <c r="G31" s="404">
        <v>0.5</v>
      </c>
      <c r="H31" s="386"/>
      <c r="I31" s="386"/>
      <c r="J31" s="386"/>
      <c r="K31" s="386"/>
      <c r="L31" s="17"/>
      <c r="M31" s="328">
        <v>1</v>
      </c>
    </row>
    <row r="32" spans="1:14" x14ac:dyDescent="0.3">
      <c r="A32" s="322"/>
      <c r="B32" s="323" t="s">
        <v>1175</v>
      </c>
      <c r="C32" s="325">
        <v>19.227115383240911</v>
      </c>
      <c r="D32" s="325">
        <f>C32</f>
        <v>19.227115383240911</v>
      </c>
      <c r="E32" s="325">
        <f t="shared" ref="E32:G32" si="14">D32</f>
        <v>19.227115383240911</v>
      </c>
      <c r="F32" s="325">
        <f t="shared" si="14"/>
        <v>19.227115383240911</v>
      </c>
      <c r="G32" s="325">
        <f t="shared" si="14"/>
        <v>19.227115383240911</v>
      </c>
      <c r="H32" s="325"/>
      <c r="I32" s="325"/>
      <c r="J32" s="325"/>
      <c r="K32" s="325"/>
      <c r="L32" s="328"/>
      <c r="M32" s="328">
        <v>1</v>
      </c>
    </row>
    <row r="33" spans="1:15" ht="15" thickBot="1" x14ac:dyDescent="0.35">
      <c r="A33" s="346"/>
      <c r="B33" s="347" t="s">
        <v>1153</v>
      </c>
      <c r="C33" s="348">
        <f>C32*9.97*3.6*0.055</f>
        <v>37.955479393440562</v>
      </c>
      <c r="D33" s="348">
        <f t="shared" ref="D33:G33" si="15">D32*9.97*3.6*0.055</f>
        <v>37.955479393440562</v>
      </c>
      <c r="E33" s="348">
        <f t="shared" si="15"/>
        <v>37.955479393440562</v>
      </c>
      <c r="F33" s="348">
        <f t="shared" si="15"/>
        <v>37.955479393440562</v>
      </c>
      <c r="G33" s="348">
        <f t="shared" si="15"/>
        <v>37.955479393440562</v>
      </c>
      <c r="H33" s="348"/>
      <c r="I33" s="348"/>
      <c r="J33" s="348"/>
      <c r="K33" s="348"/>
      <c r="L33" s="349"/>
      <c r="M33" s="405">
        <v>1</v>
      </c>
    </row>
    <row r="34" spans="1:15" x14ac:dyDescent="0.3">
      <c r="B34" s="351"/>
      <c r="C34" s="352"/>
      <c r="D34" s="352"/>
      <c r="E34" s="352"/>
      <c r="F34" s="352"/>
      <c r="G34" s="352"/>
      <c r="H34" s="352"/>
      <c r="I34" s="352"/>
      <c r="J34" s="352"/>
      <c r="K34" s="352"/>
      <c r="L34" s="353"/>
      <c r="M34" s="406"/>
    </row>
    <row r="35" spans="1:15" x14ac:dyDescent="0.3">
      <c r="A35" s="416" t="s">
        <v>6</v>
      </c>
      <c r="B35" s="419"/>
      <c r="C35" s="354"/>
      <c r="D35" s="354"/>
      <c r="E35" s="354"/>
      <c r="F35" s="354"/>
      <c r="G35" s="354"/>
      <c r="H35" s="354"/>
      <c r="I35" s="354"/>
      <c r="J35" s="354"/>
      <c r="K35" s="354"/>
      <c r="L35" s="356"/>
      <c r="M35" s="417"/>
      <c r="N35" s="417"/>
    </row>
    <row r="36" spans="1:15" x14ac:dyDescent="0.3">
      <c r="A36" s="358"/>
      <c r="B36" s="363" t="s">
        <v>1128</v>
      </c>
      <c r="C36" s="391"/>
      <c r="D36" s="391"/>
      <c r="E36" s="391"/>
      <c r="F36" s="391"/>
      <c r="G36" s="391"/>
      <c r="H36" s="391"/>
      <c r="I36" s="391"/>
      <c r="J36" s="391"/>
      <c r="K36" s="391"/>
      <c r="L36" s="390"/>
      <c r="M36" s="390"/>
      <c r="N36" s="390"/>
    </row>
    <row r="37" spans="1:15" x14ac:dyDescent="0.3">
      <c r="A37" s="358"/>
      <c r="B37" s="363" t="s">
        <v>1129</v>
      </c>
      <c r="C37" s="391"/>
      <c r="D37" s="391"/>
      <c r="E37" s="391"/>
      <c r="F37" s="391"/>
      <c r="G37" s="391"/>
      <c r="H37" s="391"/>
      <c r="I37" s="391"/>
      <c r="J37" s="391"/>
      <c r="K37" s="391"/>
      <c r="L37" s="390"/>
      <c r="M37" s="390"/>
      <c r="N37" s="390"/>
      <c r="O37" s="410"/>
    </row>
    <row r="38" spans="1:15" x14ac:dyDescent="0.3">
      <c r="A38" s="358"/>
      <c r="B38" s="359" t="s">
        <v>1130</v>
      </c>
      <c r="C38" s="362"/>
      <c r="D38" s="362"/>
      <c r="E38" s="362"/>
      <c r="F38" s="362"/>
      <c r="G38" s="362"/>
      <c r="H38" s="362"/>
      <c r="I38" s="362"/>
      <c r="J38" s="362"/>
      <c r="K38" s="362"/>
      <c r="L38" s="362"/>
      <c r="M38" s="362"/>
      <c r="N38" s="362"/>
    </row>
    <row r="39" spans="1:15" x14ac:dyDescent="0.3">
      <c r="A39" s="358"/>
      <c r="B39" s="359" t="s">
        <v>1131</v>
      </c>
      <c r="C39" s="391"/>
      <c r="D39" s="391"/>
      <c r="E39" s="391"/>
      <c r="F39" s="391"/>
      <c r="G39" s="391"/>
      <c r="H39" s="391"/>
      <c r="I39" s="391"/>
      <c r="J39" s="391"/>
      <c r="K39" s="391"/>
      <c r="L39" s="391"/>
      <c r="M39" s="390"/>
      <c r="N39" s="390"/>
    </row>
    <row r="40" spans="1:15" x14ac:dyDescent="0.3">
      <c r="A40" s="358"/>
      <c r="B40" s="359" t="s">
        <v>1132</v>
      </c>
      <c r="C40" s="365"/>
      <c r="D40" s="365"/>
      <c r="E40" s="365"/>
      <c r="F40" s="365"/>
      <c r="G40" s="365"/>
      <c r="H40" s="365"/>
      <c r="I40" s="365"/>
      <c r="J40" s="365"/>
      <c r="K40" s="365"/>
      <c r="L40" s="356"/>
      <c r="M40" s="364"/>
      <c r="N40" s="364"/>
    </row>
    <row r="41" spans="1:15" x14ac:dyDescent="0.3">
      <c r="A41" s="358"/>
      <c r="B41" s="367" t="s">
        <v>1133</v>
      </c>
      <c r="C41" s="365"/>
      <c r="D41" s="365"/>
      <c r="E41" s="365"/>
      <c r="F41" s="365"/>
      <c r="G41" s="365"/>
      <c r="H41" s="365"/>
      <c r="I41" s="365"/>
      <c r="J41" s="365"/>
      <c r="K41" s="365"/>
      <c r="L41" s="365"/>
      <c r="M41" s="365"/>
      <c r="N41" s="365"/>
    </row>
    <row r="42" spans="1:15" x14ac:dyDescent="0.3">
      <c r="A42" s="358"/>
      <c r="B42" s="367" t="s">
        <v>1134</v>
      </c>
      <c r="C42" s="364"/>
      <c r="D42" s="364"/>
      <c r="E42" s="364"/>
      <c r="F42" s="364"/>
      <c r="G42" s="364"/>
      <c r="H42" s="364"/>
      <c r="I42" s="364"/>
      <c r="J42" s="364"/>
      <c r="K42" s="364"/>
      <c r="L42" s="364"/>
      <c r="M42" s="364"/>
      <c r="N42" s="364"/>
    </row>
    <row r="43" spans="1:15" ht="15" customHeight="1" x14ac:dyDescent="0.3">
      <c r="A43" s="374"/>
      <c r="B43" s="364"/>
      <c r="C43" s="364"/>
      <c r="D43" s="364"/>
      <c r="E43" s="364"/>
      <c r="F43" s="364"/>
      <c r="G43" s="364"/>
      <c r="H43" s="364"/>
      <c r="I43" s="364"/>
      <c r="J43" s="364"/>
      <c r="K43" s="364"/>
      <c r="L43" s="364"/>
      <c r="M43" s="364"/>
      <c r="N43" s="364"/>
    </row>
    <row r="44" spans="1:15" ht="15" customHeight="1" x14ac:dyDescent="0.3">
      <c r="A44" s="376" t="s">
        <v>16</v>
      </c>
      <c r="B44" s="371"/>
      <c r="C44" s="393"/>
      <c r="D44" s="393"/>
      <c r="E44" s="393"/>
      <c r="F44" s="393"/>
      <c r="G44" s="393"/>
      <c r="H44" s="393"/>
      <c r="I44" s="393"/>
      <c r="J44" s="393"/>
      <c r="K44" s="393"/>
      <c r="L44" s="393"/>
      <c r="M44" s="393"/>
      <c r="N44" s="393"/>
      <c r="O44" s="393"/>
    </row>
    <row r="45" spans="1:15" x14ac:dyDescent="0.3">
      <c r="A45" s="398"/>
      <c r="B45" s="399" t="s">
        <v>1115</v>
      </c>
      <c r="C45" s="393"/>
      <c r="D45" s="393"/>
      <c r="E45" s="393"/>
      <c r="F45" s="393"/>
      <c r="G45" s="393"/>
      <c r="H45" s="393"/>
      <c r="I45" s="393"/>
      <c r="J45" s="393"/>
      <c r="K45" s="393"/>
      <c r="L45" s="393"/>
      <c r="M45" s="393"/>
      <c r="N45" s="393"/>
      <c r="O45" s="393"/>
    </row>
    <row r="46" spans="1:15" x14ac:dyDescent="0.3">
      <c r="A46" s="398"/>
      <c r="B46" s="411" t="s">
        <v>1135</v>
      </c>
      <c r="C46" s="395"/>
      <c r="D46" s="395"/>
      <c r="E46" s="395"/>
      <c r="F46" s="395"/>
      <c r="G46" s="395"/>
      <c r="H46" s="395"/>
      <c r="I46" s="395"/>
      <c r="J46" s="395"/>
      <c r="K46" s="395"/>
      <c r="L46" s="395"/>
      <c r="M46" s="395"/>
      <c r="N46" s="395"/>
      <c r="O46" s="395"/>
    </row>
    <row r="47" spans="1:15" x14ac:dyDescent="0.3">
      <c r="A47" s="398"/>
      <c r="B47" s="411" t="s">
        <v>1136</v>
      </c>
      <c r="C47" s="371"/>
      <c r="D47" s="371"/>
      <c r="E47" s="371"/>
      <c r="F47" s="371"/>
      <c r="G47" s="371"/>
      <c r="H47" s="371"/>
      <c r="I47" s="371"/>
      <c r="J47" s="371"/>
    </row>
    <row r="48" spans="1:15" x14ac:dyDescent="0.3">
      <c r="A48" s="398"/>
      <c r="B48" s="399" t="s">
        <v>1137</v>
      </c>
      <c r="C48" s="396"/>
      <c r="D48" s="396"/>
      <c r="E48" s="396"/>
      <c r="F48" s="396"/>
      <c r="G48" s="396"/>
      <c r="H48" s="396"/>
      <c r="I48" s="396"/>
      <c r="J48" s="396"/>
      <c r="K48" s="396"/>
      <c r="L48" s="396"/>
    </row>
  </sheetData>
  <mergeCells count="3">
    <mergeCell ref="C1:M1"/>
    <mergeCell ref="A35:B35"/>
    <mergeCell ref="M35:N3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43"/>
  <sheetViews>
    <sheetView showGridLines="0" topLeftCell="A2" zoomScaleNormal="100" workbookViewId="0">
      <selection activeCell="B12" sqref="B12"/>
    </sheetView>
  </sheetViews>
  <sheetFormatPr defaultColWidth="9.109375" defaultRowHeight="10.199999999999999" x14ac:dyDescent="0.2"/>
  <cols>
    <col min="1" max="1" width="2.88671875" style="119" customWidth="1"/>
    <col min="2" max="2" width="39.109375" style="119" customWidth="1"/>
    <col min="3" max="10" width="6" style="119" bestFit="1" customWidth="1"/>
    <col min="11" max="11" width="4" style="119" bestFit="1" customWidth="1"/>
    <col min="12" max="12" width="7.109375" style="119" bestFit="1" customWidth="1"/>
    <col min="13" max="16384" width="9.109375" style="86"/>
  </cols>
  <sheetData>
    <row r="1" spans="1:12" ht="24" customHeight="1" x14ac:dyDescent="0.2">
      <c r="A1" s="27" t="s">
        <v>15</v>
      </c>
      <c r="B1" s="163"/>
      <c r="C1" s="420" t="s">
        <v>26</v>
      </c>
      <c r="D1" s="421"/>
      <c r="E1" s="421"/>
      <c r="F1" s="421"/>
      <c r="G1" s="421"/>
      <c r="H1" s="421"/>
      <c r="I1" s="421"/>
      <c r="J1" s="421"/>
      <c r="K1" s="421"/>
      <c r="L1" s="421"/>
    </row>
    <row r="2" spans="1:12" x14ac:dyDescent="0.2">
      <c r="A2" s="7" t="s">
        <v>412</v>
      </c>
      <c r="B2" s="59"/>
      <c r="C2" s="90">
        <v>2015</v>
      </c>
      <c r="D2" s="90">
        <v>2020</v>
      </c>
      <c r="E2" s="90">
        <v>2030</v>
      </c>
      <c r="F2" s="90">
        <v>2050</v>
      </c>
      <c r="G2" s="90">
        <v>2020</v>
      </c>
      <c r="H2" s="90">
        <v>2020</v>
      </c>
      <c r="I2" s="90">
        <v>2050</v>
      </c>
      <c r="J2" s="90">
        <v>2050</v>
      </c>
      <c r="K2" s="91" t="s">
        <v>14</v>
      </c>
      <c r="L2" s="91" t="s">
        <v>13</v>
      </c>
    </row>
    <row r="3" spans="1:12" ht="10.8" thickBot="1" x14ac:dyDescent="0.25">
      <c r="A3" s="31" t="s">
        <v>832</v>
      </c>
      <c r="B3" s="8"/>
      <c r="C3" s="93" t="s">
        <v>833</v>
      </c>
      <c r="D3" s="93" t="s">
        <v>833</v>
      </c>
      <c r="E3" s="93" t="s">
        <v>833</v>
      </c>
      <c r="F3" s="93" t="s">
        <v>833</v>
      </c>
      <c r="G3" s="93" t="s">
        <v>12</v>
      </c>
      <c r="H3" s="93" t="s">
        <v>11</v>
      </c>
      <c r="I3" s="93" t="s">
        <v>12</v>
      </c>
      <c r="J3" s="93" t="s">
        <v>11</v>
      </c>
      <c r="K3" s="94" t="s">
        <v>17</v>
      </c>
      <c r="L3" s="94" t="s">
        <v>17</v>
      </c>
    </row>
    <row r="4" spans="1:12" x14ac:dyDescent="0.2">
      <c r="A4" s="164" t="s">
        <v>413</v>
      </c>
      <c r="B4" s="164" t="s">
        <v>414</v>
      </c>
      <c r="C4" s="2"/>
      <c r="D4" s="130"/>
      <c r="E4" s="130"/>
      <c r="F4" s="130"/>
      <c r="G4" s="130"/>
      <c r="H4" s="130"/>
      <c r="I4" s="130"/>
      <c r="J4" s="130"/>
      <c r="K4" s="165"/>
      <c r="L4" s="165"/>
    </row>
    <row r="5" spans="1:12" x14ac:dyDescent="0.2">
      <c r="A5" s="97" t="s">
        <v>10</v>
      </c>
      <c r="B5" s="110"/>
      <c r="C5" s="130"/>
      <c r="D5" s="130"/>
      <c r="E5" s="130"/>
      <c r="F5" s="130"/>
      <c r="G5" s="130"/>
      <c r="H5" s="130"/>
      <c r="I5" s="130"/>
      <c r="J5" s="130"/>
      <c r="K5" s="165"/>
      <c r="L5" s="165"/>
    </row>
    <row r="6" spans="1:12" x14ac:dyDescent="0.2">
      <c r="A6" s="97"/>
      <c r="B6" s="104" t="s">
        <v>694</v>
      </c>
      <c r="C6" s="107">
        <v>20</v>
      </c>
      <c r="D6" s="107">
        <v>20</v>
      </c>
      <c r="E6" s="107">
        <v>20</v>
      </c>
      <c r="F6" s="107">
        <v>20</v>
      </c>
      <c r="G6" s="107"/>
      <c r="H6" s="107"/>
      <c r="I6" s="107"/>
      <c r="J6" s="107"/>
      <c r="K6" s="105" t="s">
        <v>5</v>
      </c>
      <c r="L6" s="105" t="s">
        <v>27</v>
      </c>
    </row>
    <row r="7" spans="1:12" x14ac:dyDescent="0.2">
      <c r="A7" s="97"/>
      <c r="B7" s="166" t="s">
        <v>590</v>
      </c>
      <c r="C7" s="107"/>
      <c r="D7" s="107"/>
      <c r="E7" s="107"/>
      <c r="F7" s="107"/>
      <c r="G7" s="107"/>
      <c r="H7" s="107"/>
      <c r="I7" s="107"/>
      <c r="J7" s="107"/>
      <c r="K7" s="105"/>
      <c r="L7" s="105"/>
    </row>
    <row r="8" spans="1:12" x14ac:dyDescent="0.2">
      <c r="A8" s="97"/>
      <c r="B8" s="104" t="s">
        <v>695</v>
      </c>
      <c r="C8" s="107">
        <v>98</v>
      </c>
      <c r="D8" s="107">
        <v>98</v>
      </c>
      <c r="E8" s="107">
        <v>98</v>
      </c>
      <c r="F8" s="107">
        <v>98</v>
      </c>
      <c r="G8" s="107"/>
      <c r="H8" s="107"/>
      <c r="I8" s="107"/>
      <c r="J8" s="107"/>
      <c r="K8" s="105"/>
      <c r="L8" s="105"/>
    </row>
    <row r="9" spans="1:12" x14ac:dyDescent="0.2">
      <c r="A9" s="97"/>
      <c r="B9" s="104" t="s">
        <v>696</v>
      </c>
      <c r="C9" s="107">
        <v>2</v>
      </c>
      <c r="D9" s="107">
        <v>2</v>
      </c>
      <c r="E9" s="107">
        <v>2</v>
      </c>
      <c r="F9" s="107">
        <v>2</v>
      </c>
      <c r="G9" s="107"/>
      <c r="H9" s="107"/>
      <c r="I9" s="107"/>
      <c r="J9" s="107"/>
      <c r="K9" s="105"/>
      <c r="L9" s="105"/>
    </row>
    <row r="10" spans="1:12" x14ac:dyDescent="0.2">
      <c r="A10" s="97"/>
      <c r="B10" s="166" t="s">
        <v>591</v>
      </c>
      <c r="C10" s="107"/>
      <c r="D10" s="107"/>
      <c r="E10" s="107"/>
      <c r="F10" s="107"/>
      <c r="G10" s="107"/>
      <c r="H10" s="107"/>
      <c r="I10" s="107"/>
      <c r="J10" s="107"/>
      <c r="K10" s="105"/>
      <c r="L10" s="105"/>
    </row>
    <row r="11" spans="1:12" x14ac:dyDescent="0.2">
      <c r="A11" s="97"/>
      <c r="B11" s="104" t="s">
        <v>946</v>
      </c>
      <c r="C11" s="107">
        <v>74</v>
      </c>
      <c r="D11" s="107">
        <v>75</v>
      </c>
      <c r="E11" s="107">
        <v>77</v>
      </c>
      <c r="F11" s="107">
        <v>83</v>
      </c>
      <c r="G11" s="107">
        <v>60</v>
      </c>
      <c r="H11" s="107">
        <v>80</v>
      </c>
      <c r="I11" s="107">
        <v>80</v>
      </c>
      <c r="J11" s="107">
        <v>90</v>
      </c>
      <c r="K11" s="105" t="s">
        <v>3</v>
      </c>
      <c r="L11" s="105" t="s">
        <v>28</v>
      </c>
    </row>
    <row r="12" spans="1:12" x14ac:dyDescent="0.2">
      <c r="A12" s="97"/>
      <c r="B12" s="104" t="s">
        <v>945</v>
      </c>
      <c r="C12" s="107">
        <v>10</v>
      </c>
      <c r="D12" s="107">
        <v>10</v>
      </c>
      <c r="E12" s="107">
        <v>9</v>
      </c>
      <c r="F12" s="107">
        <v>5</v>
      </c>
      <c r="G12" s="107"/>
      <c r="H12" s="107"/>
      <c r="I12" s="107"/>
      <c r="J12" s="107"/>
      <c r="K12" s="105" t="s">
        <v>4</v>
      </c>
      <c r="L12" s="105" t="s">
        <v>28</v>
      </c>
    </row>
    <row r="13" spans="1:12" x14ac:dyDescent="0.2">
      <c r="A13" s="97"/>
      <c r="B13" s="167" t="s">
        <v>436</v>
      </c>
      <c r="C13" s="107">
        <v>5</v>
      </c>
      <c r="D13" s="107">
        <v>5</v>
      </c>
      <c r="E13" s="107">
        <v>5</v>
      </c>
      <c r="F13" s="107">
        <v>5</v>
      </c>
      <c r="G13" s="107"/>
      <c r="H13" s="107"/>
      <c r="I13" s="107"/>
      <c r="J13" s="107"/>
      <c r="K13" s="105"/>
      <c r="L13" s="105" t="s">
        <v>27</v>
      </c>
    </row>
    <row r="14" spans="1:12" x14ac:dyDescent="0.2">
      <c r="A14" s="97"/>
      <c r="B14" s="167" t="s">
        <v>422</v>
      </c>
      <c r="C14" s="107">
        <v>3</v>
      </c>
      <c r="D14" s="107">
        <v>3</v>
      </c>
      <c r="E14" s="107">
        <v>3</v>
      </c>
      <c r="F14" s="107">
        <v>3</v>
      </c>
      <c r="G14" s="107"/>
      <c r="H14" s="107"/>
      <c r="I14" s="107"/>
      <c r="J14" s="107"/>
      <c r="K14" s="105"/>
      <c r="L14" s="105" t="s">
        <v>27</v>
      </c>
    </row>
    <row r="15" spans="1:12" x14ac:dyDescent="0.2">
      <c r="A15" s="97"/>
      <c r="B15" s="167" t="s">
        <v>419</v>
      </c>
      <c r="C15" s="107">
        <v>20</v>
      </c>
      <c r="D15" s="107">
        <v>20</v>
      </c>
      <c r="E15" s="107">
        <v>20</v>
      </c>
      <c r="F15" s="107">
        <v>20</v>
      </c>
      <c r="G15" s="107"/>
      <c r="H15" s="107"/>
      <c r="I15" s="107"/>
      <c r="J15" s="107"/>
      <c r="K15" s="105"/>
      <c r="L15" s="105" t="s">
        <v>27</v>
      </c>
    </row>
    <row r="16" spans="1:12" x14ac:dyDescent="0.2">
      <c r="A16" s="97"/>
      <c r="B16" s="167" t="s">
        <v>420</v>
      </c>
      <c r="C16" s="107" t="s">
        <v>29</v>
      </c>
      <c r="D16" s="107" t="s">
        <v>29</v>
      </c>
      <c r="E16" s="107" t="s">
        <v>29</v>
      </c>
      <c r="F16" s="107" t="s">
        <v>29</v>
      </c>
      <c r="G16" s="107"/>
      <c r="H16" s="107"/>
      <c r="I16" s="107"/>
      <c r="J16" s="107"/>
      <c r="K16" s="105"/>
      <c r="L16" s="105" t="s">
        <v>27</v>
      </c>
    </row>
    <row r="17" spans="1:12" x14ac:dyDescent="0.2">
      <c r="A17" s="97" t="s">
        <v>415</v>
      </c>
      <c r="B17" s="110"/>
      <c r="C17" s="130"/>
      <c r="D17" s="130"/>
      <c r="E17" s="130"/>
      <c r="F17" s="130"/>
      <c r="G17" s="130"/>
      <c r="H17" s="130"/>
      <c r="I17" s="130"/>
      <c r="J17" s="130"/>
      <c r="K17" s="165"/>
      <c r="L17" s="165"/>
    </row>
    <row r="18" spans="1:12" x14ac:dyDescent="0.2">
      <c r="A18" s="97"/>
      <c r="B18" s="104" t="s">
        <v>697</v>
      </c>
      <c r="C18" s="168">
        <v>1.4</v>
      </c>
      <c r="D18" s="168">
        <v>1.3</v>
      </c>
      <c r="E18" s="168">
        <v>1.2</v>
      </c>
      <c r="F18" s="168">
        <v>1.1000000000000001</v>
      </c>
      <c r="G18" s="168">
        <v>0.9</v>
      </c>
      <c r="H18" s="168">
        <v>1.8</v>
      </c>
      <c r="I18" s="168">
        <v>0.7</v>
      </c>
      <c r="J18" s="168">
        <v>1.4</v>
      </c>
      <c r="K18" s="105" t="s">
        <v>2</v>
      </c>
      <c r="L18" s="105" t="s">
        <v>20</v>
      </c>
    </row>
    <row r="19" spans="1:12" ht="14.4" customHeight="1" x14ac:dyDescent="0.2">
      <c r="A19" s="97"/>
      <c r="B19" s="104" t="s">
        <v>8</v>
      </c>
      <c r="C19" s="100" t="s">
        <v>17</v>
      </c>
      <c r="D19" s="100"/>
      <c r="E19" s="100"/>
      <c r="F19" s="100"/>
      <c r="G19" s="100"/>
      <c r="H19" s="100"/>
      <c r="I19" s="100"/>
      <c r="J19" s="100"/>
      <c r="K19" s="105"/>
      <c r="L19" s="105"/>
    </row>
    <row r="20" spans="1:12" ht="14.4" customHeight="1" x14ac:dyDescent="0.2">
      <c r="A20" s="97"/>
      <c r="B20" s="104" t="s">
        <v>7</v>
      </c>
      <c r="C20" s="100" t="s">
        <v>17</v>
      </c>
      <c r="D20" s="100"/>
      <c r="E20" s="100"/>
      <c r="F20" s="100"/>
      <c r="G20" s="100"/>
      <c r="H20" s="100"/>
      <c r="I20" s="100"/>
      <c r="J20" s="100"/>
      <c r="K20" s="105"/>
      <c r="L20" s="105"/>
    </row>
    <row r="21" spans="1:12" x14ac:dyDescent="0.2">
      <c r="A21" s="97"/>
      <c r="B21" s="104" t="s">
        <v>437</v>
      </c>
      <c r="C21" s="149">
        <v>21000</v>
      </c>
      <c r="D21" s="149">
        <v>20000</v>
      </c>
      <c r="E21" s="149">
        <v>18000</v>
      </c>
      <c r="F21" s="149">
        <v>16200</v>
      </c>
      <c r="G21" s="149">
        <v>15000</v>
      </c>
      <c r="H21" s="149">
        <v>24900</v>
      </c>
      <c r="I21" s="149">
        <v>12100</v>
      </c>
      <c r="J21" s="149">
        <v>20200</v>
      </c>
      <c r="K21" s="105" t="s">
        <v>2</v>
      </c>
      <c r="L21" s="105" t="s">
        <v>20</v>
      </c>
    </row>
    <row r="22" spans="1:12" x14ac:dyDescent="0.2">
      <c r="A22" s="97"/>
      <c r="B22" s="104" t="s">
        <v>698</v>
      </c>
      <c r="C22" s="168">
        <v>2.6</v>
      </c>
      <c r="D22" s="168">
        <v>2.5</v>
      </c>
      <c r="E22" s="168">
        <v>2.2000000000000002</v>
      </c>
      <c r="F22" s="168">
        <v>2</v>
      </c>
      <c r="G22" s="168">
        <v>1.7</v>
      </c>
      <c r="H22" s="168">
        <v>3.3</v>
      </c>
      <c r="I22" s="168">
        <v>1.4</v>
      </c>
      <c r="J22" s="168">
        <v>2.7</v>
      </c>
      <c r="K22" s="105" t="s">
        <v>2</v>
      </c>
      <c r="L22" s="105" t="s">
        <v>20</v>
      </c>
    </row>
    <row r="23" spans="1:12" x14ac:dyDescent="0.2">
      <c r="A23" s="97" t="s">
        <v>416</v>
      </c>
      <c r="B23" s="110"/>
      <c r="C23" s="102"/>
      <c r="D23" s="102"/>
      <c r="E23" s="102"/>
      <c r="F23" s="102"/>
      <c r="G23" s="107"/>
      <c r="H23" s="107"/>
      <c r="I23" s="107"/>
      <c r="J23" s="107"/>
      <c r="K23" s="105"/>
      <c r="L23" s="105"/>
    </row>
    <row r="24" spans="1:12" ht="10.8" thickBot="1" x14ac:dyDescent="0.25">
      <c r="A24" s="112"/>
      <c r="B24" s="113" t="s">
        <v>424</v>
      </c>
      <c r="C24" s="132">
        <v>20</v>
      </c>
      <c r="D24" s="132">
        <v>20</v>
      </c>
      <c r="E24" s="132">
        <v>20</v>
      </c>
      <c r="F24" s="132">
        <v>20</v>
      </c>
      <c r="G24" s="132"/>
      <c r="H24" s="132"/>
      <c r="I24" s="132"/>
      <c r="J24" s="132"/>
      <c r="K24" s="169"/>
      <c r="L24" s="169">
        <v>8</v>
      </c>
    </row>
    <row r="25" spans="1:12" x14ac:dyDescent="0.2">
      <c r="E25" s="172"/>
      <c r="F25" s="172"/>
      <c r="G25" s="172"/>
      <c r="H25" s="172"/>
      <c r="I25" s="172"/>
      <c r="J25" s="172"/>
      <c r="K25" s="172"/>
      <c r="L25" s="172"/>
    </row>
    <row r="26" spans="1:12" x14ac:dyDescent="0.2">
      <c r="E26" s="160"/>
      <c r="F26" s="160"/>
      <c r="G26" s="160"/>
      <c r="H26" s="160"/>
      <c r="I26" s="160"/>
      <c r="J26" s="160"/>
      <c r="K26" s="160"/>
      <c r="L26" s="160"/>
    </row>
    <row r="27" spans="1:12" x14ac:dyDescent="0.2">
      <c r="A27" s="159" t="s">
        <v>16</v>
      </c>
      <c r="B27" s="122"/>
      <c r="E27" s="173"/>
      <c r="F27" s="173"/>
      <c r="G27" s="173"/>
      <c r="H27" s="173"/>
      <c r="I27" s="173"/>
      <c r="J27" s="173"/>
      <c r="K27" s="173"/>
      <c r="L27" s="173"/>
    </row>
    <row r="28" spans="1:12" x14ac:dyDescent="0.2">
      <c r="A28" s="153"/>
      <c r="B28" s="116" t="s">
        <v>425</v>
      </c>
      <c r="E28" s="121"/>
      <c r="F28" s="121"/>
      <c r="G28" s="121"/>
      <c r="H28" s="121"/>
      <c r="I28" s="121"/>
      <c r="J28" s="121"/>
      <c r="K28" s="121"/>
      <c r="L28" s="121"/>
    </row>
    <row r="29" spans="1:12" x14ac:dyDescent="0.2">
      <c r="A29" s="154"/>
      <c r="B29" s="117" t="s">
        <v>426</v>
      </c>
      <c r="C29" s="172"/>
      <c r="D29" s="172"/>
      <c r="E29" s="170"/>
      <c r="F29" s="170"/>
      <c r="G29" s="170"/>
      <c r="H29" s="170"/>
      <c r="I29" s="170"/>
      <c r="J29" s="170"/>
      <c r="K29" s="170"/>
      <c r="L29" s="170"/>
    </row>
    <row r="30" spans="1:12" x14ac:dyDescent="0.2">
      <c r="A30" s="153"/>
      <c r="B30" s="170" t="s">
        <v>427</v>
      </c>
      <c r="C30" s="160"/>
      <c r="D30" s="160"/>
      <c r="E30" s="173"/>
      <c r="F30" s="173"/>
      <c r="G30" s="173"/>
      <c r="H30" s="173"/>
      <c r="I30" s="173"/>
      <c r="J30" s="173"/>
      <c r="K30" s="173"/>
      <c r="L30" s="173"/>
    </row>
    <row r="31" spans="1:12" x14ac:dyDescent="0.2">
      <c r="A31" s="153"/>
      <c r="B31" s="116" t="s">
        <v>428</v>
      </c>
      <c r="C31" s="173"/>
      <c r="D31" s="173"/>
      <c r="E31" s="173"/>
      <c r="F31" s="173"/>
      <c r="G31" s="173"/>
      <c r="H31" s="173"/>
      <c r="I31" s="173"/>
      <c r="J31" s="173"/>
      <c r="K31" s="173"/>
      <c r="L31" s="173"/>
    </row>
    <row r="32" spans="1:12" x14ac:dyDescent="0.2">
      <c r="A32" s="153"/>
      <c r="B32" s="127"/>
      <c r="C32" s="121"/>
      <c r="D32" s="121"/>
      <c r="E32" s="162"/>
      <c r="F32" s="162"/>
      <c r="G32" s="162"/>
      <c r="H32" s="162"/>
      <c r="I32" s="162"/>
      <c r="J32" s="162"/>
      <c r="K32" s="162"/>
      <c r="L32" s="162"/>
    </row>
    <row r="33" spans="1:12" x14ac:dyDescent="0.2">
      <c r="A33" s="161" t="s">
        <v>6</v>
      </c>
      <c r="B33" s="146"/>
      <c r="C33" s="170"/>
      <c r="D33" s="170"/>
      <c r="E33" s="173"/>
      <c r="F33" s="173"/>
      <c r="G33" s="173"/>
      <c r="H33" s="173"/>
      <c r="I33" s="173"/>
      <c r="J33" s="173"/>
      <c r="K33" s="173"/>
      <c r="L33" s="173"/>
    </row>
    <row r="34" spans="1:12" x14ac:dyDescent="0.2">
      <c r="A34" s="155"/>
      <c r="B34" s="116" t="s">
        <v>429</v>
      </c>
      <c r="C34" s="173"/>
      <c r="D34" s="173"/>
      <c r="E34" s="173"/>
      <c r="F34" s="173"/>
      <c r="G34" s="173"/>
      <c r="H34" s="173"/>
      <c r="I34" s="173"/>
      <c r="J34" s="173"/>
      <c r="K34" s="173"/>
      <c r="L34" s="173"/>
    </row>
    <row r="35" spans="1:12" x14ac:dyDescent="0.2">
      <c r="A35" s="155"/>
      <c r="B35" s="116" t="s">
        <v>430</v>
      </c>
      <c r="C35" s="173"/>
      <c r="D35" s="173"/>
      <c r="E35" s="174"/>
      <c r="F35" s="174"/>
      <c r="G35" s="174"/>
      <c r="H35" s="174"/>
      <c r="I35" s="174"/>
      <c r="J35" s="174"/>
      <c r="K35" s="174"/>
      <c r="L35" s="174"/>
    </row>
    <row r="36" spans="1:12" s="175" customFormat="1" x14ac:dyDescent="0.2">
      <c r="A36" s="155"/>
      <c r="B36" s="156" t="s">
        <v>431</v>
      </c>
      <c r="C36" s="162"/>
      <c r="D36" s="162"/>
      <c r="E36" s="174"/>
      <c r="F36" s="174"/>
      <c r="G36" s="174"/>
      <c r="H36" s="174"/>
      <c r="I36" s="174"/>
      <c r="J36" s="174"/>
      <c r="K36" s="174"/>
      <c r="L36" s="174"/>
    </row>
    <row r="37" spans="1:12" x14ac:dyDescent="0.2">
      <c r="A37" s="155"/>
      <c r="B37" s="156" t="s">
        <v>432</v>
      </c>
      <c r="C37" s="173"/>
      <c r="D37" s="173"/>
      <c r="E37" s="173"/>
      <c r="F37" s="173"/>
      <c r="G37" s="173"/>
      <c r="H37" s="173"/>
      <c r="I37" s="173"/>
      <c r="J37" s="173"/>
      <c r="K37" s="173"/>
      <c r="L37" s="173"/>
    </row>
    <row r="38" spans="1:12" x14ac:dyDescent="0.2">
      <c r="A38" s="155"/>
      <c r="B38" s="116" t="s">
        <v>433</v>
      </c>
      <c r="C38" s="173"/>
      <c r="D38" s="173"/>
      <c r="E38" s="173"/>
      <c r="F38" s="173"/>
      <c r="G38" s="173"/>
      <c r="H38" s="173"/>
      <c r="I38" s="173"/>
      <c r="J38" s="173"/>
      <c r="K38" s="173"/>
      <c r="L38" s="173"/>
    </row>
    <row r="39" spans="1:12" x14ac:dyDescent="0.2">
      <c r="A39" s="155"/>
      <c r="B39" s="116" t="s">
        <v>434</v>
      </c>
      <c r="C39" s="174"/>
      <c r="D39" s="174"/>
      <c r="E39" s="173"/>
      <c r="F39" s="173"/>
      <c r="G39" s="173"/>
      <c r="H39" s="173"/>
      <c r="I39" s="173"/>
      <c r="J39" s="173"/>
      <c r="K39" s="173"/>
      <c r="L39" s="173"/>
    </row>
    <row r="40" spans="1:12" x14ac:dyDescent="0.2">
      <c r="A40" s="155"/>
      <c r="B40" s="171" t="s">
        <v>435</v>
      </c>
      <c r="C40" s="174"/>
      <c r="D40" s="174"/>
    </row>
    <row r="41" spans="1:12" x14ac:dyDescent="0.2">
      <c r="C41" s="173"/>
      <c r="D41" s="173"/>
    </row>
    <row r="42" spans="1:12" x14ac:dyDescent="0.2">
      <c r="C42" s="173"/>
      <c r="D42" s="173"/>
    </row>
    <row r="43" spans="1:12" x14ac:dyDescent="0.2">
      <c r="C43" s="173"/>
      <c r="D43" s="173"/>
    </row>
  </sheetData>
  <mergeCells count="1">
    <mergeCell ref="C1:L1"/>
  </mergeCells>
  <hyperlinks>
    <hyperlink ref="B30" r:id="rId1" display="http://www.volund.dk/Biomass_energy/Technologies/Gasification_of_biomass"/>
    <hyperlink ref="C1" location="INDEX" display="Gasifier, biomass, producer gas, small - medium scale"/>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L49"/>
  <sheetViews>
    <sheetView showGridLines="0" topLeftCell="A2" zoomScaleNormal="100" workbookViewId="0">
      <selection activeCell="B12" sqref="B12"/>
    </sheetView>
  </sheetViews>
  <sheetFormatPr defaultColWidth="8.88671875" defaultRowHeight="10.199999999999999" x14ac:dyDescent="0.2"/>
  <cols>
    <col min="1" max="1" width="2.88671875" style="122" customWidth="1"/>
    <col min="2" max="2" width="39.109375" style="122" customWidth="1"/>
    <col min="3" max="6" width="4.5546875" style="122" bestFit="1" customWidth="1"/>
    <col min="7" max="7" width="5.109375" style="122" bestFit="1" customWidth="1"/>
    <col min="8" max="8" width="5" style="122" bestFit="1" customWidth="1"/>
    <col min="9" max="9" width="5.109375" style="122" bestFit="1" customWidth="1"/>
    <col min="10" max="10" width="5" style="122" bestFit="1" customWidth="1"/>
    <col min="11" max="11" width="4" style="122" bestFit="1" customWidth="1"/>
    <col min="12" max="12" width="15.88671875" style="188" bestFit="1" customWidth="1"/>
    <col min="13" max="16384" width="8.88671875" style="121"/>
  </cols>
  <sheetData>
    <row r="1" spans="1:12" ht="24" customHeight="1" x14ac:dyDescent="0.2">
      <c r="A1" s="27" t="s">
        <v>15</v>
      </c>
      <c r="B1" s="163"/>
      <c r="C1" s="420" t="s">
        <v>21</v>
      </c>
      <c r="D1" s="415"/>
      <c r="E1" s="415"/>
      <c r="F1" s="415"/>
      <c r="G1" s="415"/>
      <c r="H1" s="415"/>
      <c r="I1" s="415"/>
      <c r="J1" s="415"/>
      <c r="K1" s="415"/>
      <c r="L1" s="415"/>
    </row>
    <row r="2" spans="1:12" x14ac:dyDescent="0.2">
      <c r="A2" s="7" t="s">
        <v>412</v>
      </c>
      <c r="B2" s="59"/>
      <c r="C2" s="90">
        <v>2015</v>
      </c>
      <c r="D2" s="90">
        <v>2020</v>
      </c>
      <c r="E2" s="90">
        <v>2030</v>
      </c>
      <c r="F2" s="90">
        <v>2050</v>
      </c>
      <c r="G2" s="90">
        <v>2020</v>
      </c>
      <c r="H2" s="90">
        <v>2020</v>
      </c>
      <c r="I2" s="90">
        <v>2050</v>
      </c>
      <c r="J2" s="90">
        <v>2050</v>
      </c>
      <c r="K2" s="91" t="s">
        <v>14</v>
      </c>
      <c r="L2" s="91" t="s">
        <v>13</v>
      </c>
    </row>
    <row r="3" spans="1:12" ht="10.8" thickBot="1" x14ac:dyDescent="0.25">
      <c r="A3" s="31" t="s">
        <v>832</v>
      </c>
      <c r="B3" s="176"/>
      <c r="C3" s="93" t="s">
        <v>833</v>
      </c>
      <c r="D3" s="93" t="s">
        <v>833</v>
      </c>
      <c r="E3" s="93" t="s">
        <v>833</v>
      </c>
      <c r="F3" s="93" t="s">
        <v>833</v>
      </c>
      <c r="G3" s="93" t="s">
        <v>12</v>
      </c>
      <c r="H3" s="93" t="s">
        <v>11</v>
      </c>
      <c r="I3" s="93" t="s">
        <v>12</v>
      </c>
      <c r="J3" s="93" t="s">
        <v>11</v>
      </c>
      <c r="K3" s="94" t="s">
        <v>17</v>
      </c>
      <c r="L3" s="94" t="s">
        <v>17</v>
      </c>
    </row>
    <row r="4" spans="1:12" x14ac:dyDescent="0.2">
      <c r="A4" s="164" t="s">
        <v>413</v>
      </c>
      <c r="B4" s="164" t="s">
        <v>414</v>
      </c>
      <c r="C4" s="177"/>
      <c r="D4" s="130"/>
      <c r="E4" s="130"/>
      <c r="F4" s="130"/>
      <c r="G4" s="130"/>
      <c r="H4" s="130"/>
      <c r="I4" s="130"/>
      <c r="J4" s="130"/>
      <c r="K4" s="165"/>
      <c r="L4" s="165"/>
    </row>
    <row r="5" spans="1:12" x14ac:dyDescent="0.2">
      <c r="A5" s="98" t="s">
        <v>10</v>
      </c>
      <c r="B5" s="110"/>
      <c r="C5" s="130"/>
      <c r="D5" s="130"/>
      <c r="E5" s="130"/>
      <c r="F5" s="130"/>
      <c r="G5" s="130"/>
      <c r="H5" s="130"/>
      <c r="I5" s="130"/>
      <c r="J5" s="130"/>
      <c r="K5" s="165"/>
      <c r="L5" s="165"/>
    </row>
    <row r="6" spans="1:12" x14ac:dyDescent="0.2">
      <c r="A6" s="98"/>
      <c r="B6" s="104" t="s">
        <v>694</v>
      </c>
      <c r="C6" s="107">
        <v>32</v>
      </c>
      <c r="D6" s="107">
        <v>154</v>
      </c>
      <c r="E6" s="107">
        <v>400</v>
      </c>
      <c r="F6" s="107">
        <v>400</v>
      </c>
      <c r="G6" s="107"/>
      <c r="H6" s="107"/>
      <c r="I6" s="107"/>
      <c r="J6" s="107"/>
      <c r="K6" s="105"/>
      <c r="L6" s="105" t="s">
        <v>22</v>
      </c>
    </row>
    <row r="7" spans="1:12" x14ac:dyDescent="0.2">
      <c r="A7" s="98"/>
      <c r="B7" s="166" t="s">
        <v>590</v>
      </c>
      <c r="C7" s="107"/>
      <c r="D7" s="107"/>
      <c r="E7" s="107"/>
      <c r="F7" s="107"/>
      <c r="G7" s="107"/>
      <c r="H7" s="107"/>
      <c r="I7" s="107"/>
      <c r="J7" s="107"/>
      <c r="K7" s="105" t="s">
        <v>4</v>
      </c>
      <c r="L7" s="105"/>
    </row>
    <row r="8" spans="1:12" x14ac:dyDescent="0.2">
      <c r="A8" s="98"/>
      <c r="B8" s="104" t="s">
        <v>695</v>
      </c>
      <c r="C8" s="107">
        <v>91</v>
      </c>
      <c r="D8" s="107">
        <v>100</v>
      </c>
      <c r="E8" s="107">
        <v>100</v>
      </c>
      <c r="F8" s="107">
        <v>100</v>
      </c>
      <c r="G8" s="107"/>
      <c r="H8" s="107"/>
      <c r="I8" s="107"/>
      <c r="J8" s="107"/>
      <c r="K8" s="105"/>
      <c r="L8" s="105"/>
    </row>
    <row r="9" spans="1:12" x14ac:dyDescent="0.2">
      <c r="A9" s="98"/>
      <c r="B9" s="104" t="s">
        <v>696</v>
      </c>
      <c r="C9" s="107">
        <v>9</v>
      </c>
      <c r="D9" s="107">
        <v>0</v>
      </c>
      <c r="E9" s="107">
        <v>0</v>
      </c>
      <c r="F9" s="107">
        <v>0</v>
      </c>
      <c r="G9" s="107"/>
      <c r="H9" s="107"/>
      <c r="I9" s="107"/>
      <c r="J9" s="107"/>
      <c r="K9" s="105" t="s">
        <v>4</v>
      </c>
      <c r="L9" s="105"/>
    </row>
    <row r="10" spans="1:12" x14ac:dyDescent="0.2">
      <c r="A10" s="98"/>
      <c r="B10" s="166" t="s">
        <v>591</v>
      </c>
      <c r="C10" s="107"/>
      <c r="D10" s="107"/>
      <c r="E10" s="107"/>
      <c r="F10" s="107"/>
      <c r="G10" s="107"/>
      <c r="H10" s="107"/>
      <c r="I10" s="107"/>
      <c r="J10" s="107"/>
      <c r="K10" s="105" t="s">
        <v>4</v>
      </c>
      <c r="L10" s="105"/>
    </row>
    <row r="11" spans="1:12" x14ac:dyDescent="0.2">
      <c r="A11" s="98"/>
      <c r="B11" s="104" t="s">
        <v>944</v>
      </c>
      <c r="C11" s="107">
        <v>56</v>
      </c>
      <c r="D11" s="107">
        <v>60</v>
      </c>
      <c r="E11" s="107">
        <v>63</v>
      </c>
      <c r="F11" s="107">
        <v>70</v>
      </c>
      <c r="G11" s="107">
        <v>58</v>
      </c>
      <c r="H11" s="107">
        <v>65</v>
      </c>
      <c r="I11" s="107">
        <v>65</v>
      </c>
      <c r="J11" s="107">
        <v>75</v>
      </c>
      <c r="K11" s="105" t="s">
        <v>18</v>
      </c>
      <c r="L11" s="105" t="s">
        <v>23</v>
      </c>
    </row>
    <row r="12" spans="1:12" x14ac:dyDescent="0.2">
      <c r="A12" s="98"/>
      <c r="B12" s="104" t="s">
        <v>945</v>
      </c>
      <c r="C12" s="107">
        <v>15</v>
      </c>
      <c r="D12" s="107">
        <v>20</v>
      </c>
      <c r="E12" s="107">
        <v>22</v>
      </c>
      <c r="F12" s="107">
        <v>20</v>
      </c>
      <c r="G12" s="107"/>
      <c r="H12" s="107"/>
      <c r="I12" s="107"/>
      <c r="J12" s="107"/>
      <c r="K12" s="105" t="s">
        <v>19</v>
      </c>
      <c r="L12" s="105" t="s">
        <v>23</v>
      </c>
    </row>
    <row r="13" spans="1:12" x14ac:dyDescent="0.2">
      <c r="A13" s="98"/>
      <c r="B13" s="104" t="s">
        <v>436</v>
      </c>
      <c r="C13" s="107">
        <v>3</v>
      </c>
      <c r="D13" s="107">
        <v>3</v>
      </c>
      <c r="E13" s="107">
        <v>3</v>
      </c>
      <c r="F13" s="107">
        <v>3</v>
      </c>
      <c r="G13" s="107"/>
      <c r="H13" s="107"/>
      <c r="I13" s="107"/>
      <c r="J13" s="107"/>
      <c r="K13" s="105"/>
      <c r="L13" s="105"/>
    </row>
    <row r="14" spans="1:12" x14ac:dyDescent="0.2">
      <c r="A14" s="98"/>
      <c r="B14" s="104" t="s">
        <v>422</v>
      </c>
      <c r="C14" s="107">
        <v>3</v>
      </c>
      <c r="D14" s="107">
        <v>3</v>
      </c>
      <c r="E14" s="107">
        <v>3</v>
      </c>
      <c r="F14" s="107">
        <v>3</v>
      </c>
      <c r="G14" s="107"/>
      <c r="H14" s="107"/>
      <c r="I14" s="107"/>
      <c r="J14" s="107"/>
      <c r="K14" s="105"/>
      <c r="L14" s="105"/>
    </row>
    <row r="15" spans="1:12" x14ac:dyDescent="0.2">
      <c r="A15" s="98"/>
      <c r="B15" s="104" t="s">
        <v>419</v>
      </c>
      <c r="C15" s="107">
        <v>15</v>
      </c>
      <c r="D15" s="107">
        <v>20</v>
      </c>
      <c r="E15" s="107">
        <v>20</v>
      </c>
      <c r="F15" s="107">
        <v>20</v>
      </c>
      <c r="G15" s="107"/>
      <c r="H15" s="107"/>
      <c r="I15" s="107"/>
      <c r="J15" s="107"/>
      <c r="K15" s="105"/>
      <c r="L15" s="105"/>
    </row>
    <row r="16" spans="1:12" x14ac:dyDescent="0.2">
      <c r="A16" s="98"/>
      <c r="B16" s="104" t="s">
        <v>420</v>
      </c>
      <c r="C16" s="107">
        <v>2.5</v>
      </c>
      <c r="D16" s="107">
        <v>2.5</v>
      </c>
      <c r="E16" s="107">
        <v>2.5</v>
      </c>
      <c r="F16" s="107">
        <v>2.5</v>
      </c>
      <c r="G16" s="107"/>
      <c r="H16" s="107"/>
      <c r="I16" s="107"/>
      <c r="J16" s="107"/>
      <c r="K16" s="105"/>
      <c r="L16" s="105"/>
    </row>
    <row r="17" spans="1:12" x14ac:dyDescent="0.2">
      <c r="A17" s="98" t="s">
        <v>415</v>
      </c>
      <c r="B17" s="110"/>
      <c r="C17" s="130"/>
      <c r="D17" s="130"/>
      <c r="E17" s="130"/>
      <c r="F17" s="130"/>
      <c r="G17" s="130"/>
      <c r="H17" s="130"/>
      <c r="I17" s="130"/>
      <c r="J17" s="130"/>
      <c r="K17" s="165"/>
      <c r="L17" s="165"/>
    </row>
    <row r="18" spans="1:12" x14ac:dyDescent="0.2">
      <c r="A18" s="98"/>
      <c r="B18" s="104" t="s">
        <v>697</v>
      </c>
      <c r="C18" s="107">
        <v>4</v>
      </c>
      <c r="D18" s="107">
        <v>2.5</v>
      </c>
      <c r="E18" s="107">
        <v>1.6</v>
      </c>
      <c r="F18" s="107">
        <v>1.5</v>
      </c>
      <c r="G18" s="107">
        <v>1.8</v>
      </c>
      <c r="H18" s="107">
        <v>3</v>
      </c>
      <c r="I18" s="107">
        <v>1.4</v>
      </c>
      <c r="J18" s="107">
        <v>2.6</v>
      </c>
      <c r="K18" s="105" t="s">
        <v>1</v>
      </c>
      <c r="L18" s="103" t="s">
        <v>24</v>
      </c>
    </row>
    <row r="19" spans="1:12" x14ac:dyDescent="0.2">
      <c r="A19" s="98"/>
      <c r="B19" s="104" t="s">
        <v>8</v>
      </c>
      <c r="C19" s="107" t="s">
        <v>17</v>
      </c>
      <c r="D19" s="107"/>
      <c r="E19" s="107"/>
      <c r="F19" s="107"/>
      <c r="G19" s="107"/>
      <c r="H19" s="107"/>
      <c r="I19" s="107"/>
      <c r="J19" s="107"/>
      <c r="K19" s="105"/>
      <c r="L19" s="105"/>
    </row>
    <row r="20" spans="1:12" x14ac:dyDescent="0.2">
      <c r="A20" s="98"/>
      <c r="B20" s="104" t="s">
        <v>7</v>
      </c>
      <c r="C20" s="107" t="s">
        <v>17</v>
      </c>
      <c r="D20" s="107"/>
      <c r="E20" s="107"/>
      <c r="F20" s="107"/>
      <c r="G20" s="107"/>
      <c r="H20" s="107"/>
      <c r="I20" s="107"/>
      <c r="J20" s="107"/>
      <c r="K20" s="105"/>
      <c r="L20" s="105"/>
    </row>
    <row r="21" spans="1:12" x14ac:dyDescent="0.2">
      <c r="A21" s="98"/>
      <c r="B21" s="104" t="s">
        <v>437</v>
      </c>
      <c r="C21" s="108">
        <v>80500</v>
      </c>
      <c r="D21" s="108">
        <v>40200</v>
      </c>
      <c r="E21" s="108">
        <v>26200</v>
      </c>
      <c r="F21" s="108">
        <v>24100</v>
      </c>
      <c r="G21" s="108">
        <v>30200</v>
      </c>
      <c r="H21" s="108">
        <v>50300</v>
      </c>
      <c r="I21" s="108">
        <v>18100</v>
      </c>
      <c r="J21" s="108">
        <v>30200</v>
      </c>
      <c r="K21" s="105" t="s">
        <v>0</v>
      </c>
      <c r="L21" s="105" t="s">
        <v>25</v>
      </c>
    </row>
    <row r="22" spans="1:12" x14ac:dyDescent="0.2">
      <c r="A22" s="98"/>
      <c r="B22" s="104" t="s">
        <v>698</v>
      </c>
      <c r="C22" s="107">
        <v>5.3</v>
      </c>
      <c r="D22" s="107">
        <v>2.7</v>
      </c>
      <c r="E22" s="107">
        <v>1.7</v>
      </c>
      <c r="F22" s="107">
        <v>1.6</v>
      </c>
      <c r="G22" s="107">
        <v>1.8</v>
      </c>
      <c r="H22" s="107">
        <v>3.5</v>
      </c>
      <c r="I22" s="107">
        <v>1.1000000000000001</v>
      </c>
      <c r="J22" s="107">
        <v>2.1</v>
      </c>
      <c r="K22" s="105" t="s">
        <v>0</v>
      </c>
      <c r="L22" s="105" t="s">
        <v>25</v>
      </c>
    </row>
    <row r="23" spans="1:12" x14ac:dyDescent="0.2">
      <c r="A23" s="98" t="s">
        <v>416</v>
      </c>
      <c r="B23" s="110"/>
      <c r="C23" s="102"/>
      <c r="D23" s="102"/>
      <c r="E23" s="102"/>
      <c r="F23" s="102"/>
      <c r="G23" s="107"/>
      <c r="H23" s="107"/>
      <c r="I23" s="107"/>
      <c r="J23" s="107"/>
      <c r="K23" s="105"/>
      <c r="L23" s="105"/>
    </row>
    <row r="24" spans="1:12" x14ac:dyDescent="0.2">
      <c r="A24" s="98"/>
      <c r="B24" s="104" t="s">
        <v>446</v>
      </c>
      <c r="C24" s="107">
        <v>6</v>
      </c>
      <c r="D24" s="107">
        <v>6</v>
      </c>
      <c r="E24" s="107">
        <v>6</v>
      </c>
      <c r="F24" s="107">
        <v>6</v>
      </c>
      <c r="G24" s="107"/>
      <c r="H24" s="107"/>
      <c r="I24" s="107"/>
      <c r="J24" s="107"/>
      <c r="K24" s="105" t="s">
        <v>3</v>
      </c>
      <c r="L24" s="105"/>
    </row>
    <row r="25" spans="1:12" x14ac:dyDescent="0.2">
      <c r="A25" s="98"/>
      <c r="B25" s="104" t="s">
        <v>447</v>
      </c>
      <c r="C25" s="107">
        <v>12</v>
      </c>
      <c r="D25" s="107">
        <v>12</v>
      </c>
      <c r="E25" s="107">
        <v>12</v>
      </c>
      <c r="F25" s="107">
        <v>12</v>
      </c>
      <c r="G25" s="107"/>
      <c r="H25" s="107"/>
      <c r="I25" s="107"/>
      <c r="J25" s="107"/>
      <c r="K25" s="105" t="s">
        <v>3</v>
      </c>
      <c r="L25" s="105"/>
    </row>
    <row r="26" spans="1:12" x14ac:dyDescent="0.2">
      <c r="A26" s="98" t="s">
        <v>9</v>
      </c>
      <c r="B26" s="110"/>
      <c r="C26" s="130"/>
      <c r="D26" s="130"/>
      <c r="E26" s="130"/>
      <c r="F26" s="130"/>
      <c r="G26" s="130"/>
      <c r="H26" s="130"/>
      <c r="I26" s="130"/>
      <c r="J26" s="130"/>
      <c r="K26" s="165"/>
      <c r="L26" s="165"/>
    </row>
    <row r="27" spans="1:12" x14ac:dyDescent="0.2">
      <c r="A27" s="98"/>
      <c r="B27" s="104" t="s">
        <v>448</v>
      </c>
      <c r="C27" s="107">
        <v>16</v>
      </c>
      <c r="D27" s="107">
        <v>20</v>
      </c>
      <c r="E27" s="107">
        <v>20</v>
      </c>
      <c r="F27" s="107">
        <v>20</v>
      </c>
      <c r="G27" s="107"/>
      <c r="H27" s="107"/>
      <c r="I27" s="107"/>
      <c r="J27" s="107"/>
      <c r="K27" s="105" t="s">
        <v>2</v>
      </c>
      <c r="L27" s="105" t="s">
        <v>30</v>
      </c>
    </row>
    <row r="28" spans="1:12" x14ac:dyDescent="0.2">
      <c r="A28" s="98"/>
      <c r="B28" s="104" t="s">
        <v>449</v>
      </c>
      <c r="C28" s="107">
        <v>0</v>
      </c>
      <c r="D28" s="107">
        <v>0</v>
      </c>
      <c r="E28" s="107">
        <v>0</v>
      </c>
      <c r="F28" s="107">
        <v>0</v>
      </c>
      <c r="G28" s="107"/>
      <c r="H28" s="107"/>
      <c r="I28" s="178"/>
      <c r="J28" s="178"/>
      <c r="K28" s="105" t="s">
        <v>2</v>
      </c>
      <c r="L28" s="105">
        <v>29</v>
      </c>
    </row>
    <row r="29" spans="1:12" ht="10.8" thickBot="1" x14ac:dyDescent="0.25">
      <c r="A29" s="151"/>
      <c r="B29" s="113" t="s">
        <v>450</v>
      </c>
      <c r="C29" s="132">
        <v>0.3</v>
      </c>
      <c r="D29" s="132">
        <v>1</v>
      </c>
      <c r="E29" s="132">
        <v>1</v>
      </c>
      <c r="F29" s="132">
        <v>0</v>
      </c>
      <c r="G29" s="132"/>
      <c r="H29" s="132"/>
      <c r="I29" s="133"/>
      <c r="J29" s="133"/>
      <c r="K29" s="169" t="s">
        <v>2</v>
      </c>
      <c r="L29" s="169" t="s">
        <v>30</v>
      </c>
    </row>
    <row r="30" spans="1:12" ht="15" customHeight="1" x14ac:dyDescent="0.2">
      <c r="C30" s="179"/>
      <c r="D30" s="179"/>
      <c r="E30" s="179"/>
      <c r="F30" s="179"/>
      <c r="G30" s="179"/>
      <c r="H30" s="179"/>
      <c r="I30" s="181"/>
      <c r="J30" s="181"/>
      <c r="K30" s="179"/>
      <c r="L30" s="179"/>
    </row>
    <row r="31" spans="1:12" x14ac:dyDescent="0.2">
      <c r="C31" s="182"/>
      <c r="D31" s="182"/>
      <c r="E31" s="182"/>
      <c r="F31" s="182"/>
      <c r="G31" s="182"/>
      <c r="H31" s="182"/>
      <c r="I31" s="182"/>
      <c r="J31" s="182"/>
      <c r="K31" s="160"/>
      <c r="L31" s="183"/>
    </row>
    <row r="32" spans="1:12" x14ac:dyDescent="0.2">
      <c r="A32" s="157"/>
      <c r="B32" s="180"/>
      <c r="C32" s="184"/>
      <c r="D32" s="184"/>
      <c r="E32" s="184"/>
      <c r="F32" s="184"/>
      <c r="G32" s="184"/>
      <c r="H32" s="184"/>
      <c r="I32" s="184"/>
      <c r="J32" s="184"/>
      <c r="K32" s="184"/>
      <c r="L32" s="184"/>
    </row>
    <row r="33" spans="1:12" x14ac:dyDescent="0.2">
      <c r="A33" s="159" t="s">
        <v>16</v>
      </c>
      <c r="C33" s="184"/>
      <c r="D33" s="184"/>
      <c r="E33" s="184"/>
      <c r="F33" s="184"/>
      <c r="G33" s="184"/>
      <c r="H33" s="184"/>
      <c r="I33" s="184"/>
      <c r="J33" s="184"/>
      <c r="K33" s="184"/>
      <c r="L33" s="184"/>
    </row>
    <row r="34" spans="1:12" x14ac:dyDescent="0.2">
      <c r="A34" s="153"/>
      <c r="B34" s="135">
        <v>12</v>
      </c>
      <c r="C34" s="184"/>
      <c r="D34" s="184"/>
      <c r="E34" s="184"/>
      <c r="F34" s="184"/>
      <c r="G34" s="184"/>
      <c r="H34" s="184"/>
      <c r="I34" s="184"/>
      <c r="J34" s="184"/>
      <c r="K34" s="184"/>
      <c r="L34" s="184"/>
    </row>
    <row r="35" spans="1:12" s="185" customFormat="1" x14ac:dyDescent="0.2">
      <c r="A35" s="153"/>
      <c r="B35" s="135">
        <v>13</v>
      </c>
      <c r="C35" s="184"/>
      <c r="D35" s="184"/>
      <c r="E35" s="184"/>
      <c r="F35" s="184"/>
      <c r="G35" s="184"/>
      <c r="H35" s="184"/>
      <c r="I35" s="184"/>
      <c r="J35" s="184"/>
      <c r="K35" s="184"/>
      <c r="L35" s="184"/>
    </row>
    <row r="36" spans="1:12" x14ac:dyDescent="0.2">
      <c r="A36" s="154"/>
      <c r="B36" s="135">
        <v>17</v>
      </c>
      <c r="C36" s="146"/>
      <c r="D36" s="146"/>
      <c r="E36" s="146"/>
      <c r="F36" s="146"/>
      <c r="G36" s="146"/>
      <c r="H36" s="146"/>
      <c r="I36" s="146"/>
      <c r="J36" s="146"/>
      <c r="K36" s="146"/>
      <c r="L36" s="158"/>
    </row>
    <row r="37" spans="1:12" x14ac:dyDescent="0.2">
      <c r="A37" s="153"/>
      <c r="B37" s="135">
        <v>19</v>
      </c>
      <c r="C37" s="184"/>
      <c r="D37" s="184"/>
      <c r="E37" s="184"/>
      <c r="F37" s="184"/>
      <c r="G37" s="184"/>
      <c r="H37" s="184"/>
      <c r="I37" s="184"/>
      <c r="J37" s="184"/>
      <c r="K37" s="184"/>
      <c r="L37" s="184"/>
    </row>
    <row r="38" spans="1:12" x14ac:dyDescent="0.2">
      <c r="A38" s="153"/>
      <c r="B38" s="135">
        <v>21</v>
      </c>
      <c r="C38" s="184"/>
      <c r="D38" s="184"/>
      <c r="E38" s="184"/>
      <c r="F38" s="184"/>
      <c r="G38" s="184"/>
      <c r="H38" s="184"/>
      <c r="I38" s="184"/>
      <c r="J38" s="184"/>
      <c r="K38" s="184"/>
      <c r="L38" s="184"/>
    </row>
    <row r="39" spans="1:12" x14ac:dyDescent="0.2">
      <c r="A39" s="153"/>
      <c r="B39" s="135">
        <v>23</v>
      </c>
      <c r="C39" s="162"/>
      <c r="D39" s="162"/>
      <c r="E39" s="162"/>
      <c r="F39" s="162"/>
      <c r="G39" s="162"/>
      <c r="H39" s="162"/>
      <c r="I39" s="162"/>
      <c r="J39" s="162"/>
      <c r="K39" s="162"/>
      <c r="L39" s="187"/>
    </row>
    <row r="40" spans="1:12" x14ac:dyDescent="0.2">
      <c r="A40" s="153"/>
      <c r="B40" s="135">
        <v>29</v>
      </c>
      <c r="C40" s="160"/>
      <c r="D40" s="160"/>
      <c r="E40" s="160"/>
      <c r="F40" s="160"/>
      <c r="G40" s="160"/>
      <c r="H40" s="160"/>
      <c r="I40" s="160"/>
      <c r="J40" s="160"/>
      <c r="K40" s="160"/>
      <c r="L40" s="183"/>
    </row>
    <row r="41" spans="1:12" x14ac:dyDescent="0.2">
      <c r="A41" s="186" t="s">
        <v>6</v>
      </c>
      <c r="B41" s="146"/>
      <c r="C41" s="184"/>
      <c r="D41" s="184"/>
      <c r="E41" s="184"/>
      <c r="F41" s="184"/>
      <c r="G41" s="184"/>
      <c r="H41" s="184"/>
      <c r="I41" s="184"/>
      <c r="J41" s="184"/>
      <c r="K41" s="184"/>
      <c r="L41" s="184"/>
    </row>
    <row r="42" spans="1:12" x14ac:dyDescent="0.2">
      <c r="A42" s="155"/>
      <c r="B42" s="127" t="s">
        <v>438</v>
      </c>
      <c r="C42" s="184"/>
      <c r="D42" s="184"/>
      <c r="E42" s="184"/>
      <c r="F42" s="184"/>
      <c r="G42" s="184"/>
      <c r="H42" s="184"/>
      <c r="I42" s="184"/>
      <c r="J42" s="184"/>
      <c r="K42" s="184"/>
      <c r="L42" s="184"/>
    </row>
    <row r="43" spans="1:12" ht="20.399999999999999" x14ac:dyDescent="0.2">
      <c r="A43" s="155"/>
      <c r="B43" s="277" t="s">
        <v>439</v>
      </c>
      <c r="C43" s="184"/>
      <c r="D43" s="184"/>
      <c r="E43" s="184"/>
      <c r="F43" s="184"/>
      <c r="G43" s="184"/>
      <c r="H43" s="184"/>
      <c r="I43" s="184"/>
      <c r="J43" s="184"/>
      <c r="K43" s="184"/>
      <c r="L43" s="184"/>
    </row>
    <row r="44" spans="1:12" ht="20.399999999999999" x14ac:dyDescent="0.2">
      <c r="A44" s="155"/>
      <c r="B44" s="277" t="s">
        <v>440</v>
      </c>
      <c r="C44" s="184"/>
      <c r="D44" s="184"/>
      <c r="E44" s="184"/>
      <c r="F44" s="184"/>
      <c r="G44" s="184"/>
      <c r="H44" s="184"/>
      <c r="I44" s="184"/>
      <c r="J44" s="184"/>
      <c r="K44" s="184"/>
      <c r="L44" s="184"/>
    </row>
    <row r="45" spans="1:12" ht="30.6" x14ac:dyDescent="0.2">
      <c r="A45" s="155"/>
      <c r="B45" s="277" t="s">
        <v>441</v>
      </c>
      <c r="C45" s="184"/>
      <c r="D45" s="184"/>
      <c r="E45" s="184"/>
      <c r="F45" s="184"/>
      <c r="G45" s="184"/>
      <c r="H45" s="184"/>
      <c r="I45" s="184"/>
      <c r="J45" s="184"/>
      <c r="K45" s="184"/>
      <c r="L45" s="184"/>
    </row>
    <row r="46" spans="1:12" ht="91.8" x14ac:dyDescent="0.2">
      <c r="A46" s="155"/>
      <c r="B46" s="160" t="s">
        <v>442</v>
      </c>
      <c r="C46" s="184"/>
      <c r="D46" s="184"/>
      <c r="E46" s="184"/>
      <c r="F46" s="184"/>
      <c r="G46" s="184"/>
      <c r="H46" s="184"/>
      <c r="I46" s="184"/>
      <c r="J46" s="184"/>
      <c r="K46" s="184"/>
      <c r="L46" s="184"/>
    </row>
    <row r="47" spans="1:12" ht="20.399999999999999" x14ac:dyDescent="0.2">
      <c r="A47" s="155"/>
      <c r="B47" s="160" t="s">
        <v>443</v>
      </c>
      <c r="C47" s="184"/>
      <c r="D47" s="184"/>
      <c r="E47" s="184"/>
      <c r="F47" s="184"/>
      <c r="G47" s="184"/>
      <c r="H47" s="184"/>
      <c r="I47" s="184"/>
      <c r="J47" s="184"/>
      <c r="K47" s="184"/>
      <c r="L47" s="184"/>
    </row>
    <row r="48" spans="1:12" ht="51" x14ac:dyDescent="0.2">
      <c r="A48" s="155"/>
      <c r="B48" s="160" t="s">
        <v>444</v>
      </c>
    </row>
    <row r="49" spans="1:2" ht="40.799999999999997" x14ac:dyDescent="0.2">
      <c r="A49" s="155"/>
      <c r="B49" s="160" t="s">
        <v>445</v>
      </c>
    </row>
  </sheetData>
  <mergeCells count="1">
    <mergeCell ref="C1:L1"/>
  </mergeCells>
  <hyperlinks>
    <hyperlink ref="C1" location="INDEX" display="Gasifier, biomass, bio-SNG, medium - large scale"/>
  </hyperlinks>
  <pageMargins left="0.7" right="0.7" top="0.75" bottom="0.75" header="0.3" footer="0.3"/>
  <pageSetup paperSize="9" scale="3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M63"/>
  <sheetViews>
    <sheetView showGridLines="0" zoomScaleNormal="100" workbookViewId="0">
      <selection activeCell="Q33" sqref="Q33"/>
    </sheetView>
  </sheetViews>
  <sheetFormatPr defaultColWidth="8.88671875" defaultRowHeight="10.199999999999999" x14ac:dyDescent="0.2"/>
  <cols>
    <col min="1" max="1" width="2.88671875" style="121" customWidth="1"/>
    <col min="2" max="2" width="39.109375" style="121" customWidth="1"/>
    <col min="3" max="9" width="4.44140625" style="121" bestFit="1" customWidth="1"/>
    <col min="10" max="10" width="3.88671875" style="121" bestFit="1" customWidth="1"/>
    <col min="11" max="11" width="4.44140625" style="121" bestFit="1" customWidth="1"/>
    <col min="12" max="12" width="6.44140625" style="121" bestFit="1" customWidth="1"/>
    <col min="13" max="13" width="8.109375" style="121" bestFit="1" customWidth="1"/>
    <col min="14" max="16384" width="8.88671875" style="121"/>
  </cols>
  <sheetData>
    <row r="1" spans="1:13" ht="24" customHeight="1" x14ac:dyDescent="0.2">
      <c r="A1" s="27" t="s">
        <v>15</v>
      </c>
      <c r="B1" s="6"/>
      <c r="C1" s="420" t="s">
        <v>233</v>
      </c>
      <c r="D1" s="422"/>
      <c r="E1" s="422"/>
      <c r="F1" s="422"/>
      <c r="G1" s="422"/>
      <c r="H1" s="422"/>
      <c r="I1" s="422"/>
      <c r="J1" s="422"/>
      <c r="K1" s="422"/>
      <c r="L1" s="422"/>
      <c r="M1" s="422"/>
    </row>
    <row r="2" spans="1:13" x14ac:dyDescent="0.2">
      <c r="A2" s="7" t="s">
        <v>412</v>
      </c>
      <c r="B2" s="7"/>
      <c r="C2" s="189">
        <v>2015</v>
      </c>
      <c r="D2" s="189">
        <v>2020</v>
      </c>
      <c r="E2" s="189">
        <v>2030</v>
      </c>
      <c r="F2" s="189">
        <v>2040</v>
      </c>
      <c r="G2" s="189">
        <v>2050</v>
      </c>
      <c r="H2" s="90">
        <v>2020</v>
      </c>
      <c r="I2" s="90">
        <v>2020</v>
      </c>
      <c r="J2" s="90">
        <v>2050</v>
      </c>
      <c r="K2" s="90">
        <v>2050</v>
      </c>
      <c r="L2" s="190" t="s">
        <v>14</v>
      </c>
      <c r="M2" s="190" t="s">
        <v>13</v>
      </c>
    </row>
    <row r="3" spans="1:13" ht="10.8" thickBot="1" x14ac:dyDescent="0.25">
      <c r="A3" s="31" t="s">
        <v>832</v>
      </c>
      <c r="B3" s="8"/>
      <c r="C3" s="93" t="s">
        <v>833</v>
      </c>
      <c r="D3" s="93" t="s">
        <v>833</v>
      </c>
      <c r="E3" s="93" t="s">
        <v>833</v>
      </c>
      <c r="F3" s="93" t="s">
        <v>833</v>
      </c>
      <c r="G3" s="239" t="s">
        <v>833</v>
      </c>
      <c r="H3" s="93" t="s">
        <v>12</v>
      </c>
      <c r="I3" s="93" t="s">
        <v>11</v>
      </c>
      <c r="J3" s="93" t="s">
        <v>12</v>
      </c>
      <c r="K3" s="93" t="s">
        <v>11</v>
      </c>
      <c r="L3" s="191" t="s">
        <v>17</v>
      </c>
      <c r="M3" s="191" t="s">
        <v>17</v>
      </c>
    </row>
    <row r="4" spans="1:13" x14ac:dyDescent="0.2">
      <c r="A4" s="192" t="s">
        <v>413</v>
      </c>
      <c r="B4" s="193" t="s">
        <v>414</v>
      </c>
      <c r="C4" s="2"/>
      <c r="D4" s="100"/>
      <c r="E4" s="100"/>
      <c r="F4" s="100"/>
      <c r="G4" s="100"/>
      <c r="H4" s="100"/>
      <c r="I4" s="100"/>
      <c r="J4" s="100"/>
      <c r="K4" s="100"/>
      <c r="L4" s="194"/>
      <c r="M4" s="194"/>
    </row>
    <row r="5" spans="1:13" x14ac:dyDescent="0.2">
      <c r="A5" s="18" t="s">
        <v>10</v>
      </c>
      <c r="B5" s="195"/>
      <c r="C5" s="100"/>
      <c r="D5" s="100"/>
      <c r="E5" s="100"/>
      <c r="F5" s="100"/>
      <c r="G5" s="100"/>
      <c r="H5" s="100"/>
      <c r="I5" s="100"/>
      <c r="J5" s="100"/>
      <c r="K5" s="100"/>
      <c r="L5" s="194"/>
      <c r="M5" s="194"/>
    </row>
    <row r="6" spans="1:13" x14ac:dyDescent="0.2">
      <c r="A6" s="18"/>
      <c r="B6" s="145" t="s">
        <v>592</v>
      </c>
      <c r="C6" s="100">
        <v>50</v>
      </c>
      <c r="D6" s="100">
        <v>50</v>
      </c>
      <c r="E6" s="100">
        <v>100</v>
      </c>
      <c r="F6" s="100">
        <v>125</v>
      </c>
      <c r="G6" s="100">
        <v>150</v>
      </c>
      <c r="H6" s="196">
        <v>1</v>
      </c>
      <c r="I6" s="196">
        <v>1.5</v>
      </c>
      <c r="J6" s="196">
        <v>0.5</v>
      </c>
      <c r="K6" s="196">
        <v>1.5</v>
      </c>
      <c r="L6" s="194" t="s">
        <v>75</v>
      </c>
      <c r="M6" s="194" t="s">
        <v>121</v>
      </c>
    </row>
    <row r="7" spans="1:13" x14ac:dyDescent="0.2">
      <c r="A7" s="18"/>
      <c r="B7" s="145" t="s">
        <v>593</v>
      </c>
      <c r="C7" s="100">
        <v>75</v>
      </c>
      <c r="D7" s="100">
        <v>75</v>
      </c>
      <c r="E7" s="100">
        <v>150</v>
      </c>
      <c r="F7" s="100">
        <v>190</v>
      </c>
      <c r="G7" s="100">
        <v>225</v>
      </c>
      <c r="H7" s="196">
        <v>1</v>
      </c>
      <c r="I7" s="196">
        <v>1.5</v>
      </c>
      <c r="J7" s="196">
        <v>0.5</v>
      </c>
      <c r="K7" s="196">
        <v>1.5</v>
      </c>
      <c r="L7" s="194" t="s">
        <v>76</v>
      </c>
      <c r="M7" s="194" t="s">
        <v>121</v>
      </c>
    </row>
    <row r="8" spans="1:13" x14ac:dyDescent="0.2">
      <c r="A8" s="18"/>
      <c r="B8" s="195" t="s">
        <v>590</v>
      </c>
      <c r="C8" s="100"/>
      <c r="D8" s="100"/>
      <c r="E8" s="100"/>
      <c r="F8" s="100"/>
      <c r="G8" s="100"/>
      <c r="H8" s="100"/>
      <c r="I8" s="100"/>
      <c r="J8" s="100"/>
      <c r="K8" s="100"/>
      <c r="L8" s="194"/>
      <c r="M8" s="194"/>
    </row>
    <row r="9" spans="1:13" x14ac:dyDescent="0.2">
      <c r="A9" s="18"/>
      <c r="B9" s="197" t="s">
        <v>594</v>
      </c>
      <c r="C9" s="198">
        <v>1</v>
      </c>
      <c r="D9" s="198">
        <v>1</v>
      </c>
      <c r="E9" s="198">
        <v>1</v>
      </c>
      <c r="F9" s="198">
        <v>1</v>
      </c>
      <c r="G9" s="198">
        <v>1</v>
      </c>
      <c r="H9" s="199">
        <v>0.8</v>
      </c>
      <c r="I9" s="199">
        <v>1</v>
      </c>
      <c r="J9" s="199">
        <v>0.8</v>
      </c>
      <c r="K9" s="199">
        <v>1</v>
      </c>
      <c r="L9" s="194" t="s">
        <v>3</v>
      </c>
      <c r="M9" s="194">
        <v>1</v>
      </c>
    </row>
    <row r="10" spans="1:13" x14ac:dyDescent="0.2">
      <c r="A10" s="18"/>
      <c r="B10" s="195" t="s">
        <v>591</v>
      </c>
      <c r="C10" s="100"/>
      <c r="D10" s="100"/>
      <c r="E10" s="100"/>
      <c r="F10" s="100"/>
      <c r="G10" s="100"/>
      <c r="H10" s="199"/>
      <c r="I10" s="199"/>
      <c r="J10" s="199"/>
      <c r="K10" s="199"/>
      <c r="L10" s="194"/>
      <c r="M10" s="194"/>
    </row>
    <row r="11" spans="1:13" x14ac:dyDescent="0.2">
      <c r="A11" s="18"/>
      <c r="B11" s="145" t="s">
        <v>595</v>
      </c>
      <c r="C11" s="200">
        <v>0.1376</v>
      </c>
      <c r="D11" s="200">
        <v>0.1376</v>
      </c>
      <c r="E11" s="201">
        <f>D11*0.4/0.38</f>
        <v>0.14484210526315791</v>
      </c>
      <c r="F11" s="201">
        <f>(E11+G11)/2</f>
        <v>0.15389473684210528</v>
      </c>
      <c r="G11" s="201">
        <f>D11*0.45/0.38</f>
        <v>0.16294736842105265</v>
      </c>
      <c r="H11" s="199">
        <v>0.8</v>
      </c>
      <c r="I11" s="199">
        <v>1.1000000000000001</v>
      </c>
      <c r="J11" s="199">
        <v>0.8</v>
      </c>
      <c r="K11" s="199">
        <v>1.1000000000000001</v>
      </c>
      <c r="L11" s="194" t="s">
        <v>2</v>
      </c>
      <c r="M11" s="194">
        <v>1</v>
      </c>
    </row>
    <row r="12" spans="1:13" x14ac:dyDescent="0.2">
      <c r="A12" s="18"/>
      <c r="B12" s="145" t="s">
        <v>596</v>
      </c>
      <c r="C12" s="200">
        <v>1.47E-2</v>
      </c>
      <c r="D12" s="200">
        <v>1.47E-2</v>
      </c>
      <c r="E12" s="201">
        <f t="shared" ref="E12:E13" si="0">D12*0.4/0.38</f>
        <v>1.5473684210526315E-2</v>
      </c>
      <c r="F12" s="201">
        <f t="shared" ref="F12:F14" si="1">(E12+G12)/2</f>
        <v>1.6440789473684211E-2</v>
      </c>
      <c r="G12" s="201">
        <f t="shared" ref="G12:G13" si="2">D12*0.45/0.38</f>
        <v>1.7407894736842105E-2</v>
      </c>
      <c r="H12" s="199">
        <v>0.8</v>
      </c>
      <c r="I12" s="199">
        <v>1.1000000000000001</v>
      </c>
      <c r="J12" s="199">
        <v>0.8</v>
      </c>
      <c r="K12" s="199">
        <v>1.1000000000000001</v>
      </c>
      <c r="L12" s="194" t="s">
        <v>2</v>
      </c>
      <c r="M12" s="194">
        <v>1</v>
      </c>
    </row>
    <row r="13" spans="1:13" x14ac:dyDescent="0.2">
      <c r="A13" s="18"/>
      <c r="B13" s="145" t="s">
        <v>597</v>
      </c>
      <c r="C13" s="200">
        <v>9.98E-2</v>
      </c>
      <c r="D13" s="200">
        <v>9.98E-2</v>
      </c>
      <c r="E13" s="201">
        <f t="shared" si="0"/>
        <v>0.10505263157894738</v>
      </c>
      <c r="F13" s="201">
        <f t="shared" si="1"/>
        <v>0.11161842105263159</v>
      </c>
      <c r="G13" s="201">
        <f t="shared" si="2"/>
        <v>0.11818421052631578</v>
      </c>
      <c r="H13" s="199">
        <v>0.8</v>
      </c>
      <c r="I13" s="199">
        <v>1.1000000000000001</v>
      </c>
      <c r="J13" s="199">
        <v>0.8</v>
      </c>
      <c r="K13" s="199">
        <v>1.1000000000000001</v>
      </c>
      <c r="L13" s="194" t="s">
        <v>2</v>
      </c>
      <c r="M13" s="194">
        <v>1</v>
      </c>
    </row>
    <row r="14" spans="1:13" x14ac:dyDescent="0.2">
      <c r="A14" s="18"/>
      <c r="B14" s="145" t="s">
        <v>598</v>
      </c>
      <c r="C14" s="200">
        <v>1.17E-2</v>
      </c>
      <c r="D14" s="200">
        <v>1.17E-2</v>
      </c>
      <c r="E14" s="201">
        <v>1.6E-2</v>
      </c>
      <c r="F14" s="201">
        <f t="shared" si="1"/>
        <v>1.8000000000000002E-2</v>
      </c>
      <c r="G14" s="201">
        <v>0.02</v>
      </c>
      <c r="H14" s="199">
        <v>0.8</v>
      </c>
      <c r="I14" s="199">
        <v>1.1000000000000001</v>
      </c>
      <c r="J14" s="199">
        <v>0.8</v>
      </c>
      <c r="K14" s="199">
        <v>1.1000000000000001</v>
      </c>
      <c r="L14" s="194" t="s">
        <v>2</v>
      </c>
      <c r="M14" s="194">
        <v>1</v>
      </c>
    </row>
    <row r="15" spans="1:13" x14ac:dyDescent="0.2">
      <c r="A15" s="18"/>
      <c r="B15" s="145" t="s">
        <v>417</v>
      </c>
      <c r="C15" s="100">
        <v>4</v>
      </c>
      <c r="D15" s="100">
        <v>4</v>
      </c>
      <c r="E15" s="100">
        <v>0</v>
      </c>
      <c r="F15" s="100">
        <v>0</v>
      </c>
      <c r="G15" s="100">
        <v>0</v>
      </c>
      <c r="H15" s="199"/>
      <c r="I15" s="199"/>
      <c r="J15" s="199"/>
      <c r="K15" s="199"/>
      <c r="L15" s="194"/>
      <c r="M15" s="194"/>
    </row>
    <row r="16" spans="1:13" x14ac:dyDescent="0.2">
      <c r="A16" s="18"/>
      <c r="B16" s="145" t="s">
        <v>422</v>
      </c>
      <c r="C16" s="100">
        <v>2</v>
      </c>
      <c r="D16" s="100">
        <v>2</v>
      </c>
      <c r="E16" s="100">
        <v>2</v>
      </c>
      <c r="F16" s="100">
        <v>2</v>
      </c>
      <c r="G16" s="100">
        <v>2</v>
      </c>
      <c r="H16" s="199"/>
      <c r="I16" s="199"/>
      <c r="J16" s="199"/>
      <c r="K16" s="199"/>
      <c r="L16" s="194"/>
      <c r="M16" s="194"/>
    </row>
    <row r="17" spans="1:13" x14ac:dyDescent="0.2">
      <c r="A17" s="18"/>
      <c r="B17" s="145" t="s">
        <v>419</v>
      </c>
      <c r="C17" s="100">
        <v>20</v>
      </c>
      <c r="D17" s="100">
        <v>25</v>
      </c>
      <c r="E17" s="100">
        <v>25</v>
      </c>
      <c r="F17" s="100">
        <v>25</v>
      </c>
      <c r="G17" s="100">
        <v>25</v>
      </c>
      <c r="H17" s="100"/>
      <c r="I17" s="100"/>
      <c r="J17" s="100"/>
      <c r="K17" s="100"/>
      <c r="L17" s="194"/>
      <c r="M17" s="194"/>
    </row>
    <row r="18" spans="1:13" x14ac:dyDescent="0.2">
      <c r="A18" s="18"/>
      <c r="B18" s="145" t="s">
        <v>420</v>
      </c>
      <c r="C18" s="100">
        <v>2</v>
      </c>
      <c r="D18" s="100">
        <v>2</v>
      </c>
      <c r="E18" s="100">
        <v>2</v>
      </c>
      <c r="F18" s="100">
        <v>2</v>
      </c>
      <c r="G18" s="100">
        <v>2</v>
      </c>
      <c r="H18" s="100"/>
      <c r="I18" s="100"/>
      <c r="J18" s="100"/>
      <c r="K18" s="100"/>
      <c r="L18" s="194"/>
      <c r="M18" s="194"/>
    </row>
    <row r="19" spans="1:13" x14ac:dyDescent="0.2">
      <c r="A19" s="18" t="s">
        <v>415</v>
      </c>
      <c r="B19" s="195"/>
      <c r="C19" s="100"/>
      <c r="D19" s="100"/>
      <c r="E19" s="100"/>
      <c r="F19" s="100"/>
      <c r="G19" s="100"/>
      <c r="H19" s="100"/>
      <c r="I19" s="100"/>
      <c r="J19" s="100"/>
      <c r="K19" s="100"/>
      <c r="L19" s="194"/>
      <c r="M19" s="194"/>
    </row>
    <row r="20" spans="1:13" x14ac:dyDescent="0.2">
      <c r="A20" s="18"/>
      <c r="B20" s="145" t="s">
        <v>699</v>
      </c>
      <c r="C20" s="202">
        <v>4.329004329004329</v>
      </c>
      <c r="D20" s="202">
        <v>4.329004329004329</v>
      </c>
      <c r="E20" s="202">
        <v>3.8961038961038956</v>
      </c>
      <c r="F20" s="202">
        <v>3.6184210526315788</v>
      </c>
      <c r="G20" s="202">
        <v>3.4632034632034632</v>
      </c>
      <c r="H20" s="196">
        <v>0.75</v>
      </c>
      <c r="I20" s="196">
        <v>1.2</v>
      </c>
      <c r="J20" s="196">
        <v>0.75</v>
      </c>
      <c r="K20" s="196">
        <v>1.2</v>
      </c>
      <c r="L20" s="194" t="s">
        <v>156</v>
      </c>
      <c r="M20" s="194" t="s">
        <v>157</v>
      </c>
    </row>
    <row r="21" spans="1:13" x14ac:dyDescent="0.2">
      <c r="A21" s="18"/>
      <c r="B21" s="145" t="s">
        <v>453</v>
      </c>
      <c r="C21" s="100">
        <v>75</v>
      </c>
      <c r="D21" s="100">
        <v>75</v>
      </c>
      <c r="E21" s="100">
        <v>75</v>
      </c>
      <c r="F21" s="100">
        <v>75</v>
      </c>
      <c r="G21" s="100">
        <v>75</v>
      </c>
      <c r="H21" s="100"/>
      <c r="I21" s="100"/>
      <c r="J21" s="100"/>
      <c r="K21" s="100"/>
      <c r="L21" s="194"/>
      <c r="M21" s="194"/>
    </row>
    <row r="22" spans="1:13" x14ac:dyDescent="0.2">
      <c r="A22" s="18"/>
      <c r="B22" s="145" t="s">
        <v>454</v>
      </c>
      <c r="C22" s="100">
        <v>25</v>
      </c>
      <c r="D22" s="100">
        <v>25</v>
      </c>
      <c r="E22" s="100">
        <v>25</v>
      </c>
      <c r="F22" s="100">
        <v>25</v>
      </c>
      <c r="G22" s="100">
        <v>25</v>
      </c>
      <c r="H22" s="100"/>
      <c r="I22" s="100"/>
      <c r="J22" s="100"/>
      <c r="K22" s="100"/>
      <c r="L22" s="194"/>
      <c r="M22" s="194"/>
    </row>
    <row r="23" spans="1:13" x14ac:dyDescent="0.2">
      <c r="A23" s="18"/>
      <c r="B23" s="145" t="s">
        <v>700</v>
      </c>
      <c r="C23" s="200">
        <v>0.10389610389610389</v>
      </c>
      <c r="D23" s="200">
        <v>0.10389610389610389</v>
      </c>
      <c r="E23" s="200">
        <v>0.10389610389610389</v>
      </c>
      <c r="F23" s="200">
        <v>0.10263157894736842</v>
      </c>
      <c r="G23" s="200">
        <v>0.10389610389610389</v>
      </c>
      <c r="H23" s="196">
        <v>0.75</v>
      </c>
      <c r="I23" s="196">
        <v>1.2</v>
      </c>
      <c r="J23" s="196">
        <v>0.75</v>
      </c>
      <c r="K23" s="196">
        <v>1.2</v>
      </c>
      <c r="L23" s="194" t="s">
        <v>35</v>
      </c>
      <c r="M23" s="194">
        <v>1</v>
      </c>
    </row>
    <row r="24" spans="1:13" x14ac:dyDescent="0.2">
      <c r="A24" s="18"/>
      <c r="B24" s="145" t="s">
        <v>701</v>
      </c>
      <c r="C24" s="200">
        <v>1.0625737898465171</v>
      </c>
      <c r="D24" s="200">
        <v>1.0625737898465171</v>
      </c>
      <c r="E24" s="200">
        <v>1.0625737898465171</v>
      </c>
      <c r="F24" s="200">
        <v>1.0636363636363637</v>
      </c>
      <c r="G24" s="200">
        <v>1.0625737898465171</v>
      </c>
      <c r="H24" s="196">
        <v>0.75</v>
      </c>
      <c r="I24" s="196">
        <v>1.2</v>
      </c>
      <c r="J24" s="196">
        <v>0.75</v>
      </c>
      <c r="K24" s="196">
        <v>1.2</v>
      </c>
      <c r="L24" s="194" t="s">
        <v>35</v>
      </c>
      <c r="M24" s="194">
        <v>1</v>
      </c>
    </row>
    <row r="25" spans="1:13" x14ac:dyDescent="0.2">
      <c r="A25" s="18"/>
      <c r="B25" s="145" t="s">
        <v>702</v>
      </c>
      <c r="C25" s="100">
        <v>0</v>
      </c>
      <c r="D25" s="100">
        <v>0</v>
      </c>
      <c r="E25" s="100">
        <v>0</v>
      </c>
      <c r="F25" s="100">
        <v>0</v>
      </c>
      <c r="G25" s="100">
        <v>0</v>
      </c>
      <c r="H25" s="100"/>
      <c r="I25" s="100"/>
      <c r="J25" s="100"/>
      <c r="K25" s="100"/>
      <c r="L25" s="194" t="s">
        <v>0</v>
      </c>
      <c r="M25" s="194"/>
    </row>
    <row r="26" spans="1:13" x14ac:dyDescent="0.2">
      <c r="A26" s="195" t="s">
        <v>36</v>
      </c>
      <c r="C26" s="100"/>
      <c r="D26" s="100"/>
      <c r="E26" s="100"/>
      <c r="F26" s="100"/>
      <c r="G26" s="100"/>
      <c r="H26" s="199"/>
      <c r="I26" s="199"/>
      <c r="J26" s="199"/>
      <c r="K26" s="199"/>
      <c r="L26" s="194"/>
      <c r="M26" s="194"/>
    </row>
    <row r="27" spans="1:13" x14ac:dyDescent="0.2">
      <c r="A27" s="18"/>
      <c r="B27" s="145" t="s">
        <v>703</v>
      </c>
      <c r="C27" s="100">
        <v>44</v>
      </c>
      <c r="D27" s="100">
        <v>44</v>
      </c>
      <c r="E27" s="100">
        <v>44</v>
      </c>
      <c r="F27" s="100">
        <v>44</v>
      </c>
      <c r="G27" s="100">
        <v>44</v>
      </c>
      <c r="H27" s="199"/>
      <c r="I27" s="199"/>
      <c r="J27" s="199"/>
      <c r="K27" s="199"/>
      <c r="L27" s="194"/>
      <c r="M27" s="194"/>
    </row>
    <row r="28" spans="1:13" x14ac:dyDescent="0.2">
      <c r="A28" s="18"/>
      <c r="B28" s="145" t="s">
        <v>704</v>
      </c>
      <c r="C28" s="100">
        <v>0.77</v>
      </c>
      <c r="D28" s="100">
        <v>0.77</v>
      </c>
      <c r="E28" s="100">
        <v>0.77</v>
      </c>
      <c r="F28" s="100">
        <v>0.77</v>
      </c>
      <c r="G28" s="100">
        <v>0.77</v>
      </c>
      <c r="H28" s="199"/>
      <c r="I28" s="199"/>
      <c r="J28" s="199"/>
      <c r="K28" s="199"/>
      <c r="L28" s="194"/>
      <c r="M28" s="194"/>
    </row>
    <row r="29" spans="1:13" x14ac:dyDescent="0.2">
      <c r="A29" s="18"/>
      <c r="B29" s="145" t="s">
        <v>705</v>
      </c>
      <c r="C29" s="202">
        <v>6.4935064935064934</v>
      </c>
      <c r="D29" s="202">
        <v>6.4935064935064934</v>
      </c>
      <c r="E29" s="202">
        <v>5.8441558441558437</v>
      </c>
      <c r="F29" s="202">
        <v>5.5</v>
      </c>
      <c r="G29" s="202">
        <v>5.1948051948051948</v>
      </c>
      <c r="H29" s="196">
        <v>0.75</v>
      </c>
      <c r="I29" s="196">
        <v>1.2</v>
      </c>
      <c r="J29" s="196">
        <v>0.75</v>
      </c>
      <c r="K29" s="196">
        <v>1.2</v>
      </c>
      <c r="L29" s="194" t="s">
        <v>156</v>
      </c>
      <c r="M29" s="194" t="s">
        <v>157</v>
      </c>
    </row>
    <row r="30" spans="1:13" x14ac:dyDescent="0.2">
      <c r="A30" s="18"/>
      <c r="B30" s="145" t="s">
        <v>453</v>
      </c>
      <c r="C30" s="100">
        <v>75</v>
      </c>
      <c r="D30" s="100">
        <v>75</v>
      </c>
      <c r="E30" s="100">
        <v>75</v>
      </c>
      <c r="F30" s="100">
        <v>75</v>
      </c>
      <c r="G30" s="100">
        <v>75</v>
      </c>
      <c r="H30" s="100"/>
      <c r="I30" s="100"/>
      <c r="J30" s="100"/>
      <c r="K30" s="100"/>
      <c r="L30" s="194"/>
      <c r="M30" s="194"/>
    </row>
    <row r="31" spans="1:13" x14ac:dyDescent="0.2">
      <c r="A31" s="18"/>
      <c r="B31" s="145" t="s">
        <v>454</v>
      </c>
      <c r="C31" s="100">
        <v>25</v>
      </c>
      <c r="D31" s="100">
        <v>25</v>
      </c>
      <c r="E31" s="100">
        <v>25</v>
      </c>
      <c r="F31" s="100">
        <v>25</v>
      </c>
      <c r="G31" s="100">
        <v>25</v>
      </c>
      <c r="H31" s="100"/>
      <c r="I31" s="100"/>
      <c r="J31" s="100"/>
      <c r="K31" s="100"/>
      <c r="L31" s="194"/>
      <c r="M31" s="194"/>
    </row>
    <row r="32" spans="1:13" x14ac:dyDescent="0.2">
      <c r="A32" s="18"/>
      <c r="B32" s="145" t="s">
        <v>706</v>
      </c>
      <c r="C32" s="200">
        <v>0.15584415584415584</v>
      </c>
      <c r="D32" s="200">
        <v>0.15584415584415584</v>
      </c>
      <c r="E32" s="200">
        <v>0.15584415584415584</v>
      </c>
      <c r="F32" s="200">
        <v>0.156</v>
      </c>
      <c r="G32" s="200">
        <v>0.15584415584415584</v>
      </c>
      <c r="H32" s="196">
        <v>0.75</v>
      </c>
      <c r="I32" s="196">
        <v>1.2</v>
      </c>
      <c r="J32" s="196">
        <v>0.75</v>
      </c>
      <c r="K32" s="196">
        <v>1.2</v>
      </c>
      <c r="L32" s="194" t="s">
        <v>35</v>
      </c>
      <c r="M32" s="194">
        <v>1</v>
      </c>
    </row>
    <row r="33" spans="1:13" x14ac:dyDescent="0.2">
      <c r="A33" s="18"/>
      <c r="B33" s="145" t="s">
        <v>707</v>
      </c>
      <c r="C33" s="200">
        <v>1.2987012987012986E-2</v>
      </c>
      <c r="D33" s="200">
        <v>1.2987012987012986E-2</v>
      </c>
      <c r="E33" s="200">
        <v>1.2987012987012986E-2</v>
      </c>
      <c r="F33" s="200">
        <v>1.2999999999999999E-2</v>
      </c>
      <c r="G33" s="200">
        <v>1.2987012987012986E-2</v>
      </c>
      <c r="H33" s="196">
        <v>0.75</v>
      </c>
      <c r="I33" s="196">
        <v>1.2</v>
      </c>
      <c r="J33" s="196">
        <v>0.75</v>
      </c>
      <c r="K33" s="196">
        <v>1.2</v>
      </c>
      <c r="L33" s="194" t="s">
        <v>35</v>
      </c>
      <c r="M33" s="194">
        <v>1</v>
      </c>
    </row>
    <row r="34" spans="1:13" ht="10.8" thickBot="1" x14ac:dyDescent="0.25">
      <c r="A34" s="19"/>
      <c r="B34" s="203" t="s">
        <v>702</v>
      </c>
      <c r="C34" s="134">
        <v>0</v>
      </c>
      <c r="D34" s="134">
        <v>0</v>
      </c>
      <c r="E34" s="134">
        <v>0</v>
      </c>
      <c r="F34" s="134">
        <v>0</v>
      </c>
      <c r="G34" s="134">
        <v>0</v>
      </c>
      <c r="H34" s="134"/>
      <c r="I34" s="134"/>
      <c r="J34" s="134"/>
      <c r="K34" s="134"/>
      <c r="L34" s="204" t="s">
        <v>0</v>
      </c>
      <c r="M34" s="204"/>
    </row>
    <row r="35" spans="1:13" x14ac:dyDescent="0.2">
      <c r="B35" s="128"/>
      <c r="C35" s="206"/>
      <c r="D35" s="128"/>
      <c r="E35" s="128"/>
      <c r="F35" s="128"/>
      <c r="G35" s="128"/>
      <c r="H35" s="128"/>
      <c r="I35" s="128"/>
      <c r="J35" s="128"/>
      <c r="K35" s="128"/>
      <c r="L35" s="207"/>
      <c r="M35" s="207"/>
    </row>
    <row r="36" spans="1:13" x14ac:dyDescent="0.2">
      <c r="A36" s="205" t="s">
        <v>6</v>
      </c>
    </row>
    <row r="37" spans="1:13" ht="12" x14ac:dyDescent="0.2">
      <c r="A37" s="117"/>
      <c r="B37" s="120" t="s">
        <v>525</v>
      </c>
    </row>
    <row r="38" spans="1:13" x14ac:dyDescent="0.2">
      <c r="A38" s="117"/>
      <c r="B38" s="120" t="s">
        <v>158</v>
      </c>
    </row>
    <row r="39" spans="1:13" x14ac:dyDescent="0.2">
      <c r="A39" s="117"/>
      <c r="B39" s="120" t="s">
        <v>526</v>
      </c>
    </row>
    <row r="40" spans="1:13" x14ac:dyDescent="0.2">
      <c r="A40" s="117"/>
      <c r="B40" s="120" t="s">
        <v>527</v>
      </c>
    </row>
    <row r="41" spans="1:13" x14ac:dyDescent="0.2">
      <c r="A41" s="117"/>
      <c r="B41" s="120" t="s">
        <v>528</v>
      </c>
    </row>
    <row r="42" spans="1:13" x14ac:dyDescent="0.2">
      <c r="A42" s="117"/>
      <c r="B42" s="120" t="s">
        <v>451</v>
      </c>
    </row>
    <row r="43" spans="1:13" x14ac:dyDescent="0.2">
      <c r="A43" s="117"/>
      <c r="B43" s="120" t="s">
        <v>452</v>
      </c>
    </row>
    <row r="44" spans="1:13" x14ac:dyDescent="0.2">
      <c r="A44" s="117"/>
      <c r="B44" s="120" t="s">
        <v>159</v>
      </c>
    </row>
    <row r="45" spans="1:13" x14ac:dyDescent="0.2">
      <c r="B45" s="120"/>
    </row>
    <row r="46" spans="1:13" x14ac:dyDescent="0.2">
      <c r="A46" s="205" t="s">
        <v>16</v>
      </c>
    </row>
    <row r="47" spans="1:13" x14ac:dyDescent="0.2">
      <c r="A47" s="117"/>
      <c r="B47" s="120" t="s">
        <v>160</v>
      </c>
    </row>
    <row r="48" spans="1:13" x14ac:dyDescent="0.2">
      <c r="A48" s="117"/>
      <c r="B48" s="120" t="s">
        <v>161</v>
      </c>
    </row>
    <row r="49" spans="1:2" x14ac:dyDescent="0.2">
      <c r="A49" s="117"/>
      <c r="B49" s="120" t="s">
        <v>162</v>
      </c>
    </row>
    <row r="50" spans="1:2" x14ac:dyDescent="0.2">
      <c r="A50" s="117"/>
      <c r="B50" s="120" t="s">
        <v>163</v>
      </c>
    </row>
    <row r="51" spans="1:2" x14ac:dyDescent="0.2">
      <c r="A51" s="117"/>
      <c r="B51" s="120" t="s">
        <v>164</v>
      </c>
    </row>
    <row r="52" spans="1:2" x14ac:dyDescent="0.2">
      <c r="A52" s="117"/>
      <c r="B52" s="120" t="s">
        <v>165</v>
      </c>
    </row>
    <row r="53" spans="1:2" x14ac:dyDescent="0.2">
      <c r="A53" s="117"/>
      <c r="B53" s="120" t="s">
        <v>166</v>
      </c>
    </row>
    <row r="54" spans="1:2" x14ac:dyDescent="0.2">
      <c r="A54" s="117"/>
      <c r="B54" s="120" t="s">
        <v>167</v>
      </c>
    </row>
    <row r="55" spans="1:2" x14ac:dyDescent="0.2">
      <c r="A55" s="117"/>
      <c r="B55" s="120" t="s">
        <v>168</v>
      </c>
    </row>
    <row r="56" spans="1:2" x14ac:dyDescent="0.2">
      <c r="A56" s="117"/>
      <c r="B56" s="120" t="s">
        <v>169</v>
      </c>
    </row>
    <row r="57" spans="1:2" x14ac:dyDescent="0.2">
      <c r="A57" s="117"/>
      <c r="B57" s="120" t="s">
        <v>170</v>
      </c>
    </row>
    <row r="58" spans="1:2" x14ac:dyDescent="0.2">
      <c r="A58" s="117"/>
      <c r="B58" s="120" t="s">
        <v>171</v>
      </c>
    </row>
    <row r="59" spans="1:2" x14ac:dyDescent="0.2">
      <c r="A59" s="117"/>
      <c r="B59" s="120" t="s">
        <v>172</v>
      </c>
    </row>
    <row r="60" spans="1:2" x14ac:dyDescent="0.2">
      <c r="A60" s="117"/>
      <c r="B60" s="120" t="s">
        <v>173</v>
      </c>
    </row>
    <row r="61" spans="1:2" x14ac:dyDescent="0.2">
      <c r="A61" s="117"/>
      <c r="B61" s="120" t="s">
        <v>153</v>
      </c>
    </row>
    <row r="62" spans="1:2" x14ac:dyDescent="0.2">
      <c r="A62" s="117"/>
      <c r="B62" s="120" t="s">
        <v>154</v>
      </c>
    </row>
    <row r="63" spans="1:2" x14ac:dyDescent="0.2">
      <c r="A63" s="117"/>
      <c r="B63" s="120" t="s">
        <v>174</v>
      </c>
    </row>
  </sheetData>
  <mergeCells count="1">
    <mergeCell ref="C1:M1"/>
  </mergeCells>
  <hyperlinks>
    <hyperlink ref="B47" r:id="rId1" display="https://www.doi.org/10.1002/bbb.1710"/>
    <hyperlink ref="B48" r:id="rId2" display="http://acee.princeton.edu/wp-content/uploads/2016/10/Kreutz-et-al-PCC-2008-10-7-08.pdf"/>
    <hyperlink ref="B49" r:id="rId3" display="https://www.doi.org/10.1021/ef302003f"/>
    <hyperlink ref="B50" r:id="rId4" display="https://doi.org/10.1039/C6EE00935B"/>
    <hyperlink ref="B51" r:id="rId5" display="https://doi.org/10.1016/j.jechem.2015.11.005"/>
    <hyperlink ref="B52" r:id="rId6" display="http://www.velocys.com/our-biorefineries/"/>
    <hyperlink ref="B53" r:id="rId7" display="https://doi.org/10.13031/2013.30383"/>
    <hyperlink ref="B54" r:id="rId8" display="https://ens.dk/sites/ens.dk/files/Statistik/energy_statistics_2015.pdf"/>
    <hyperlink ref="B55" r:id="rId9" display="https://www.doi.org/10.3389/fsufs.2017.00002"/>
    <hyperlink ref="B56" r:id="rId10" display="http://www.velocys.com/establishment-of-a-strategic-alliance-with-tri/"/>
    <hyperlink ref="B57" r:id="rId11" display="https://biorrefineria.blogspot.ca/2017/06/velocys-plans-for-construction-of-commercial-BTL-plant-move-forward.html"/>
    <hyperlink ref="B58" r:id="rId12" display="http://web.anl.gov/PCS/acsfuel/preprint archive/Files/39_4_WASHINGTON DC_08-94_1146.pdf"/>
    <hyperlink ref="B59" r:id="rId13" display="http://www.adktroutguide.com/files/1999_Phd_Thesis_-_Kinetics_Selectivity_and_Scaleup_of_FT_Synthesis.pdf"/>
    <hyperlink ref="B60" r:id="rId14" display="https://www.ien.com/operations/news/20980331/mississippi-lands-biofuel-refinery"/>
    <hyperlink ref="B61" r:id="rId15" display="http://www.irena.org/DocumentDownloads/Publications/IRENA_Innovation_Outlook_Advanced_Liquid_Biofuels_2016.pdf"/>
    <hyperlink ref="B62" r:id="rId16" display="http://platformduurzamebiobrandstoffen.nl/wp-content/uploads/2017/07/2017_SGAB_Cost-of-Biofuels.pdf"/>
    <hyperlink ref="B63" r:id="rId17" display="https://www.doi.org/10.1002/bbb.1613"/>
    <hyperlink ref="C1" location="INDEX" display="Gasifier, biomass, Fischer Tropsch liquid fuels, large scale"/>
  </hyperlinks>
  <pageMargins left="0.7" right="0.7" top="0.75" bottom="0.75" header="0.3" footer="0.3"/>
  <pageSetup paperSize="9" scale="36" orientation="portrait" r:id="rId18"/>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M59"/>
  <sheetViews>
    <sheetView showGridLines="0" topLeftCell="A2" zoomScaleNormal="100" workbookViewId="0">
      <selection activeCell="B12" sqref="B12"/>
    </sheetView>
  </sheetViews>
  <sheetFormatPr defaultColWidth="8.88671875" defaultRowHeight="10.199999999999999" x14ac:dyDescent="0.2"/>
  <cols>
    <col min="1" max="1" width="2.88671875" style="121" customWidth="1"/>
    <col min="2" max="2" width="39.109375" style="121" customWidth="1"/>
    <col min="3" max="3" width="19" style="121" bestFit="1" customWidth="1"/>
    <col min="4" max="6" width="4.88671875" style="121" bestFit="1" customWidth="1"/>
    <col min="7" max="7" width="5.109375" style="121" bestFit="1" customWidth="1"/>
    <col min="8" max="8" width="5" style="121" bestFit="1" customWidth="1"/>
    <col min="9" max="9" width="5.109375" style="121" bestFit="1" customWidth="1"/>
    <col min="10" max="10" width="5" style="121" bestFit="1" customWidth="1"/>
    <col min="11" max="11" width="4.5546875" style="121" bestFit="1" customWidth="1"/>
    <col min="12" max="12" width="3.109375" style="121" bestFit="1" customWidth="1"/>
    <col min="13" max="13" width="3.5546875" style="121" bestFit="1" customWidth="1"/>
    <col min="14" max="16384" width="8.88671875" style="121"/>
  </cols>
  <sheetData>
    <row r="1" spans="1:13" ht="24" customHeight="1" x14ac:dyDescent="0.2">
      <c r="A1" s="27" t="s">
        <v>15</v>
      </c>
      <c r="B1" s="6"/>
      <c r="C1" s="420" t="s">
        <v>351</v>
      </c>
      <c r="D1" s="415"/>
      <c r="E1" s="415"/>
      <c r="F1" s="415"/>
      <c r="G1" s="415"/>
      <c r="H1" s="415"/>
      <c r="I1" s="415"/>
      <c r="J1" s="415"/>
      <c r="K1" s="415"/>
      <c r="L1" s="415"/>
      <c r="M1" s="286"/>
    </row>
    <row r="2" spans="1:13" x14ac:dyDescent="0.2">
      <c r="A2" s="7" t="s">
        <v>412</v>
      </c>
      <c r="B2" s="7"/>
      <c r="C2" s="90">
        <v>2020</v>
      </c>
      <c r="D2" s="90">
        <v>2030</v>
      </c>
      <c r="E2" s="90">
        <v>2040</v>
      </c>
      <c r="F2" s="90">
        <v>2050</v>
      </c>
      <c r="G2" s="90">
        <v>2020</v>
      </c>
      <c r="H2" s="90">
        <v>2020</v>
      </c>
      <c r="I2" s="90">
        <v>2050</v>
      </c>
      <c r="J2" s="90">
        <v>2050</v>
      </c>
      <c r="K2" s="90" t="s">
        <v>14</v>
      </c>
      <c r="L2" s="91" t="s">
        <v>13</v>
      </c>
      <c r="M2" s="17"/>
    </row>
    <row r="3" spans="1:13" ht="10.8" thickBot="1" x14ac:dyDescent="0.25">
      <c r="A3" s="31" t="s">
        <v>832</v>
      </c>
      <c r="B3" s="8"/>
      <c r="C3" s="83" t="s">
        <v>833</v>
      </c>
      <c r="D3" s="83" t="s">
        <v>833</v>
      </c>
      <c r="E3" s="83" t="s">
        <v>833</v>
      </c>
      <c r="F3" s="83" t="s">
        <v>833</v>
      </c>
      <c r="G3" s="93" t="s">
        <v>12</v>
      </c>
      <c r="H3" s="93" t="s">
        <v>11</v>
      </c>
      <c r="I3" s="93" t="s">
        <v>12</v>
      </c>
      <c r="J3" s="93" t="s">
        <v>11</v>
      </c>
      <c r="K3" s="93" t="s">
        <v>17</v>
      </c>
      <c r="L3" s="208" t="s">
        <v>17</v>
      </c>
      <c r="M3" s="287"/>
    </row>
    <row r="4" spans="1:13" x14ac:dyDescent="0.2">
      <c r="A4" s="95" t="s">
        <v>413</v>
      </c>
      <c r="B4" s="95" t="s">
        <v>414</v>
      </c>
      <c r="C4" s="2"/>
      <c r="D4" s="96"/>
      <c r="E4" s="96"/>
      <c r="F4" s="96"/>
      <c r="G4" s="96"/>
      <c r="H4" s="96"/>
      <c r="I4" s="96"/>
      <c r="J4" s="96"/>
      <c r="K4" s="96"/>
      <c r="L4" s="150"/>
      <c r="M4" s="287"/>
    </row>
    <row r="5" spans="1:13" x14ac:dyDescent="0.2">
      <c r="A5" s="97" t="s">
        <v>10</v>
      </c>
      <c r="B5" s="98"/>
      <c r="C5" s="96"/>
      <c r="D5" s="96"/>
      <c r="E5" s="96"/>
      <c r="F5" s="96"/>
      <c r="G5" s="96"/>
      <c r="H5" s="96"/>
      <c r="I5" s="96"/>
      <c r="J5" s="96"/>
      <c r="K5" s="96"/>
      <c r="L5" s="150"/>
      <c r="M5" s="287"/>
    </row>
    <row r="6" spans="1:13" x14ac:dyDescent="0.2">
      <c r="A6" s="97"/>
      <c r="B6" s="99" t="s">
        <v>708</v>
      </c>
      <c r="C6" s="131">
        <v>1</v>
      </c>
      <c r="D6" s="131">
        <v>1</v>
      </c>
      <c r="E6" s="131">
        <v>1</v>
      </c>
      <c r="F6" s="131">
        <v>1</v>
      </c>
      <c r="G6" s="131">
        <v>1</v>
      </c>
      <c r="H6" s="131">
        <v>1</v>
      </c>
      <c r="I6" s="131">
        <v>1</v>
      </c>
      <c r="J6" s="131">
        <v>1</v>
      </c>
      <c r="K6" s="101"/>
      <c r="L6" s="150"/>
      <c r="M6" s="17"/>
    </row>
    <row r="7" spans="1:13" x14ac:dyDescent="0.2">
      <c r="A7" s="97"/>
      <c r="B7" s="99" t="s">
        <v>709</v>
      </c>
      <c r="C7" s="131">
        <f t="shared" ref="C7:J7" si="0">C6*3600*(C12/100)*24/120</f>
        <v>478.8</v>
      </c>
      <c r="D7" s="131">
        <f t="shared" si="0"/>
        <v>489.6</v>
      </c>
      <c r="E7" s="131">
        <f t="shared" si="0"/>
        <v>514.79999999999995</v>
      </c>
      <c r="F7" s="131">
        <f t="shared" si="0"/>
        <v>540</v>
      </c>
      <c r="G7" s="131">
        <f t="shared" si="0"/>
        <v>453.6</v>
      </c>
      <c r="H7" s="131">
        <f t="shared" si="0"/>
        <v>504</v>
      </c>
      <c r="I7" s="131">
        <f t="shared" si="0"/>
        <v>504</v>
      </c>
      <c r="J7" s="131">
        <f t="shared" si="0"/>
        <v>576</v>
      </c>
      <c r="K7" s="101" t="s">
        <v>352</v>
      </c>
      <c r="L7" s="150"/>
      <c r="M7" s="17"/>
    </row>
    <row r="8" spans="1:13" x14ac:dyDescent="0.2">
      <c r="A8" s="97"/>
      <c r="B8" s="289" t="s">
        <v>590</v>
      </c>
      <c r="C8" s="131"/>
      <c r="D8" s="131"/>
      <c r="E8" s="131"/>
      <c r="F8" s="131"/>
      <c r="G8" s="131"/>
      <c r="H8" s="131"/>
      <c r="I8" s="131"/>
      <c r="J8" s="131"/>
      <c r="K8" s="101"/>
      <c r="L8" s="150"/>
      <c r="M8" s="17"/>
    </row>
    <row r="9" spans="1:13" x14ac:dyDescent="0.2">
      <c r="A9" s="97"/>
      <c r="B9" s="99" t="s">
        <v>836</v>
      </c>
      <c r="C9" s="131">
        <v>100</v>
      </c>
      <c r="D9" s="131">
        <v>100</v>
      </c>
      <c r="E9" s="131">
        <v>100</v>
      </c>
      <c r="F9" s="131">
        <v>100</v>
      </c>
      <c r="G9" s="131">
        <v>100</v>
      </c>
      <c r="H9" s="131">
        <v>100</v>
      </c>
      <c r="I9" s="131">
        <v>100</v>
      </c>
      <c r="J9" s="131">
        <v>100</v>
      </c>
      <c r="K9" s="101"/>
      <c r="L9" s="150"/>
      <c r="M9" s="17"/>
    </row>
    <row r="10" spans="1:13" x14ac:dyDescent="0.2">
      <c r="A10" s="97"/>
      <c r="B10" s="99" t="s">
        <v>710</v>
      </c>
      <c r="C10" s="131">
        <f>C17+(C17*8)</f>
        <v>179.56795679567958</v>
      </c>
      <c r="D10" s="131">
        <f t="shared" ref="D10:J10" si="1">D17+(D17*8)</f>
        <v>183.61836183618362</v>
      </c>
      <c r="E10" s="131">
        <f t="shared" si="1"/>
        <v>193.06930693069307</v>
      </c>
      <c r="F10" s="131">
        <f t="shared" si="1"/>
        <v>202.52025202520252</v>
      </c>
      <c r="G10" s="131">
        <f t="shared" si="1"/>
        <v>170.11701170117013</v>
      </c>
      <c r="H10" s="131">
        <f t="shared" si="1"/>
        <v>189.01890189018903</v>
      </c>
      <c r="I10" s="131">
        <f t="shared" si="1"/>
        <v>189.01890189018903</v>
      </c>
      <c r="J10" s="131">
        <f t="shared" si="1"/>
        <v>216.02160216021602</v>
      </c>
      <c r="K10" s="101"/>
      <c r="L10" s="150"/>
      <c r="M10" s="17"/>
    </row>
    <row r="11" spans="1:13" x14ac:dyDescent="0.2">
      <c r="A11" s="97"/>
      <c r="B11" s="166" t="s">
        <v>591</v>
      </c>
      <c r="C11" s="109"/>
      <c r="D11" s="109"/>
      <c r="E11" s="109"/>
      <c r="F11" s="109"/>
      <c r="G11" s="109"/>
      <c r="H11" s="109"/>
      <c r="I11" s="109"/>
      <c r="J11" s="109"/>
      <c r="K11" s="101"/>
      <c r="L11" s="150"/>
      <c r="M11" s="17"/>
    </row>
    <row r="12" spans="1:13" x14ac:dyDescent="0.2">
      <c r="A12" s="97"/>
      <c r="B12" s="99" t="s">
        <v>943</v>
      </c>
      <c r="C12" s="147">
        <f>(63+70)/2</f>
        <v>66.5</v>
      </c>
      <c r="D12" s="147">
        <f>(65+71)/2</f>
        <v>68</v>
      </c>
      <c r="E12" s="147">
        <f>(D12+F12)/2</f>
        <v>71.5</v>
      </c>
      <c r="F12" s="147">
        <f>(70+80)/2</f>
        <v>75</v>
      </c>
      <c r="G12" s="147">
        <v>63</v>
      </c>
      <c r="H12" s="147">
        <v>70</v>
      </c>
      <c r="I12" s="147">
        <v>70</v>
      </c>
      <c r="J12" s="147">
        <v>80</v>
      </c>
      <c r="K12" s="101" t="s">
        <v>4</v>
      </c>
      <c r="L12" s="150" t="s">
        <v>353</v>
      </c>
      <c r="M12" s="288"/>
    </row>
    <row r="13" spans="1:13" x14ac:dyDescent="0.2">
      <c r="A13" s="97"/>
      <c r="B13" s="99" t="s">
        <v>834</v>
      </c>
      <c r="C13" s="147">
        <f t="shared" ref="C13:J13" si="2">(C17*39.4/1000*100)-C12</f>
        <v>12.110861086108613</v>
      </c>
      <c r="D13" s="147">
        <f t="shared" si="2"/>
        <v>12.384038403840378</v>
      </c>
      <c r="E13" s="147">
        <f t="shared" si="2"/>
        <v>13.021452145214511</v>
      </c>
      <c r="F13" s="147">
        <f t="shared" si="2"/>
        <v>13.658865886588657</v>
      </c>
      <c r="G13" s="147">
        <f t="shared" si="2"/>
        <v>11.473447344734481</v>
      </c>
      <c r="H13" s="147">
        <f t="shared" si="2"/>
        <v>12.748274827482746</v>
      </c>
      <c r="I13" s="147">
        <f t="shared" si="2"/>
        <v>12.748274827482746</v>
      </c>
      <c r="J13" s="147">
        <f t="shared" si="2"/>
        <v>14.569456945694569</v>
      </c>
      <c r="K13" s="101" t="s">
        <v>245</v>
      </c>
      <c r="L13" s="150"/>
      <c r="M13" s="17"/>
    </row>
    <row r="14" spans="1:13" x14ac:dyDescent="0.2">
      <c r="A14" s="97"/>
      <c r="B14" s="99" t="s">
        <v>835</v>
      </c>
      <c r="C14" s="147">
        <f>100-C12-C13</f>
        <v>21.389138913891387</v>
      </c>
      <c r="D14" s="147">
        <f t="shared" ref="D14:J14" si="3">100-D12-D13</f>
        <v>19.615961596159622</v>
      </c>
      <c r="E14" s="147">
        <f t="shared" si="3"/>
        <v>15.478547854785489</v>
      </c>
      <c r="F14" s="147">
        <f t="shared" si="3"/>
        <v>11.341134113411343</v>
      </c>
      <c r="G14" s="147">
        <f t="shared" si="3"/>
        <v>25.526552655265519</v>
      </c>
      <c r="H14" s="147">
        <f t="shared" si="3"/>
        <v>17.251725172517254</v>
      </c>
      <c r="I14" s="147">
        <f t="shared" si="3"/>
        <v>17.251725172517254</v>
      </c>
      <c r="J14" s="147">
        <f t="shared" si="3"/>
        <v>5.4305430543054314</v>
      </c>
      <c r="K14" s="101"/>
      <c r="L14" s="150"/>
      <c r="M14" s="17"/>
    </row>
    <row r="15" spans="1:13" x14ac:dyDescent="0.2">
      <c r="A15" s="97"/>
      <c r="B15" s="99" t="s">
        <v>711</v>
      </c>
      <c r="C15" s="147">
        <v>5</v>
      </c>
      <c r="D15" s="147">
        <v>5</v>
      </c>
      <c r="E15" s="147">
        <v>5</v>
      </c>
      <c r="F15" s="147">
        <v>5</v>
      </c>
      <c r="G15" s="147">
        <v>5</v>
      </c>
      <c r="H15" s="147">
        <v>5</v>
      </c>
      <c r="I15" s="147">
        <v>5</v>
      </c>
      <c r="J15" s="147">
        <v>5</v>
      </c>
      <c r="K15" s="101" t="s">
        <v>5</v>
      </c>
      <c r="L15" s="150"/>
      <c r="M15" s="17"/>
    </row>
    <row r="16" spans="1:13" ht="14.4" customHeight="1" x14ac:dyDescent="0.2">
      <c r="A16" s="97"/>
      <c r="B16" s="99" t="s">
        <v>712</v>
      </c>
      <c r="C16" s="147">
        <f>C14-C15</f>
        <v>16.389138913891387</v>
      </c>
      <c r="D16" s="147">
        <f t="shared" ref="D16:J16" si="4">D14-D15</f>
        <v>14.615961596159622</v>
      </c>
      <c r="E16" s="147">
        <f t="shared" si="4"/>
        <v>10.478547854785489</v>
      </c>
      <c r="F16" s="147">
        <f t="shared" si="4"/>
        <v>6.3411341134113428</v>
      </c>
      <c r="G16" s="147">
        <f t="shared" si="4"/>
        <v>20.526552655265519</v>
      </c>
      <c r="H16" s="147">
        <f t="shared" si="4"/>
        <v>12.251725172517254</v>
      </c>
      <c r="I16" s="147">
        <f t="shared" si="4"/>
        <v>12.251725172517254</v>
      </c>
      <c r="J16" s="147">
        <f t="shared" si="4"/>
        <v>0.43054305430543138</v>
      </c>
      <c r="K16" s="101" t="s">
        <v>32</v>
      </c>
      <c r="L16" s="150"/>
      <c r="M16" s="17"/>
    </row>
    <row r="17" spans="1:13" x14ac:dyDescent="0.2">
      <c r="A17" s="97"/>
      <c r="B17" s="99" t="s">
        <v>713</v>
      </c>
      <c r="C17" s="147">
        <f>C12/100/33.33*1000</f>
        <v>19.951995199519953</v>
      </c>
      <c r="D17" s="147">
        <f t="shared" ref="D17:J17" si="5">D12/33.33*1000/100</f>
        <v>20.402040204020402</v>
      </c>
      <c r="E17" s="147">
        <f t="shared" si="5"/>
        <v>21.452145214521451</v>
      </c>
      <c r="F17" s="147">
        <f t="shared" si="5"/>
        <v>22.502250225022504</v>
      </c>
      <c r="G17" s="147">
        <f t="shared" si="5"/>
        <v>18.901890189018903</v>
      </c>
      <c r="H17" s="147">
        <f t="shared" si="5"/>
        <v>21.002100210021002</v>
      </c>
      <c r="I17" s="147">
        <f t="shared" si="5"/>
        <v>21.002100210021002</v>
      </c>
      <c r="J17" s="147">
        <f t="shared" si="5"/>
        <v>24.002400240024002</v>
      </c>
      <c r="K17" s="101" t="s">
        <v>4</v>
      </c>
      <c r="L17" s="150" t="s">
        <v>353</v>
      </c>
      <c r="M17" s="17"/>
    </row>
    <row r="18" spans="1:13" x14ac:dyDescent="0.2">
      <c r="A18" s="97"/>
      <c r="B18" s="99" t="s">
        <v>417</v>
      </c>
      <c r="C18" s="209">
        <v>2</v>
      </c>
      <c r="D18" s="209">
        <v>2</v>
      </c>
      <c r="E18" s="209">
        <v>2</v>
      </c>
      <c r="F18" s="209">
        <v>2</v>
      </c>
      <c r="G18" s="209">
        <v>2</v>
      </c>
      <c r="H18" s="209">
        <v>2</v>
      </c>
      <c r="I18" s="209">
        <v>2</v>
      </c>
      <c r="J18" s="209">
        <v>2</v>
      </c>
      <c r="K18" s="101" t="s">
        <v>3</v>
      </c>
      <c r="L18" s="150"/>
      <c r="M18" s="17"/>
    </row>
    <row r="19" spans="1:13" x14ac:dyDescent="0.2">
      <c r="A19" s="97"/>
      <c r="B19" s="99" t="s">
        <v>418</v>
      </c>
      <c r="C19" s="131">
        <v>2</v>
      </c>
      <c r="D19" s="131">
        <v>2</v>
      </c>
      <c r="E19" s="131">
        <v>2</v>
      </c>
      <c r="F19" s="131">
        <v>2</v>
      </c>
      <c r="G19" s="131">
        <v>2</v>
      </c>
      <c r="H19" s="131">
        <v>2</v>
      </c>
      <c r="I19" s="131">
        <v>2</v>
      </c>
      <c r="J19" s="131">
        <v>2</v>
      </c>
      <c r="K19" s="101" t="s">
        <v>3</v>
      </c>
      <c r="L19" s="150"/>
      <c r="M19" s="3"/>
    </row>
    <row r="20" spans="1:13" x14ac:dyDescent="0.2">
      <c r="A20" s="97"/>
      <c r="B20" s="99" t="s">
        <v>419</v>
      </c>
      <c r="C20" s="131">
        <v>25</v>
      </c>
      <c r="D20" s="131">
        <v>30</v>
      </c>
      <c r="E20" s="131">
        <v>32</v>
      </c>
      <c r="F20" s="131">
        <v>35</v>
      </c>
      <c r="G20" s="131">
        <v>25</v>
      </c>
      <c r="H20" s="131">
        <v>25</v>
      </c>
      <c r="I20" s="131">
        <v>30</v>
      </c>
      <c r="J20" s="131">
        <v>35</v>
      </c>
      <c r="K20" s="101" t="s">
        <v>211</v>
      </c>
      <c r="L20" s="150" t="s">
        <v>354</v>
      </c>
      <c r="M20" s="3"/>
    </row>
    <row r="21" spans="1:13" x14ac:dyDescent="0.2">
      <c r="A21" s="97"/>
      <c r="B21" s="99" t="s">
        <v>420</v>
      </c>
      <c r="C21" s="109">
        <v>0.33</v>
      </c>
      <c r="D21" s="109">
        <v>0.33</v>
      </c>
      <c r="E21" s="109">
        <v>0.33</v>
      </c>
      <c r="F21" s="109">
        <v>0.33</v>
      </c>
      <c r="G21" s="109">
        <v>0.33</v>
      </c>
      <c r="H21" s="109">
        <v>0.33</v>
      </c>
      <c r="I21" s="109">
        <v>0.33</v>
      </c>
      <c r="J21" s="109">
        <v>0.33</v>
      </c>
      <c r="K21" s="101" t="s">
        <v>355</v>
      </c>
      <c r="L21" s="150"/>
      <c r="M21" s="3"/>
    </row>
    <row r="22" spans="1:13" x14ac:dyDescent="0.2">
      <c r="A22" s="110" t="s">
        <v>373</v>
      </c>
      <c r="C22" s="109"/>
      <c r="D22" s="109"/>
      <c r="E22" s="109"/>
      <c r="F22" s="109"/>
      <c r="G22" s="109"/>
      <c r="H22" s="109"/>
      <c r="I22" s="109"/>
      <c r="J22" s="109"/>
      <c r="K22" s="101"/>
      <c r="L22" s="150"/>
      <c r="M22" s="3"/>
    </row>
    <row r="23" spans="1:13" x14ac:dyDescent="0.2">
      <c r="A23" s="97"/>
      <c r="B23" s="99" t="s">
        <v>714</v>
      </c>
      <c r="C23" s="131">
        <v>750</v>
      </c>
      <c r="D23" s="131">
        <v>570</v>
      </c>
      <c r="E23" s="131">
        <v>450</v>
      </c>
      <c r="F23" s="131">
        <v>350</v>
      </c>
      <c r="G23" s="131">
        <v>500</v>
      </c>
      <c r="H23" s="131">
        <v>1400</v>
      </c>
      <c r="I23" s="131">
        <v>200</v>
      </c>
      <c r="J23" s="131">
        <v>700</v>
      </c>
      <c r="K23" s="101" t="s">
        <v>356</v>
      </c>
      <c r="L23" s="150"/>
      <c r="M23" s="12"/>
    </row>
    <row r="24" spans="1:13" x14ac:dyDescent="0.2">
      <c r="A24" s="97"/>
      <c r="B24" s="99" t="s">
        <v>715</v>
      </c>
      <c r="C24" s="131">
        <f t="shared" ref="C24:J24" si="6">C23/(C7/1000/C6)</f>
        <v>1566.4160401002507</v>
      </c>
      <c r="D24" s="131">
        <f t="shared" si="6"/>
        <v>1164.2156862745096</v>
      </c>
      <c r="E24" s="131">
        <f t="shared" si="6"/>
        <v>874.12587412587425</v>
      </c>
      <c r="F24" s="131">
        <f t="shared" si="6"/>
        <v>648.14814814814815</v>
      </c>
      <c r="G24" s="131">
        <f t="shared" si="6"/>
        <v>1102.2927689594355</v>
      </c>
      <c r="H24" s="131">
        <f t="shared" si="6"/>
        <v>2777.7777777777778</v>
      </c>
      <c r="I24" s="131">
        <f t="shared" si="6"/>
        <v>396.82539682539681</v>
      </c>
      <c r="J24" s="131">
        <f t="shared" si="6"/>
        <v>1215.2777777777778</v>
      </c>
      <c r="K24" s="101" t="s">
        <v>357</v>
      </c>
      <c r="L24" s="150"/>
      <c r="M24" s="3"/>
    </row>
    <row r="25" spans="1:13" x14ac:dyDescent="0.2">
      <c r="A25" s="97"/>
      <c r="B25" s="99" t="s">
        <v>475</v>
      </c>
      <c r="C25" s="131">
        <v>95</v>
      </c>
      <c r="D25" s="131">
        <v>95</v>
      </c>
      <c r="E25" s="131">
        <v>95</v>
      </c>
      <c r="F25" s="131">
        <v>95</v>
      </c>
      <c r="G25" s="131">
        <v>95</v>
      </c>
      <c r="H25" s="131">
        <v>95</v>
      </c>
      <c r="I25" s="131">
        <v>95</v>
      </c>
      <c r="J25" s="131">
        <v>95</v>
      </c>
      <c r="K25" s="101" t="s">
        <v>0</v>
      </c>
      <c r="L25" s="150"/>
      <c r="M25" s="3"/>
    </row>
    <row r="26" spans="1:13" x14ac:dyDescent="0.2">
      <c r="A26" s="97"/>
      <c r="B26" s="99" t="s">
        <v>476</v>
      </c>
      <c r="C26" s="131">
        <v>5</v>
      </c>
      <c r="D26" s="131">
        <v>5</v>
      </c>
      <c r="E26" s="131">
        <v>5</v>
      </c>
      <c r="F26" s="131">
        <v>5</v>
      </c>
      <c r="G26" s="131">
        <v>5</v>
      </c>
      <c r="H26" s="131">
        <v>5</v>
      </c>
      <c r="I26" s="131">
        <v>5</v>
      </c>
      <c r="J26" s="131">
        <v>5</v>
      </c>
      <c r="K26" s="101" t="s">
        <v>0</v>
      </c>
      <c r="L26" s="150"/>
      <c r="M26" s="3"/>
    </row>
    <row r="27" spans="1:13" x14ac:dyDescent="0.2">
      <c r="A27" s="97"/>
      <c r="B27" s="99" t="s">
        <v>716</v>
      </c>
      <c r="C27" s="131">
        <v>5</v>
      </c>
      <c r="D27" s="131">
        <v>5</v>
      </c>
      <c r="E27" s="131">
        <v>5</v>
      </c>
      <c r="F27" s="131">
        <v>5</v>
      </c>
      <c r="G27" s="131">
        <v>5</v>
      </c>
      <c r="H27" s="131">
        <v>5</v>
      </c>
      <c r="I27" s="131">
        <v>5</v>
      </c>
      <c r="J27" s="131">
        <v>5</v>
      </c>
      <c r="K27" s="101" t="s">
        <v>358</v>
      </c>
      <c r="L27" s="150" t="s">
        <v>359</v>
      </c>
      <c r="M27" s="3"/>
    </row>
    <row r="28" spans="1:13" x14ac:dyDescent="0.2">
      <c r="A28" s="97"/>
      <c r="B28" s="99" t="s">
        <v>717</v>
      </c>
      <c r="C28" s="109" t="s">
        <v>17</v>
      </c>
      <c r="D28" s="109" t="s">
        <v>17</v>
      </c>
      <c r="E28" s="109" t="s">
        <v>17</v>
      </c>
      <c r="F28" s="109" t="s">
        <v>17</v>
      </c>
      <c r="G28" s="109"/>
      <c r="H28" s="109"/>
      <c r="I28" s="109"/>
      <c r="J28" s="109"/>
      <c r="K28" s="101" t="s">
        <v>244</v>
      </c>
      <c r="L28" s="150"/>
      <c r="M28" s="3"/>
    </row>
    <row r="29" spans="1:13" x14ac:dyDescent="0.2">
      <c r="A29" s="97"/>
      <c r="B29" s="99" t="s">
        <v>718</v>
      </c>
      <c r="C29" s="109" t="s">
        <v>17</v>
      </c>
      <c r="D29" s="109" t="s">
        <v>17</v>
      </c>
      <c r="E29" s="109" t="s">
        <v>17</v>
      </c>
      <c r="F29" s="109" t="s">
        <v>17</v>
      </c>
      <c r="G29" s="109"/>
      <c r="H29" s="109"/>
      <c r="I29" s="109"/>
      <c r="J29" s="109"/>
      <c r="K29" s="101"/>
      <c r="L29" s="150"/>
      <c r="M29" s="3"/>
    </row>
    <row r="30" spans="1:13" x14ac:dyDescent="0.2">
      <c r="A30" s="97" t="s">
        <v>416</v>
      </c>
      <c r="B30" s="110"/>
      <c r="C30" s="109"/>
      <c r="D30" s="109"/>
      <c r="E30" s="109"/>
      <c r="F30" s="109"/>
      <c r="G30" s="109"/>
      <c r="H30" s="109"/>
      <c r="I30" s="109"/>
      <c r="J30" s="109"/>
      <c r="K30" s="101"/>
      <c r="L30" s="150"/>
      <c r="M30" s="3"/>
    </row>
    <row r="31" spans="1:13" x14ac:dyDescent="0.2">
      <c r="A31" s="97"/>
      <c r="B31" s="99" t="s">
        <v>719</v>
      </c>
      <c r="C31" s="147">
        <v>0.6</v>
      </c>
      <c r="D31" s="147">
        <v>1</v>
      </c>
      <c r="E31" s="147">
        <v>1.2</v>
      </c>
      <c r="F31" s="147">
        <v>1.5</v>
      </c>
      <c r="G31" s="147">
        <v>0.4</v>
      </c>
      <c r="H31" s="147">
        <v>0.6</v>
      </c>
      <c r="I31" s="147">
        <v>1.2</v>
      </c>
      <c r="J31" s="147">
        <v>1.5</v>
      </c>
      <c r="K31" s="101" t="s">
        <v>19</v>
      </c>
      <c r="L31" s="150" t="s">
        <v>360</v>
      </c>
      <c r="M31" s="13"/>
    </row>
    <row r="32" spans="1:13" ht="10.8" thickBot="1" x14ac:dyDescent="0.25">
      <c r="A32" s="112"/>
      <c r="B32" s="152" t="s">
        <v>720</v>
      </c>
      <c r="C32" s="278">
        <v>12.5</v>
      </c>
      <c r="D32" s="278">
        <v>10</v>
      </c>
      <c r="E32" s="278">
        <v>8</v>
      </c>
      <c r="F32" s="278">
        <v>7.5</v>
      </c>
      <c r="G32" s="278">
        <v>10</v>
      </c>
      <c r="H32" s="278">
        <v>15</v>
      </c>
      <c r="I32" s="278">
        <v>5</v>
      </c>
      <c r="J32" s="278">
        <v>10</v>
      </c>
      <c r="K32" s="114" t="s">
        <v>19</v>
      </c>
      <c r="L32" s="279" t="s">
        <v>360</v>
      </c>
      <c r="M32" s="13"/>
    </row>
    <row r="33" spans="1:13" x14ac:dyDescent="0.2">
      <c r="A33" s="97"/>
      <c r="B33" s="14"/>
      <c r="C33" s="107"/>
      <c r="D33" s="102"/>
      <c r="E33" s="102"/>
      <c r="F33" s="102"/>
      <c r="G33" s="102"/>
      <c r="H33" s="101"/>
      <c r="I33" s="101"/>
      <c r="J33" s="100"/>
      <c r="K33" s="100"/>
      <c r="L33" s="3"/>
      <c r="M33" s="111"/>
    </row>
    <row r="34" spans="1:13" x14ac:dyDescent="0.2">
      <c r="A34" s="280"/>
      <c r="B34" s="281"/>
      <c r="C34" s="123"/>
      <c r="D34" s="138"/>
      <c r="E34" s="138"/>
      <c r="F34" s="138"/>
      <c r="G34" s="138"/>
      <c r="H34" s="103"/>
      <c r="I34" s="103"/>
      <c r="J34" s="9"/>
      <c r="K34" s="9"/>
      <c r="L34" s="23"/>
      <c r="M34" s="124"/>
    </row>
    <row r="35" spans="1:13" x14ac:dyDescent="0.2">
      <c r="C35" s="126"/>
      <c r="D35" s="126"/>
      <c r="E35" s="126"/>
      <c r="F35" s="126"/>
      <c r="G35" s="126"/>
      <c r="H35" s="126"/>
      <c r="I35" s="126"/>
      <c r="J35" s="126"/>
      <c r="K35" s="139"/>
      <c r="L35" s="423"/>
      <c r="M35" s="423"/>
    </row>
    <row r="36" spans="1:13" x14ac:dyDescent="0.2">
      <c r="C36" s="140"/>
      <c r="D36" s="140"/>
      <c r="E36" s="140"/>
      <c r="F36" s="140"/>
      <c r="G36" s="140"/>
      <c r="H36" s="140"/>
      <c r="I36" s="140"/>
      <c r="J36" s="140"/>
      <c r="K36" s="141"/>
      <c r="L36" s="141"/>
      <c r="M36" s="141"/>
    </row>
    <row r="37" spans="1:13" x14ac:dyDescent="0.2">
      <c r="A37" s="424" t="s">
        <v>6</v>
      </c>
      <c r="B37" s="424"/>
      <c r="C37" s="140"/>
      <c r="D37" s="140"/>
      <c r="E37" s="140"/>
      <c r="F37" s="140"/>
      <c r="G37" s="140"/>
      <c r="H37" s="140"/>
      <c r="I37" s="140"/>
      <c r="J37" s="140"/>
      <c r="K37" s="141"/>
      <c r="L37" s="141"/>
      <c r="M37" s="141"/>
    </row>
    <row r="38" spans="1:13" x14ac:dyDescent="0.2">
      <c r="A38" s="101"/>
      <c r="B38" s="115" t="s">
        <v>460</v>
      </c>
      <c r="C38" s="116"/>
      <c r="D38" s="116"/>
      <c r="E38" s="116"/>
      <c r="F38" s="116"/>
      <c r="G38" s="116"/>
      <c r="H38" s="116"/>
      <c r="I38" s="116"/>
      <c r="J38" s="116"/>
      <c r="K38" s="116"/>
      <c r="L38" s="116"/>
      <c r="M38" s="116"/>
    </row>
    <row r="39" spans="1:13" x14ac:dyDescent="0.2">
      <c r="A39" s="101"/>
      <c r="B39" s="115" t="s">
        <v>461</v>
      </c>
      <c r="D39" s="140"/>
      <c r="E39" s="140"/>
      <c r="F39" s="140"/>
      <c r="G39" s="140"/>
      <c r="H39" s="140"/>
      <c r="I39" s="140"/>
      <c r="J39" s="140"/>
      <c r="K39" s="140"/>
      <c r="L39" s="141"/>
      <c r="M39" s="141"/>
    </row>
    <row r="40" spans="1:13" x14ac:dyDescent="0.2">
      <c r="A40" s="101"/>
      <c r="B40" s="115" t="s">
        <v>462</v>
      </c>
      <c r="C40" s="115"/>
      <c r="D40" s="115"/>
      <c r="E40" s="115"/>
      <c r="F40" s="115"/>
      <c r="G40" s="115"/>
      <c r="H40" s="115"/>
      <c r="I40" s="115"/>
      <c r="J40" s="115"/>
      <c r="K40" s="139"/>
      <c r="L40" s="135"/>
      <c r="M40" s="135"/>
    </row>
    <row r="41" spans="1:13" x14ac:dyDescent="0.2">
      <c r="A41" s="101"/>
      <c r="B41" s="115" t="s">
        <v>463</v>
      </c>
      <c r="C41" s="115"/>
      <c r="D41" s="115"/>
      <c r="E41" s="115"/>
      <c r="F41" s="115"/>
      <c r="G41" s="115"/>
      <c r="H41" s="115"/>
      <c r="I41" s="115"/>
      <c r="J41" s="115"/>
      <c r="K41" s="115"/>
      <c r="L41" s="115"/>
      <c r="M41" s="115"/>
    </row>
    <row r="42" spans="1:13" x14ac:dyDescent="0.2">
      <c r="A42" s="101"/>
      <c r="B42" s="115" t="s">
        <v>464</v>
      </c>
      <c r="C42" s="135"/>
      <c r="D42" s="135"/>
      <c r="E42" s="135"/>
      <c r="F42" s="135"/>
      <c r="G42" s="135"/>
      <c r="H42" s="135"/>
      <c r="I42" s="135"/>
      <c r="J42" s="135"/>
      <c r="K42" s="135"/>
      <c r="L42" s="135"/>
      <c r="M42" s="135"/>
    </row>
    <row r="43" spans="1:13" x14ac:dyDescent="0.2">
      <c r="A43" s="101"/>
      <c r="B43" s="115" t="s">
        <v>465</v>
      </c>
      <c r="C43" s="135"/>
      <c r="D43" s="135"/>
      <c r="E43" s="135"/>
      <c r="F43" s="135"/>
      <c r="G43" s="135"/>
      <c r="H43" s="135"/>
      <c r="I43" s="135"/>
      <c r="J43" s="135"/>
      <c r="K43" s="135"/>
      <c r="L43" s="142"/>
      <c r="M43" s="142"/>
    </row>
    <row r="44" spans="1:13" x14ac:dyDescent="0.2">
      <c r="A44" s="101"/>
      <c r="B44" s="135" t="s">
        <v>466</v>
      </c>
      <c r="C44" s="116"/>
      <c r="D44" s="116"/>
      <c r="E44" s="116"/>
      <c r="F44" s="116"/>
      <c r="G44" s="116"/>
      <c r="H44" s="116"/>
      <c r="I44" s="116"/>
      <c r="J44" s="116"/>
      <c r="K44" s="142"/>
      <c r="L44" s="142"/>
      <c r="M44" s="142"/>
    </row>
    <row r="45" spans="1:13" x14ac:dyDescent="0.2">
      <c r="A45" s="101"/>
      <c r="B45" s="135" t="s">
        <v>467</v>
      </c>
      <c r="C45" s="136"/>
      <c r="D45" s="136"/>
      <c r="E45" s="136"/>
      <c r="F45" s="136"/>
      <c r="G45" s="136"/>
      <c r="H45" s="136"/>
      <c r="I45" s="136"/>
      <c r="J45" s="136"/>
      <c r="K45" s="136"/>
      <c r="L45" s="136"/>
      <c r="M45" s="136"/>
    </row>
    <row r="46" spans="1:13" x14ac:dyDescent="0.2">
      <c r="A46" s="101"/>
      <c r="B46" s="135" t="s">
        <v>468</v>
      </c>
      <c r="C46" s="136"/>
      <c r="D46" s="136"/>
      <c r="E46" s="136"/>
      <c r="F46" s="136"/>
      <c r="G46" s="136"/>
      <c r="H46" s="136"/>
      <c r="I46" s="136"/>
      <c r="J46" s="136"/>
      <c r="K46" s="136"/>
      <c r="L46" s="136"/>
      <c r="M46" s="136"/>
    </row>
    <row r="47" spans="1:13" x14ac:dyDescent="0.2">
      <c r="A47" s="101"/>
      <c r="B47" s="136" t="s">
        <v>469</v>
      </c>
      <c r="C47" s="118"/>
      <c r="D47" s="118"/>
      <c r="E47" s="118"/>
      <c r="F47" s="118"/>
      <c r="G47" s="118"/>
      <c r="H47" s="118"/>
      <c r="I47" s="118"/>
      <c r="J47" s="118"/>
      <c r="K47" s="118"/>
      <c r="L47" s="118"/>
      <c r="M47" s="118"/>
    </row>
    <row r="48" spans="1:13" x14ac:dyDescent="0.2">
      <c r="A48" s="101"/>
      <c r="B48" s="136" t="s">
        <v>470</v>
      </c>
      <c r="C48" s="136"/>
      <c r="D48" s="136"/>
      <c r="E48" s="136"/>
      <c r="F48" s="136"/>
      <c r="G48" s="136"/>
      <c r="H48" s="136"/>
      <c r="I48" s="136"/>
      <c r="J48" s="136"/>
      <c r="K48" s="136"/>
      <c r="L48" s="136"/>
      <c r="M48" s="136"/>
    </row>
    <row r="49" spans="1:13" x14ac:dyDescent="0.2">
      <c r="A49" s="101"/>
      <c r="B49" s="118" t="s">
        <v>471</v>
      </c>
      <c r="C49" s="118"/>
      <c r="D49" s="118"/>
      <c r="E49" s="118"/>
      <c r="F49" s="118"/>
      <c r="G49" s="118"/>
      <c r="H49" s="118"/>
      <c r="I49" s="118"/>
      <c r="J49" s="118"/>
      <c r="K49" s="118"/>
      <c r="L49" s="118"/>
      <c r="M49" s="118"/>
    </row>
    <row r="50" spans="1:13" x14ac:dyDescent="0.2">
      <c r="A50" s="101"/>
      <c r="B50" s="136" t="s">
        <v>472</v>
      </c>
      <c r="C50" s="136"/>
      <c r="D50" s="136"/>
      <c r="E50" s="136"/>
      <c r="F50" s="136"/>
      <c r="G50" s="136"/>
      <c r="H50" s="136"/>
      <c r="I50" s="136"/>
      <c r="J50" s="136"/>
      <c r="K50" s="136"/>
      <c r="L50" s="136"/>
      <c r="M50" s="136"/>
    </row>
    <row r="51" spans="1:13" ht="15" customHeight="1" x14ac:dyDescent="0.2">
      <c r="A51" s="101"/>
      <c r="B51" s="118" t="s">
        <v>473</v>
      </c>
      <c r="C51" s="136"/>
      <c r="D51" s="136"/>
      <c r="E51" s="136"/>
      <c r="F51" s="136"/>
      <c r="G51" s="136"/>
      <c r="H51" s="136"/>
      <c r="I51" s="136"/>
      <c r="J51" s="136"/>
      <c r="K51" s="136"/>
      <c r="L51" s="136"/>
      <c r="M51" s="136"/>
    </row>
    <row r="52" spans="1:13" x14ac:dyDescent="0.2">
      <c r="A52" s="101"/>
      <c r="B52" s="136" t="s">
        <v>474</v>
      </c>
      <c r="C52" s="143"/>
      <c r="D52" s="143"/>
      <c r="E52" s="143"/>
      <c r="F52" s="143"/>
      <c r="G52" s="143"/>
      <c r="H52" s="143"/>
      <c r="I52" s="143"/>
      <c r="J52" s="86"/>
      <c r="K52" s="86"/>
      <c r="L52" s="86"/>
      <c r="M52" s="86"/>
    </row>
    <row r="53" spans="1:13" x14ac:dyDescent="0.2">
      <c r="A53" s="101"/>
      <c r="B53" s="136"/>
      <c r="D53" s="129"/>
      <c r="E53" s="129"/>
      <c r="F53" s="129"/>
      <c r="G53" s="129"/>
      <c r="H53" s="129"/>
      <c r="I53" s="129"/>
      <c r="J53" s="129"/>
      <c r="K53" s="129"/>
      <c r="L53" s="86"/>
      <c r="M53" s="86"/>
    </row>
    <row r="54" spans="1:13" x14ac:dyDescent="0.2">
      <c r="A54" s="125" t="s">
        <v>16</v>
      </c>
      <c r="B54" s="143"/>
      <c r="D54" s="129"/>
      <c r="E54" s="129"/>
      <c r="F54" s="129"/>
      <c r="G54" s="129"/>
      <c r="H54" s="129"/>
      <c r="I54" s="129"/>
      <c r="J54" s="86"/>
      <c r="K54" s="86"/>
      <c r="L54" s="86"/>
      <c r="M54" s="86"/>
    </row>
    <row r="55" spans="1:13" x14ac:dyDescent="0.2">
      <c r="A55" s="119"/>
      <c r="B55" s="136" t="s">
        <v>455</v>
      </c>
      <c r="D55" s="129"/>
      <c r="E55" s="129"/>
      <c r="F55" s="129"/>
      <c r="G55" s="129"/>
      <c r="H55" s="129"/>
      <c r="I55" s="129"/>
      <c r="J55" s="129"/>
      <c r="K55" s="129"/>
      <c r="L55" s="86"/>
      <c r="M55" s="86"/>
    </row>
    <row r="56" spans="1:13" x14ac:dyDescent="0.2">
      <c r="A56" s="119"/>
      <c r="B56" s="136" t="s">
        <v>456</v>
      </c>
      <c r="D56" s="129"/>
      <c r="E56" s="129"/>
      <c r="F56" s="129"/>
      <c r="G56" s="129"/>
      <c r="H56" s="129"/>
      <c r="I56" s="129"/>
      <c r="J56" s="129"/>
      <c r="K56" s="129"/>
      <c r="L56" s="86"/>
      <c r="M56" s="86"/>
    </row>
    <row r="57" spans="1:13" x14ac:dyDescent="0.2">
      <c r="A57" s="119"/>
      <c r="B57" s="136" t="s">
        <v>457</v>
      </c>
      <c r="C57" s="86"/>
      <c r="D57" s="86"/>
      <c r="E57" s="86"/>
      <c r="F57" s="86"/>
      <c r="G57" s="86"/>
      <c r="H57" s="86"/>
      <c r="I57" s="86"/>
      <c r="J57" s="86"/>
      <c r="K57" s="86"/>
      <c r="L57" s="86"/>
      <c r="M57" s="86"/>
    </row>
    <row r="58" spans="1:13" x14ac:dyDescent="0.2">
      <c r="A58" s="119"/>
      <c r="B58" s="136" t="s">
        <v>458</v>
      </c>
    </row>
    <row r="59" spans="1:13" x14ac:dyDescent="0.2">
      <c r="A59" s="117"/>
      <c r="B59" s="136" t="s">
        <v>459</v>
      </c>
    </row>
  </sheetData>
  <mergeCells count="3">
    <mergeCell ref="C1:L1"/>
    <mergeCell ref="L35:M35"/>
    <mergeCell ref="A37:B37"/>
  </mergeCells>
  <hyperlinks>
    <hyperlink ref="C1" location="INDEX" display="Biogas plant, additional straw input in the feedstock mix"/>
  </hyperlinks>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M55"/>
  <sheetViews>
    <sheetView showGridLines="0" topLeftCell="A2" zoomScaleNormal="100" workbookViewId="0">
      <selection activeCell="B12" sqref="B12"/>
    </sheetView>
  </sheetViews>
  <sheetFormatPr defaultColWidth="8.88671875" defaultRowHeight="10.199999999999999" x14ac:dyDescent="0.2"/>
  <cols>
    <col min="1" max="1" width="2.88671875" style="121" customWidth="1"/>
    <col min="2" max="2" width="39.109375" style="121" customWidth="1"/>
    <col min="3" max="3" width="19" style="121" bestFit="1" customWidth="1"/>
    <col min="4" max="6" width="4.88671875" style="121" bestFit="1" customWidth="1"/>
    <col min="7" max="7" width="5.109375" style="121" bestFit="1" customWidth="1"/>
    <col min="8" max="8" width="5" style="121" bestFit="1" customWidth="1"/>
    <col min="9" max="9" width="5.109375" style="121" bestFit="1" customWidth="1"/>
    <col min="10" max="10" width="5" style="121" bestFit="1" customWidth="1"/>
    <col min="11" max="11" width="4.5546875" style="121" bestFit="1" customWidth="1"/>
    <col min="12" max="12" width="3.109375" style="121" bestFit="1" customWidth="1"/>
    <col min="13" max="13" width="3.5546875" style="121" bestFit="1" customWidth="1"/>
    <col min="14" max="16384" width="8.88671875" style="121"/>
  </cols>
  <sheetData>
    <row r="1" spans="1:13" ht="24" customHeight="1" x14ac:dyDescent="0.2">
      <c r="A1" s="27" t="s">
        <v>15</v>
      </c>
      <c r="B1" s="6"/>
      <c r="C1" s="420" t="s">
        <v>361</v>
      </c>
      <c r="D1" s="415"/>
      <c r="E1" s="415"/>
      <c r="F1" s="415"/>
      <c r="G1" s="415"/>
      <c r="H1" s="415"/>
      <c r="I1" s="415"/>
      <c r="J1" s="415"/>
      <c r="K1" s="415"/>
      <c r="L1" s="415"/>
      <c r="M1" s="286"/>
    </row>
    <row r="2" spans="1:13" x14ac:dyDescent="0.2">
      <c r="A2" s="7" t="s">
        <v>412</v>
      </c>
      <c r="B2" s="7"/>
      <c r="C2" s="90">
        <v>2020</v>
      </c>
      <c r="D2" s="90">
        <v>2030</v>
      </c>
      <c r="E2" s="90">
        <v>2040</v>
      </c>
      <c r="F2" s="90">
        <v>2050</v>
      </c>
      <c r="G2" s="90">
        <v>2020</v>
      </c>
      <c r="H2" s="90">
        <v>2020</v>
      </c>
      <c r="I2" s="90">
        <v>2050</v>
      </c>
      <c r="J2" s="90">
        <v>2050</v>
      </c>
      <c r="K2" s="90" t="s">
        <v>14</v>
      </c>
      <c r="L2" s="91" t="s">
        <v>13</v>
      </c>
      <c r="M2" s="17"/>
    </row>
    <row r="3" spans="1:13" ht="10.8" thickBot="1" x14ac:dyDescent="0.25">
      <c r="A3" s="31" t="s">
        <v>832</v>
      </c>
      <c r="B3" s="8"/>
      <c r="C3" s="83" t="s">
        <v>833</v>
      </c>
      <c r="D3" s="83" t="s">
        <v>833</v>
      </c>
      <c r="E3" s="83" t="s">
        <v>833</v>
      </c>
      <c r="F3" s="83" t="s">
        <v>833</v>
      </c>
      <c r="G3" s="93" t="s">
        <v>12</v>
      </c>
      <c r="H3" s="93" t="s">
        <v>11</v>
      </c>
      <c r="I3" s="93" t="s">
        <v>12</v>
      </c>
      <c r="J3" s="93" t="s">
        <v>11</v>
      </c>
      <c r="K3" s="93" t="s">
        <v>17</v>
      </c>
      <c r="L3" s="208" t="s">
        <v>17</v>
      </c>
      <c r="M3" s="287"/>
    </row>
    <row r="4" spans="1:13" x14ac:dyDescent="0.2">
      <c r="A4" s="95" t="s">
        <v>413</v>
      </c>
      <c r="B4" s="95" t="s">
        <v>414</v>
      </c>
      <c r="C4" s="2"/>
      <c r="D4" s="96"/>
      <c r="E4" s="96"/>
      <c r="F4" s="96"/>
      <c r="G4" s="96"/>
      <c r="H4" s="96"/>
      <c r="I4" s="96"/>
      <c r="J4" s="96"/>
      <c r="K4" s="96"/>
      <c r="L4" s="150"/>
      <c r="M4" s="287"/>
    </row>
    <row r="5" spans="1:13" x14ac:dyDescent="0.2">
      <c r="A5" s="97" t="s">
        <v>10</v>
      </c>
      <c r="B5" s="98"/>
      <c r="C5" s="96"/>
      <c r="D5" s="96"/>
      <c r="E5" s="96"/>
      <c r="F5" s="96"/>
      <c r="G5" s="96"/>
      <c r="H5" s="96"/>
      <c r="I5" s="96"/>
      <c r="J5" s="96"/>
      <c r="K5" s="96"/>
      <c r="L5" s="150"/>
      <c r="M5" s="10"/>
    </row>
    <row r="6" spans="1:13" x14ac:dyDescent="0.2">
      <c r="A6" s="97"/>
      <c r="B6" s="99" t="s">
        <v>708</v>
      </c>
      <c r="C6" s="131">
        <v>100</v>
      </c>
      <c r="D6" s="131">
        <v>100</v>
      </c>
      <c r="E6" s="131">
        <v>100</v>
      </c>
      <c r="F6" s="131">
        <v>100</v>
      </c>
      <c r="G6" s="131">
        <v>100</v>
      </c>
      <c r="H6" s="131">
        <v>100</v>
      </c>
      <c r="I6" s="131">
        <v>100</v>
      </c>
      <c r="J6" s="131">
        <v>100</v>
      </c>
      <c r="K6" s="101"/>
      <c r="L6" s="150"/>
      <c r="M6" s="3"/>
    </row>
    <row r="7" spans="1:13" x14ac:dyDescent="0.2">
      <c r="A7" s="97"/>
      <c r="B7" s="99" t="s">
        <v>709</v>
      </c>
      <c r="C7" s="131">
        <f t="shared" ref="C7:J7" si="0">C6*3600*(C12/100)*24/120</f>
        <v>47880</v>
      </c>
      <c r="D7" s="131">
        <f t="shared" si="0"/>
        <v>48960.000000000007</v>
      </c>
      <c r="E7" s="131">
        <f t="shared" si="0"/>
        <v>51480</v>
      </c>
      <c r="F7" s="131">
        <f t="shared" si="0"/>
        <v>54000</v>
      </c>
      <c r="G7" s="131">
        <f t="shared" si="0"/>
        <v>45360</v>
      </c>
      <c r="H7" s="131">
        <f t="shared" si="0"/>
        <v>50399.999999999993</v>
      </c>
      <c r="I7" s="131">
        <f t="shared" si="0"/>
        <v>50399.999999999993</v>
      </c>
      <c r="J7" s="131">
        <f t="shared" si="0"/>
        <v>57600</v>
      </c>
      <c r="K7" s="101" t="s">
        <v>352</v>
      </c>
      <c r="L7" s="150"/>
      <c r="M7" s="3"/>
    </row>
    <row r="8" spans="1:13" x14ac:dyDescent="0.2">
      <c r="A8" s="97"/>
      <c r="B8" s="289" t="s">
        <v>590</v>
      </c>
      <c r="C8" s="131"/>
      <c r="D8" s="131"/>
      <c r="E8" s="131"/>
      <c r="F8" s="131"/>
      <c r="G8" s="131"/>
      <c r="H8" s="131"/>
      <c r="I8" s="131"/>
      <c r="J8" s="131"/>
      <c r="K8" s="101"/>
      <c r="L8" s="150"/>
      <c r="M8" s="3"/>
    </row>
    <row r="9" spans="1:13" x14ac:dyDescent="0.2">
      <c r="A9" s="97"/>
      <c r="B9" s="99" t="s">
        <v>836</v>
      </c>
      <c r="C9" s="131">
        <v>100</v>
      </c>
      <c r="D9" s="131">
        <v>100</v>
      </c>
      <c r="E9" s="131">
        <v>100</v>
      </c>
      <c r="F9" s="131">
        <v>100</v>
      </c>
      <c r="G9" s="131">
        <v>100</v>
      </c>
      <c r="H9" s="131">
        <v>100</v>
      </c>
      <c r="I9" s="131">
        <v>100</v>
      </c>
      <c r="J9" s="131">
        <v>100</v>
      </c>
      <c r="K9" s="101"/>
      <c r="L9" s="150"/>
      <c r="M9" s="3"/>
    </row>
    <row r="10" spans="1:13" x14ac:dyDescent="0.2">
      <c r="A10" s="97"/>
      <c r="B10" s="99" t="s">
        <v>710</v>
      </c>
      <c r="C10" s="131">
        <f t="shared" ref="C10:J10" si="1">C17+(C17*8)</f>
        <v>179.56795679567958</v>
      </c>
      <c r="D10" s="131">
        <f t="shared" si="1"/>
        <v>183.61836183618362</v>
      </c>
      <c r="E10" s="131">
        <f t="shared" si="1"/>
        <v>193.06930693069307</v>
      </c>
      <c r="F10" s="131">
        <f t="shared" si="1"/>
        <v>202.52025202520252</v>
      </c>
      <c r="G10" s="131">
        <f t="shared" si="1"/>
        <v>170.11701170117013</v>
      </c>
      <c r="H10" s="131">
        <f t="shared" si="1"/>
        <v>189.01890189018903</v>
      </c>
      <c r="I10" s="131">
        <f t="shared" si="1"/>
        <v>189.01890189018903</v>
      </c>
      <c r="J10" s="131">
        <f t="shared" si="1"/>
        <v>216.02160216021602</v>
      </c>
      <c r="K10" s="101"/>
      <c r="L10" s="150"/>
      <c r="M10" s="3"/>
    </row>
    <row r="11" spans="1:13" x14ac:dyDescent="0.2">
      <c r="A11" s="97"/>
      <c r="B11" s="166" t="s">
        <v>591</v>
      </c>
      <c r="C11" s="109"/>
      <c r="D11" s="109"/>
      <c r="E11" s="109"/>
      <c r="F11" s="109"/>
      <c r="G11" s="109"/>
      <c r="H11" s="109"/>
      <c r="I11" s="109"/>
      <c r="J11" s="109"/>
      <c r="K11" s="101"/>
      <c r="L11" s="150"/>
      <c r="M11" s="3"/>
    </row>
    <row r="12" spans="1:13" x14ac:dyDescent="0.2">
      <c r="A12" s="97"/>
      <c r="B12" s="99" t="s">
        <v>943</v>
      </c>
      <c r="C12" s="147">
        <f>(63+70)/2</f>
        <v>66.5</v>
      </c>
      <c r="D12" s="147">
        <f>(65+71)/2</f>
        <v>68</v>
      </c>
      <c r="E12" s="147">
        <f>(D12+F12)/2</f>
        <v>71.5</v>
      </c>
      <c r="F12" s="147">
        <f>(70+80)/2</f>
        <v>75</v>
      </c>
      <c r="G12" s="147">
        <v>63</v>
      </c>
      <c r="H12" s="147">
        <v>70</v>
      </c>
      <c r="I12" s="147">
        <v>70</v>
      </c>
      <c r="J12" s="147">
        <v>80</v>
      </c>
      <c r="K12" s="101" t="s">
        <v>4</v>
      </c>
      <c r="L12" s="150" t="s">
        <v>353</v>
      </c>
      <c r="M12" s="11"/>
    </row>
    <row r="13" spans="1:13" x14ac:dyDescent="0.2">
      <c r="A13" s="97"/>
      <c r="B13" s="99" t="s">
        <v>834</v>
      </c>
      <c r="C13" s="147">
        <f t="shared" ref="C13:J13" si="2">(C17*39.4/1000*100)-C12</f>
        <v>12.110861086108613</v>
      </c>
      <c r="D13" s="147">
        <f t="shared" si="2"/>
        <v>12.384038403840378</v>
      </c>
      <c r="E13" s="147">
        <f t="shared" si="2"/>
        <v>13.021452145214511</v>
      </c>
      <c r="F13" s="147">
        <f t="shared" si="2"/>
        <v>13.658865886588657</v>
      </c>
      <c r="G13" s="147">
        <f t="shared" si="2"/>
        <v>11.473447344734481</v>
      </c>
      <c r="H13" s="147">
        <f t="shared" si="2"/>
        <v>12.748274827482746</v>
      </c>
      <c r="I13" s="147">
        <f t="shared" si="2"/>
        <v>12.748274827482746</v>
      </c>
      <c r="J13" s="147">
        <f t="shared" si="2"/>
        <v>14.569456945694569</v>
      </c>
      <c r="K13" s="101" t="s">
        <v>245</v>
      </c>
      <c r="L13" s="150"/>
      <c r="M13" s="3"/>
    </row>
    <row r="14" spans="1:13" x14ac:dyDescent="0.2">
      <c r="A14" s="97"/>
      <c r="B14" s="99" t="s">
        <v>835</v>
      </c>
      <c r="C14" s="147">
        <f>100-C12-C13</f>
        <v>21.389138913891387</v>
      </c>
      <c r="D14" s="147">
        <f t="shared" ref="D14:J14" si="3">100-D12-D13</f>
        <v>19.615961596159622</v>
      </c>
      <c r="E14" s="147">
        <f t="shared" si="3"/>
        <v>15.478547854785489</v>
      </c>
      <c r="F14" s="147">
        <f t="shared" si="3"/>
        <v>11.341134113411343</v>
      </c>
      <c r="G14" s="147">
        <f t="shared" si="3"/>
        <v>25.526552655265519</v>
      </c>
      <c r="H14" s="147">
        <f t="shared" si="3"/>
        <v>17.251725172517254</v>
      </c>
      <c r="I14" s="147">
        <f t="shared" si="3"/>
        <v>17.251725172517254</v>
      </c>
      <c r="J14" s="147">
        <f t="shared" si="3"/>
        <v>5.4305430543054314</v>
      </c>
      <c r="K14" s="101"/>
      <c r="L14" s="150"/>
      <c r="M14" s="3"/>
    </row>
    <row r="15" spans="1:13" x14ac:dyDescent="0.2">
      <c r="A15" s="97"/>
      <c r="B15" s="99" t="s">
        <v>711</v>
      </c>
      <c r="C15" s="147">
        <v>3</v>
      </c>
      <c r="D15" s="147">
        <v>3</v>
      </c>
      <c r="E15" s="147">
        <v>3</v>
      </c>
      <c r="F15" s="147">
        <v>3</v>
      </c>
      <c r="G15" s="147">
        <v>3</v>
      </c>
      <c r="H15" s="147">
        <v>3</v>
      </c>
      <c r="I15" s="147">
        <v>3</v>
      </c>
      <c r="J15" s="147">
        <v>3</v>
      </c>
      <c r="K15" s="101" t="s">
        <v>5</v>
      </c>
      <c r="L15" s="150"/>
      <c r="M15" s="3"/>
    </row>
    <row r="16" spans="1:13" ht="14.1" customHeight="1" x14ac:dyDescent="0.2">
      <c r="A16" s="97"/>
      <c r="B16" s="99" t="s">
        <v>712</v>
      </c>
      <c r="C16" s="147">
        <f>C14-C15</f>
        <v>18.389138913891387</v>
      </c>
      <c r="D16" s="147">
        <f t="shared" ref="D16:J16" si="4">D14-D15</f>
        <v>16.615961596159622</v>
      </c>
      <c r="E16" s="147">
        <f t="shared" si="4"/>
        <v>12.478547854785489</v>
      </c>
      <c r="F16" s="147">
        <f t="shared" si="4"/>
        <v>8.3411341134113428</v>
      </c>
      <c r="G16" s="147">
        <f t="shared" si="4"/>
        <v>22.526552655265519</v>
      </c>
      <c r="H16" s="147">
        <f t="shared" si="4"/>
        <v>14.251725172517254</v>
      </c>
      <c r="I16" s="147">
        <f t="shared" si="4"/>
        <v>14.251725172517254</v>
      </c>
      <c r="J16" s="147">
        <f t="shared" si="4"/>
        <v>2.4305430543054314</v>
      </c>
      <c r="K16" s="101" t="s">
        <v>32</v>
      </c>
      <c r="L16" s="150"/>
      <c r="M16" s="3"/>
    </row>
    <row r="17" spans="1:13" x14ac:dyDescent="0.2">
      <c r="A17" s="97"/>
      <c r="B17" s="99" t="s">
        <v>713</v>
      </c>
      <c r="C17" s="147">
        <f>C12/100/33.33*1000</f>
        <v>19.951995199519953</v>
      </c>
      <c r="D17" s="147">
        <f t="shared" ref="D17:J17" si="5">D12/33.33*1000/100</f>
        <v>20.402040204020402</v>
      </c>
      <c r="E17" s="147">
        <f t="shared" si="5"/>
        <v>21.452145214521451</v>
      </c>
      <c r="F17" s="147">
        <f t="shared" si="5"/>
        <v>22.502250225022504</v>
      </c>
      <c r="G17" s="147">
        <f t="shared" si="5"/>
        <v>18.901890189018903</v>
      </c>
      <c r="H17" s="147">
        <f t="shared" si="5"/>
        <v>21.002100210021002</v>
      </c>
      <c r="I17" s="147">
        <f t="shared" si="5"/>
        <v>21.002100210021002</v>
      </c>
      <c r="J17" s="147">
        <f t="shared" si="5"/>
        <v>24.002400240024002</v>
      </c>
      <c r="K17" s="101" t="s">
        <v>4</v>
      </c>
      <c r="L17" s="150" t="s">
        <v>353</v>
      </c>
      <c r="M17" s="3"/>
    </row>
    <row r="18" spans="1:13" x14ac:dyDescent="0.2">
      <c r="A18" s="97"/>
      <c r="B18" s="99" t="s">
        <v>417</v>
      </c>
      <c r="C18" s="209">
        <v>2</v>
      </c>
      <c r="D18" s="209">
        <v>2</v>
      </c>
      <c r="E18" s="209">
        <v>2</v>
      </c>
      <c r="F18" s="209">
        <v>2</v>
      </c>
      <c r="G18" s="209">
        <v>2</v>
      </c>
      <c r="H18" s="209">
        <v>2</v>
      </c>
      <c r="I18" s="209">
        <v>2</v>
      </c>
      <c r="J18" s="209">
        <v>2</v>
      </c>
      <c r="K18" s="101" t="s">
        <v>3</v>
      </c>
      <c r="L18" s="150"/>
      <c r="M18" s="3"/>
    </row>
    <row r="19" spans="1:13" x14ac:dyDescent="0.2">
      <c r="A19" s="97"/>
      <c r="B19" s="99" t="s">
        <v>418</v>
      </c>
      <c r="C19" s="131">
        <v>2</v>
      </c>
      <c r="D19" s="131">
        <v>2</v>
      </c>
      <c r="E19" s="131">
        <v>2</v>
      </c>
      <c r="F19" s="131">
        <v>2</v>
      </c>
      <c r="G19" s="131">
        <v>2</v>
      </c>
      <c r="H19" s="131">
        <v>2</v>
      </c>
      <c r="I19" s="131">
        <v>2</v>
      </c>
      <c r="J19" s="131">
        <v>2</v>
      </c>
      <c r="K19" s="101" t="s">
        <v>3</v>
      </c>
      <c r="L19" s="150"/>
      <c r="M19" s="3"/>
    </row>
    <row r="20" spans="1:13" x14ac:dyDescent="0.2">
      <c r="A20" s="97"/>
      <c r="B20" s="99" t="s">
        <v>419</v>
      </c>
      <c r="C20" s="131">
        <v>25</v>
      </c>
      <c r="D20" s="131">
        <v>30</v>
      </c>
      <c r="E20" s="131">
        <v>32</v>
      </c>
      <c r="F20" s="131">
        <v>35</v>
      </c>
      <c r="G20" s="131">
        <v>25</v>
      </c>
      <c r="H20" s="131">
        <v>25</v>
      </c>
      <c r="I20" s="131">
        <v>30</v>
      </c>
      <c r="J20" s="131">
        <v>35</v>
      </c>
      <c r="K20" s="101" t="s">
        <v>211</v>
      </c>
      <c r="L20" s="150" t="s">
        <v>354</v>
      </c>
      <c r="M20" s="3"/>
    </row>
    <row r="21" spans="1:13" x14ac:dyDescent="0.2">
      <c r="A21" s="97"/>
      <c r="B21" s="99" t="s">
        <v>420</v>
      </c>
      <c r="C21" s="109">
        <v>0.33</v>
      </c>
      <c r="D21" s="109">
        <v>0.33</v>
      </c>
      <c r="E21" s="109">
        <v>0.33</v>
      </c>
      <c r="F21" s="109">
        <v>0.33</v>
      </c>
      <c r="G21" s="109">
        <v>0.33</v>
      </c>
      <c r="H21" s="109">
        <v>0.33</v>
      </c>
      <c r="I21" s="109">
        <v>0.33</v>
      </c>
      <c r="J21" s="109">
        <v>0.33</v>
      </c>
      <c r="K21" s="101" t="s">
        <v>355</v>
      </c>
      <c r="L21" s="150"/>
      <c r="M21" s="3"/>
    </row>
    <row r="22" spans="1:13" x14ac:dyDescent="0.2">
      <c r="A22" s="110" t="s">
        <v>374</v>
      </c>
      <c r="C22" s="109"/>
      <c r="D22" s="109"/>
      <c r="E22" s="109"/>
      <c r="F22" s="109"/>
      <c r="G22" s="109"/>
      <c r="H22" s="109"/>
      <c r="I22" s="109"/>
      <c r="J22" s="109"/>
      <c r="K22" s="101"/>
      <c r="L22" s="150"/>
      <c r="M22" s="3"/>
    </row>
    <row r="23" spans="1:13" x14ac:dyDescent="0.2">
      <c r="A23" s="97"/>
      <c r="B23" s="99" t="s">
        <v>714</v>
      </c>
      <c r="C23" s="131">
        <v>650</v>
      </c>
      <c r="D23" s="131">
        <v>450</v>
      </c>
      <c r="E23" s="131">
        <v>300</v>
      </c>
      <c r="F23" s="131">
        <v>250</v>
      </c>
      <c r="G23" s="131">
        <v>400</v>
      </c>
      <c r="H23" s="131">
        <v>800</v>
      </c>
      <c r="I23" s="131">
        <v>150</v>
      </c>
      <c r="J23" s="131">
        <v>400</v>
      </c>
      <c r="K23" s="101" t="s">
        <v>356</v>
      </c>
      <c r="L23" s="150"/>
      <c r="M23" s="12"/>
    </row>
    <row r="24" spans="1:13" x14ac:dyDescent="0.2">
      <c r="A24" s="97"/>
      <c r="B24" s="99" t="s">
        <v>715</v>
      </c>
      <c r="C24" s="131">
        <f t="shared" ref="C24:J24" si="6">C23/(C7/1000/C6)</f>
        <v>1357.5605680868839</v>
      </c>
      <c r="D24" s="131">
        <f t="shared" si="6"/>
        <v>919.11764705882331</v>
      </c>
      <c r="E24" s="131">
        <f t="shared" si="6"/>
        <v>582.75058275058279</v>
      </c>
      <c r="F24" s="131">
        <f t="shared" si="6"/>
        <v>462.96296296296293</v>
      </c>
      <c r="G24" s="131">
        <f t="shared" si="6"/>
        <v>881.83421516754845</v>
      </c>
      <c r="H24" s="131">
        <f t="shared" si="6"/>
        <v>1587.3015873015877</v>
      </c>
      <c r="I24" s="131">
        <f t="shared" si="6"/>
        <v>297.61904761904771</v>
      </c>
      <c r="J24" s="131">
        <f t="shared" si="6"/>
        <v>694.44444444444434</v>
      </c>
      <c r="K24" s="101" t="s">
        <v>357</v>
      </c>
      <c r="L24" s="150"/>
      <c r="M24" s="3"/>
    </row>
    <row r="25" spans="1:13" x14ac:dyDescent="0.2">
      <c r="A25" s="97"/>
      <c r="B25" s="99" t="s">
        <v>475</v>
      </c>
      <c r="C25" s="131">
        <v>90</v>
      </c>
      <c r="D25" s="131">
        <v>90</v>
      </c>
      <c r="E25" s="131">
        <v>90</v>
      </c>
      <c r="F25" s="131">
        <v>90</v>
      </c>
      <c r="G25" s="131">
        <v>90</v>
      </c>
      <c r="H25" s="131">
        <v>90</v>
      </c>
      <c r="I25" s="131">
        <v>90</v>
      </c>
      <c r="J25" s="131">
        <v>90</v>
      </c>
      <c r="K25" s="101" t="s">
        <v>0</v>
      </c>
      <c r="L25" s="150"/>
      <c r="M25" s="3"/>
    </row>
    <row r="26" spans="1:13" x14ac:dyDescent="0.2">
      <c r="A26" s="97"/>
      <c r="B26" s="99" t="s">
        <v>476</v>
      </c>
      <c r="C26" s="131">
        <v>10</v>
      </c>
      <c r="D26" s="131">
        <v>10</v>
      </c>
      <c r="E26" s="131">
        <v>10</v>
      </c>
      <c r="F26" s="131">
        <v>10</v>
      </c>
      <c r="G26" s="131">
        <v>10</v>
      </c>
      <c r="H26" s="131">
        <v>10</v>
      </c>
      <c r="I26" s="131">
        <v>10</v>
      </c>
      <c r="J26" s="131">
        <v>10</v>
      </c>
      <c r="K26" s="101" t="s">
        <v>0</v>
      </c>
      <c r="L26" s="150"/>
      <c r="M26" s="3"/>
    </row>
    <row r="27" spans="1:13" x14ac:dyDescent="0.2">
      <c r="A27" s="97"/>
      <c r="B27" s="99" t="s">
        <v>716</v>
      </c>
      <c r="C27" s="131">
        <v>2</v>
      </c>
      <c r="D27" s="131">
        <v>2</v>
      </c>
      <c r="E27" s="131">
        <v>2</v>
      </c>
      <c r="F27" s="131">
        <v>2</v>
      </c>
      <c r="G27" s="131">
        <v>2</v>
      </c>
      <c r="H27" s="131">
        <v>2</v>
      </c>
      <c r="I27" s="131">
        <v>2</v>
      </c>
      <c r="J27" s="131">
        <v>2</v>
      </c>
      <c r="K27" s="101" t="s">
        <v>358</v>
      </c>
      <c r="L27" s="150" t="s">
        <v>359</v>
      </c>
      <c r="M27" s="3"/>
    </row>
    <row r="28" spans="1:13" x14ac:dyDescent="0.2">
      <c r="A28" s="97"/>
      <c r="B28" s="99" t="s">
        <v>717</v>
      </c>
      <c r="C28" s="109" t="s">
        <v>17</v>
      </c>
      <c r="D28" s="109" t="s">
        <v>17</v>
      </c>
      <c r="E28" s="109" t="s">
        <v>17</v>
      </c>
      <c r="F28" s="109" t="s">
        <v>17</v>
      </c>
      <c r="G28" s="109"/>
      <c r="H28" s="109"/>
      <c r="I28" s="109"/>
      <c r="J28" s="109"/>
      <c r="K28" s="101" t="s">
        <v>244</v>
      </c>
      <c r="L28" s="150"/>
      <c r="M28" s="3"/>
    </row>
    <row r="29" spans="1:13" x14ac:dyDescent="0.2">
      <c r="A29" s="97"/>
      <c r="B29" s="99" t="s">
        <v>718</v>
      </c>
      <c r="C29" s="109" t="s">
        <v>17</v>
      </c>
      <c r="D29" s="109" t="s">
        <v>17</v>
      </c>
      <c r="E29" s="109" t="s">
        <v>17</v>
      </c>
      <c r="F29" s="109" t="s">
        <v>17</v>
      </c>
      <c r="G29" s="109"/>
      <c r="H29" s="109"/>
      <c r="I29" s="109"/>
      <c r="J29" s="109"/>
      <c r="K29" s="101"/>
      <c r="L29" s="150"/>
      <c r="M29" s="3"/>
    </row>
    <row r="30" spans="1:13" x14ac:dyDescent="0.2">
      <c r="A30" s="110" t="s">
        <v>36</v>
      </c>
      <c r="C30" s="109"/>
      <c r="D30" s="109"/>
      <c r="E30" s="109"/>
      <c r="F30" s="109"/>
      <c r="G30" s="109"/>
      <c r="H30" s="109"/>
      <c r="I30" s="109"/>
      <c r="J30" s="109"/>
      <c r="K30" s="101"/>
      <c r="L30" s="150"/>
      <c r="M30" s="3"/>
    </row>
    <row r="31" spans="1:13" x14ac:dyDescent="0.2">
      <c r="A31" s="97"/>
      <c r="B31" s="99" t="s">
        <v>719</v>
      </c>
      <c r="C31" s="147">
        <v>0.6</v>
      </c>
      <c r="D31" s="147">
        <v>1</v>
      </c>
      <c r="E31" s="147">
        <v>1.2</v>
      </c>
      <c r="F31" s="147">
        <v>1.5</v>
      </c>
      <c r="G31" s="147">
        <v>0.4</v>
      </c>
      <c r="H31" s="147">
        <v>0.6</v>
      </c>
      <c r="I31" s="147">
        <v>1.2</v>
      </c>
      <c r="J31" s="147">
        <v>1.5</v>
      </c>
      <c r="K31" s="101" t="s">
        <v>19</v>
      </c>
      <c r="L31" s="150" t="s">
        <v>360</v>
      </c>
      <c r="M31" s="13"/>
    </row>
    <row r="32" spans="1:13" ht="10.8" thickBot="1" x14ac:dyDescent="0.25">
      <c r="A32" s="112"/>
      <c r="B32" s="152" t="s">
        <v>720</v>
      </c>
      <c r="C32" s="278">
        <v>12.5</v>
      </c>
      <c r="D32" s="278">
        <v>10</v>
      </c>
      <c r="E32" s="278">
        <v>8</v>
      </c>
      <c r="F32" s="278">
        <v>7.5</v>
      </c>
      <c r="G32" s="278">
        <v>10</v>
      </c>
      <c r="H32" s="278">
        <v>15</v>
      </c>
      <c r="I32" s="278">
        <v>5</v>
      </c>
      <c r="J32" s="278">
        <v>10</v>
      </c>
      <c r="K32" s="114" t="s">
        <v>19</v>
      </c>
      <c r="L32" s="279" t="s">
        <v>360</v>
      </c>
      <c r="M32" s="13"/>
    </row>
    <row r="33" spans="1:13" x14ac:dyDescent="0.2">
      <c r="A33" s="122"/>
      <c r="B33" s="137"/>
      <c r="C33" s="123"/>
      <c r="D33" s="138"/>
      <c r="E33" s="138"/>
      <c r="F33" s="138"/>
      <c r="G33" s="138"/>
      <c r="H33" s="103"/>
      <c r="I33" s="103"/>
      <c r="J33" s="9"/>
      <c r="K33" s="9"/>
      <c r="L33" s="23"/>
      <c r="M33" s="124"/>
    </row>
    <row r="34" spans="1:13" ht="14.4" customHeight="1" x14ac:dyDescent="0.2">
      <c r="A34" s="424" t="s">
        <v>6</v>
      </c>
      <c r="B34" s="424"/>
      <c r="C34" s="126"/>
      <c r="D34" s="126"/>
      <c r="E34" s="126"/>
      <c r="F34" s="126"/>
      <c r="G34" s="126"/>
      <c r="H34" s="126"/>
      <c r="I34" s="126"/>
      <c r="J34" s="126"/>
      <c r="K34" s="139"/>
      <c r="L34" s="423"/>
      <c r="M34" s="423"/>
    </row>
    <row r="35" spans="1:13" x14ac:dyDescent="0.2">
      <c r="A35" s="101"/>
      <c r="B35" s="115" t="s">
        <v>477</v>
      </c>
      <c r="C35" s="140"/>
      <c r="D35" s="140"/>
      <c r="E35" s="140"/>
      <c r="F35" s="140"/>
      <c r="G35" s="140"/>
      <c r="H35" s="140"/>
      <c r="I35" s="140"/>
      <c r="J35" s="140"/>
      <c r="K35" s="141"/>
      <c r="L35" s="141"/>
      <c r="M35" s="141"/>
    </row>
    <row r="36" spans="1:13" x14ac:dyDescent="0.2">
      <c r="A36" s="101"/>
      <c r="B36" s="115" t="s">
        <v>461</v>
      </c>
      <c r="C36" s="140"/>
      <c r="D36" s="140"/>
      <c r="E36" s="140"/>
      <c r="F36" s="140"/>
      <c r="G36" s="140"/>
      <c r="H36" s="140"/>
      <c r="I36" s="140"/>
      <c r="J36" s="140"/>
      <c r="K36" s="141"/>
      <c r="L36" s="141"/>
      <c r="M36" s="141"/>
    </row>
    <row r="37" spans="1:13" x14ac:dyDescent="0.2">
      <c r="A37" s="101"/>
      <c r="B37" s="115" t="s">
        <v>478</v>
      </c>
      <c r="C37" s="116"/>
      <c r="D37" s="116"/>
      <c r="E37" s="116"/>
      <c r="F37" s="116"/>
      <c r="G37" s="116"/>
      <c r="H37" s="116"/>
      <c r="I37" s="116"/>
      <c r="J37" s="116"/>
      <c r="K37" s="116"/>
      <c r="L37" s="116"/>
      <c r="M37" s="116"/>
    </row>
    <row r="38" spans="1:13" x14ac:dyDescent="0.2">
      <c r="A38" s="101"/>
      <c r="B38" s="115" t="s">
        <v>479</v>
      </c>
      <c r="D38" s="140"/>
      <c r="E38" s="140"/>
      <c r="F38" s="140"/>
      <c r="G38" s="140"/>
      <c r="H38" s="140"/>
      <c r="I38" s="140"/>
      <c r="J38" s="140"/>
      <c r="K38" s="140"/>
      <c r="L38" s="141"/>
      <c r="M38" s="141"/>
    </row>
    <row r="39" spans="1:13" x14ac:dyDescent="0.2">
      <c r="A39" s="101"/>
      <c r="B39" s="115" t="s">
        <v>480</v>
      </c>
      <c r="C39" s="115"/>
      <c r="D39" s="115"/>
      <c r="E39" s="115"/>
      <c r="F39" s="115"/>
      <c r="G39" s="115"/>
      <c r="H39" s="115"/>
      <c r="I39" s="115"/>
      <c r="J39" s="115"/>
      <c r="K39" s="139"/>
      <c r="L39" s="135"/>
      <c r="M39" s="135"/>
    </row>
    <row r="40" spans="1:13" x14ac:dyDescent="0.2">
      <c r="A40" s="101"/>
      <c r="B40" s="115" t="s">
        <v>481</v>
      </c>
      <c r="C40" s="115"/>
      <c r="D40" s="115"/>
      <c r="E40" s="115"/>
      <c r="F40" s="115"/>
      <c r="G40" s="115"/>
      <c r="H40" s="115"/>
      <c r="I40" s="115"/>
      <c r="J40" s="115"/>
      <c r="K40" s="115"/>
      <c r="L40" s="115"/>
      <c r="M40" s="115"/>
    </row>
    <row r="41" spans="1:13" x14ac:dyDescent="0.2">
      <c r="A41" s="101"/>
      <c r="B41" s="135" t="s">
        <v>482</v>
      </c>
      <c r="C41" s="135"/>
      <c r="D41" s="135"/>
      <c r="E41" s="135"/>
      <c r="F41" s="135"/>
      <c r="G41" s="135"/>
      <c r="H41" s="135"/>
      <c r="I41" s="135"/>
      <c r="J41" s="135"/>
      <c r="K41" s="135"/>
      <c r="L41" s="135"/>
      <c r="M41" s="135"/>
    </row>
    <row r="42" spans="1:13" x14ac:dyDescent="0.2">
      <c r="A42" s="101"/>
      <c r="B42" s="135" t="s">
        <v>483</v>
      </c>
      <c r="C42" s="135"/>
      <c r="D42" s="135"/>
      <c r="E42" s="135"/>
      <c r="F42" s="135"/>
      <c r="G42" s="135"/>
      <c r="H42" s="135"/>
      <c r="I42" s="135"/>
      <c r="J42" s="135"/>
      <c r="K42" s="135"/>
      <c r="L42" s="142"/>
      <c r="M42" s="142"/>
    </row>
    <row r="43" spans="1:13" x14ac:dyDescent="0.2">
      <c r="A43" s="101"/>
      <c r="B43" s="135" t="s">
        <v>468</v>
      </c>
      <c r="C43" s="116"/>
      <c r="D43" s="116"/>
      <c r="E43" s="116"/>
      <c r="F43" s="116"/>
      <c r="G43" s="116"/>
      <c r="H43" s="116"/>
      <c r="I43" s="116"/>
      <c r="J43" s="116"/>
      <c r="K43" s="142"/>
      <c r="L43" s="142"/>
      <c r="M43" s="142"/>
    </row>
    <row r="44" spans="1:13" x14ac:dyDescent="0.2">
      <c r="A44" s="101"/>
      <c r="B44" s="136" t="s">
        <v>469</v>
      </c>
      <c r="C44" s="136"/>
      <c r="D44" s="136"/>
      <c r="E44" s="136"/>
      <c r="F44" s="136"/>
      <c r="G44" s="136"/>
      <c r="H44" s="136"/>
      <c r="I44" s="136"/>
      <c r="J44" s="136"/>
      <c r="K44" s="136"/>
      <c r="L44" s="136"/>
      <c r="M44" s="136"/>
    </row>
    <row r="45" spans="1:13" x14ac:dyDescent="0.2">
      <c r="A45" s="101"/>
      <c r="B45" s="136" t="s">
        <v>470</v>
      </c>
      <c r="C45" s="136"/>
      <c r="D45" s="136"/>
      <c r="E45" s="136"/>
      <c r="F45" s="136"/>
      <c r="G45" s="136"/>
      <c r="H45" s="136"/>
      <c r="I45" s="136"/>
      <c r="J45" s="136"/>
      <c r="K45" s="136"/>
      <c r="L45" s="136"/>
      <c r="M45" s="136"/>
    </row>
    <row r="46" spans="1:13" x14ac:dyDescent="0.2">
      <c r="A46" s="101"/>
      <c r="B46" s="118" t="s">
        <v>471</v>
      </c>
      <c r="C46" s="118"/>
      <c r="D46" s="118"/>
      <c r="E46" s="118"/>
      <c r="F46" s="118"/>
      <c r="G46" s="118"/>
      <c r="H46" s="118"/>
      <c r="I46" s="118"/>
      <c r="J46" s="118"/>
      <c r="K46" s="118"/>
      <c r="L46" s="118"/>
      <c r="M46" s="118"/>
    </row>
    <row r="47" spans="1:13" x14ac:dyDescent="0.2">
      <c r="A47" s="101"/>
      <c r="B47" s="136" t="s">
        <v>472</v>
      </c>
      <c r="C47" s="136"/>
      <c r="D47" s="136"/>
      <c r="E47" s="136"/>
      <c r="F47" s="136"/>
      <c r="G47" s="136"/>
      <c r="H47" s="136"/>
      <c r="I47" s="136"/>
      <c r="J47" s="136"/>
      <c r="K47" s="136"/>
      <c r="L47" s="136"/>
      <c r="M47" s="136"/>
    </row>
    <row r="48" spans="1:13" x14ac:dyDescent="0.2">
      <c r="A48" s="101"/>
      <c r="B48" s="118" t="s">
        <v>473</v>
      </c>
      <c r="C48" s="118"/>
      <c r="D48" s="118"/>
      <c r="E48" s="118"/>
      <c r="F48" s="118"/>
      <c r="G48" s="118"/>
      <c r="H48" s="118"/>
      <c r="I48" s="118"/>
      <c r="J48" s="118"/>
      <c r="K48" s="118"/>
      <c r="L48" s="118"/>
      <c r="M48" s="118"/>
    </row>
    <row r="49" spans="1:13" x14ac:dyDescent="0.2">
      <c r="A49" s="101"/>
      <c r="B49" s="136" t="s">
        <v>474</v>
      </c>
      <c r="C49" s="136"/>
      <c r="D49" s="136"/>
      <c r="E49" s="136"/>
      <c r="F49" s="136"/>
      <c r="G49" s="136"/>
      <c r="H49" s="136"/>
      <c r="I49" s="136"/>
      <c r="J49" s="136"/>
      <c r="K49" s="136"/>
      <c r="L49" s="136"/>
      <c r="M49" s="136"/>
    </row>
    <row r="50" spans="1:13" ht="15" customHeight="1" x14ac:dyDescent="0.2">
      <c r="A50" s="101"/>
      <c r="B50" s="136"/>
      <c r="C50" s="136"/>
      <c r="D50" s="136"/>
      <c r="E50" s="136"/>
      <c r="F50" s="136"/>
      <c r="G50" s="136"/>
      <c r="H50" s="136"/>
      <c r="I50" s="136"/>
      <c r="J50" s="136"/>
      <c r="K50" s="136"/>
      <c r="L50" s="136"/>
      <c r="M50" s="136"/>
    </row>
    <row r="51" spans="1:13" x14ac:dyDescent="0.2">
      <c r="A51" s="125" t="s">
        <v>16</v>
      </c>
      <c r="B51" s="143"/>
      <c r="C51" s="143"/>
      <c r="D51" s="143"/>
      <c r="E51" s="143"/>
      <c r="F51" s="143"/>
      <c r="G51" s="143"/>
      <c r="H51" s="143"/>
      <c r="I51" s="143"/>
      <c r="J51" s="86"/>
      <c r="K51" s="86"/>
      <c r="L51" s="86"/>
      <c r="M51" s="86"/>
    </row>
    <row r="52" spans="1:13" x14ac:dyDescent="0.2">
      <c r="A52" s="119"/>
      <c r="B52" s="118" t="s">
        <v>455</v>
      </c>
      <c r="D52" s="129"/>
      <c r="E52" s="129"/>
      <c r="F52" s="129"/>
      <c r="G52" s="129"/>
      <c r="H52" s="129"/>
      <c r="I52" s="129"/>
      <c r="J52" s="129"/>
      <c r="K52" s="129"/>
      <c r="L52" s="86"/>
      <c r="M52" s="86"/>
    </row>
    <row r="53" spans="1:13" x14ac:dyDescent="0.2">
      <c r="A53" s="119"/>
      <c r="B53" s="118" t="s">
        <v>457</v>
      </c>
      <c r="D53" s="129"/>
      <c r="E53" s="129"/>
      <c r="F53" s="129"/>
      <c r="G53" s="129"/>
      <c r="H53" s="129"/>
      <c r="I53" s="129"/>
      <c r="J53" s="129"/>
      <c r="K53" s="129"/>
      <c r="L53" s="86"/>
      <c r="M53" s="86"/>
    </row>
    <row r="54" spans="1:13" x14ac:dyDescent="0.2">
      <c r="A54" s="119"/>
      <c r="B54" s="118" t="s">
        <v>458</v>
      </c>
      <c r="D54" s="129"/>
      <c r="E54" s="129"/>
      <c r="F54" s="129"/>
      <c r="G54" s="129"/>
      <c r="H54" s="129"/>
      <c r="I54" s="129"/>
      <c r="J54" s="129"/>
      <c r="K54" s="129"/>
      <c r="L54" s="86"/>
      <c r="M54" s="86"/>
    </row>
    <row r="55" spans="1:13" x14ac:dyDescent="0.2">
      <c r="A55" s="117"/>
      <c r="B55" s="118" t="s">
        <v>459</v>
      </c>
      <c r="C55" s="86"/>
      <c r="D55" s="86"/>
      <c r="E55" s="86"/>
      <c r="F55" s="86"/>
      <c r="G55" s="86"/>
      <c r="H55" s="86"/>
      <c r="I55" s="86"/>
      <c r="J55" s="86"/>
      <c r="K55" s="86"/>
      <c r="L55" s="86"/>
      <c r="M55" s="86"/>
    </row>
  </sheetData>
  <mergeCells count="3">
    <mergeCell ref="C1:L1"/>
    <mergeCell ref="A34:B34"/>
    <mergeCell ref="L34:M34"/>
  </mergeCells>
  <hyperlinks>
    <hyperlink ref="C1" location="INDEX" display="Biogas plant, additional straw input in the feedstock mix"/>
  </hyperlinks>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55"/>
  <sheetViews>
    <sheetView showGridLines="0" topLeftCell="A2" zoomScaleNormal="100" workbookViewId="0">
      <selection activeCell="B12" sqref="B12"/>
    </sheetView>
  </sheetViews>
  <sheetFormatPr defaultColWidth="8.88671875" defaultRowHeight="10.199999999999999" x14ac:dyDescent="0.2"/>
  <cols>
    <col min="1" max="1" width="2.88671875" style="121" customWidth="1"/>
    <col min="2" max="2" width="39.109375" style="121" customWidth="1"/>
    <col min="3" max="3" width="19" style="121" bestFit="1" customWidth="1"/>
    <col min="4" max="6" width="4.88671875" style="121" bestFit="1" customWidth="1"/>
    <col min="7" max="7" width="5.109375" style="121" bestFit="1" customWidth="1"/>
    <col min="8" max="8" width="5" style="121" bestFit="1" customWidth="1"/>
    <col min="9" max="9" width="5.109375" style="121" bestFit="1" customWidth="1"/>
    <col min="10" max="10" width="5" style="121" bestFit="1" customWidth="1"/>
    <col min="11" max="11" width="4.5546875" style="121" bestFit="1" customWidth="1"/>
    <col min="12" max="12" width="3.109375" style="121" bestFit="1" customWidth="1"/>
    <col min="13" max="13" width="3.5546875" style="121" bestFit="1" customWidth="1"/>
    <col min="14" max="16384" width="8.88671875" style="121"/>
  </cols>
  <sheetData>
    <row r="1" spans="1:13" ht="24" customHeight="1" x14ac:dyDescent="0.2">
      <c r="A1" s="89" t="s">
        <v>15</v>
      </c>
      <c r="B1" s="6"/>
      <c r="C1" s="420" t="s">
        <v>362</v>
      </c>
      <c r="D1" s="415"/>
      <c r="E1" s="415"/>
      <c r="F1" s="415"/>
      <c r="G1" s="415"/>
      <c r="H1" s="415"/>
      <c r="I1" s="415"/>
      <c r="J1" s="415"/>
      <c r="K1" s="415"/>
      <c r="L1" s="415"/>
      <c r="M1" s="286"/>
    </row>
    <row r="2" spans="1:13" x14ac:dyDescent="0.2">
      <c r="A2" s="59" t="s">
        <v>412</v>
      </c>
      <c r="B2" s="7"/>
      <c r="C2" s="90">
        <v>2020</v>
      </c>
      <c r="D2" s="90">
        <v>2030</v>
      </c>
      <c r="E2" s="90">
        <v>2040</v>
      </c>
      <c r="F2" s="90">
        <v>2050</v>
      </c>
      <c r="G2" s="90">
        <v>2020</v>
      </c>
      <c r="H2" s="90">
        <v>2020</v>
      </c>
      <c r="I2" s="90">
        <v>2050</v>
      </c>
      <c r="J2" s="90">
        <v>2050</v>
      </c>
      <c r="K2" s="90" t="s">
        <v>14</v>
      </c>
      <c r="L2" s="91" t="s">
        <v>13</v>
      </c>
      <c r="M2" s="17"/>
    </row>
    <row r="3" spans="1:13" ht="10.8" thickBot="1" x14ac:dyDescent="0.25">
      <c r="A3" s="92" t="s">
        <v>832</v>
      </c>
      <c r="B3" s="8"/>
      <c r="C3" s="83" t="s">
        <v>833</v>
      </c>
      <c r="D3" s="83" t="s">
        <v>833</v>
      </c>
      <c r="E3" s="83" t="s">
        <v>833</v>
      </c>
      <c r="F3" s="83" t="s">
        <v>833</v>
      </c>
      <c r="G3" s="93" t="s">
        <v>12</v>
      </c>
      <c r="H3" s="93" t="s">
        <v>11</v>
      </c>
      <c r="I3" s="93" t="s">
        <v>12</v>
      </c>
      <c r="J3" s="93" t="s">
        <v>11</v>
      </c>
      <c r="K3" s="93" t="s">
        <v>17</v>
      </c>
      <c r="L3" s="208" t="s">
        <v>17</v>
      </c>
      <c r="M3" s="287"/>
    </row>
    <row r="4" spans="1:13" x14ac:dyDescent="0.2">
      <c r="A4" s="95" t="s">
        <v>413</v>
      </c>
      <c r="B4" s="95" t="s">
        <v>414</v>
      </c>
      <c r="C4" s="2"/>
      <c r="D4" s="96"/>
      <c r="E4" s="96"/>
      <c r="F4" s="96"/>
      <c r="G4" s="96"/>
      <c r="H4" s="96"/>
      <c r="I4" s="96"/>
      <c r="J4" s="96"/>
      <c r="K4" s="96"/>
      <c r="L4" s="150"/>
      <c r="M4" s="287"/>
    </row>
    <row r="5" spans="1:13" x14ac:dyDescent="0.2">
      <c r="A5" s="97" t="s">
        <v>10</v>
      </c>
      <c r="B5" s="98"/>
      <c r="C5" s="96"/>
      <c r="D5" s="96"/>
      <c r="E5" s="96"/>
      <c r="F5" s="96"/>
      <c r="G5" s="96"/>
      <c r="H5" s="96"/>
      <c r="I5" s="96"/>
      <c r="J5" s="96"/>
      <c r="K5" s="96"/>
      <c r="L5" s="150"/>
      <c r="M5" s="287"/>
    </row>
    <row r="6" spans="1:13" x14ac:dyDescent="0.2">
      <c r="A6" s="97"/>
      <c r="B6" s="99" t="s">
        <v>708</v>
      </c>
      <c r="C6" s="131">
        <v>1</v>
      </c>
      <c r="D6" s="131">
        <v>1</v>
      </c>
      <c r="E6" s="131">
        <v>1</v>
      </c>
      <c r="F6" s="131">
        <v>1</v>
      </c>
      <c r="G6" s="131">
        <v>1</v>
      </c>
      <c r="H6" s="131">
        <v>1</v>
      </c>
      <c r="I6" s="131">
        <v>1</v>
      </c>
      <c r="J6" s="131">
        <v>1</v>
      </c>
      <c r="K6" s="101"/>
      <c r="L6" s="150"/>
      <c r="M6" s="3"/>
    </row>
    <row r="7" spans="1:13" x14ac:dyDescent="0.2">
      <c r="A7" s="97"/>
      <c r="B7" s="99" t="s">
        <v>709</v>
      </c>
      <c r="C7" s="131">
        <f t="shared" ref="C7:J7" si="0">C6*3600*(C12/100)*24/120</f>
        <v>417.6</v>
      </c>
      <c r="D7" s="131">
        <f t="shared" si="0"/>
        <v>471.6</v>
      </c>
      <c r="E7" s="131">
        <f t="shared" si="0"/>
        <v>489.6</v>
      </c>
      <c r="F7" s="131">
        <f t="shared" si="0"/>
        <v>507.6</v>
      </c>
      <c r="G7" s="131">
        <f t="shared" si="0"/>
        <v>432</v>
      </c>
      <c r="H7" s="131">
        <f t="shared" si="0"/>
        <v>460.8</v>
      </c>
      <c r="I7" s="131">
        <f t="shared" si="0"/>
        <v>489.6</v>
      </c>
      <c r="J7" s="131">
        <f t="shared" si="0"/>
        <v>504</v>
      </c>
      <c r="K7" s="101" t="s">
        <v>352</v>
      </c>
      <c r="L7" s="150"/>
      <c r="M7" s="3"/>
    </row>
    <row r="8" spans="1:13" x14ac:dyDescent="0.2">
      <c r="A8" s="97"/>
      <c r="B8" s="289" t="s">
        <v>590</v>
      </c>
      <c r="C8" s="131"/>
      <c r="D8" s="131"/>
      <c r="E8" s="131"/>
      <c r="F8" s="131"/>
      <c r="G8" s="131"/>
      <c r="H8" s="131"/>
      <c r="I8" s="131"/>
      <c r="J8" s="131"/>
      <c r="K8" s="101"/>
      <c r="L8" s="150"/>
      <c r="M8" s="3"/>
    </row>
    <row r="9" spans="1:13" x14ac:dyDescent="0.2">
      <c r="A9" s="97"/>
      <c r="B9" s="99" t="s">
        <v>836</v>
      </c>
      <c r="C9" s="131">
        <v>100</v>
      </c>
      <c r="D9" s="131">
        <v>100</v>
      </c>
      <c r="E9" s="131">
        <v>100</v>
      </c>
      <c r="F9" s="131">
        <v>100</v>
      </c>
      <c r="G9" s="131">
        <v>100</v>
      </c>
      <c r="H9" s="131">
        <v>100</v>
      </c>
      <c r="I9" s="131">
        <v>100</v>
      </c>
      <c r="J9" s="131">
        <v>100</v>
      </c>
      <c r="K9" s="101"/>
      <c r="L9" s="150"/>
      <c r="M9" s="3"/>
    </row>
    <row r="10" spans="1:13" x14ac:dyDescent="0.2">
      <c r="A10" s="97"/>
      <c r="B10" s="99" t="s">
        <v>710</v>
      </c>
      <c r="C10" s="131">
        <f t="shared" ref="C10:J10" si="1">C17+(C17*8)</f>
        <v>156.6156615661566</v>
      </c>
      <c r="D10" s="131">
        <f t="shared" si="1"/>
        <v>176.86768676867689</v>
      </c>
      <c r="E10" s="131">
        <f t="shared" si="1"/>
        <v>183.61836183618362</v>
      </c>
      <c r="F10" s="131">
        <f t="shared" si="1"/>
        <v>190.36903690369036</v>
      </c>
      <c r="G10" s="131">
        <f t="shared" si="1"/>
        <v>162.01620162016201</v>
      </c>
      <c r="H10" s="131">
        <f t="shared" si="1"/>
        <v>172.81728172817284</v>
      </c>
      <c r="I10" s="131">
        <f t="shared" si="1"/>
        <v>183.61836183618362</v>
      </c>
      <c r="J10" s="131">
        <f t="shared" si="1"/>
        <v>189.01890189018903</v>
      </c>
      <c r="K10" s="101"/>
      <c r="L10" s="150"/>
      <c r="M10" s="3"/>
    </row>
    <row r="11" spans="1:13" x14ac:dyDescent="0.2">
      <c r="A11" s="97"/>
      <c r="B11" s="166" t="s">
        <v>591</v>
      </c>
      <c r="C11" s="109"/>
      <c r="D11" s="109"/>
      <c r="E11" s="109"/>
      <c r="F11" s="109"/>
      <c r="G11" s="109"/>
      <c r="H11" s="109"/>
      <c r="I11" s="109"/>
      <c r="J11" s="109"/>
      <c r="K11" s="101"/>
      <c r="L11" s="150"/>
      <c r="M11" s="3"/>
    </row>
    <row r="12" spans="1:13" x14ac:dyDescent="0.2">
      <c r="A12" s="97"/>
      <c r="B12" s="99" t="s">
        <v>943</v>
      </c>
      <c r="C12" s="147">
        <f>(56+60)/2</f>
        <v>58</v>
      </c>
      <c r="D12" s="147">
        <f>(63+68)/2</f>
        <v>65.5</v>
      </c>
      <c r="E12" s="147">
        <f>(D12+F12)/2</f>
        <v>68</v>
      </c>
      <c r="F12" s="147">
        <f>(67+74)/2</f>
        <v>70.5</v>
      </c>
      <c r="G12" s="147">
        <v>60</v>
      </c>
      <c r="H12" s="147">
        <v>64</v>
      </c>
      <c r="I12" s="147">
        <v>68</v>
      </c>
      <c r="J12" s="147">
        <v>70</v>
      </c>
      <c r="K12" s="101" t="s">
        <v>4</v>
      </c>
      <c r="L12" s="150" t="s">
        <v>353</v>
      </c>
      <c r="M12" s="11"/>
    </row>
    <row r="13" spans="1:13" x14ac:dyDescent="0.2">
      <c r="A13" s="97"/>
      <c r="B13" s="99" t="s">
        <v>834</v>
      </c>
      <c r="C13" s="147">
        <f t="shared" ref="C13:J13" si="2">(C17*39.4/1000*100)-C12</f>
        <v>10.562856285628555</v>
      </c>
      <c r="D13" s="147">
        <f t="shared" si="2"/>
        <v>11.928742874287437</v>
      </c>
      <c r="E13" s="147">
        <f t="shared" si="2"/>
        <v>12.384038403840378</v>
      </c>
      <c r="F13" s="147">
        <f t="shared" si="2"/>
        <v>12.83933393339332</v>
      </c>
      <c r="G13" s="147">
        <f t="shared" si="2"/>
        <v>10.927092709270923</v>
      </c>
      <c r="H13" s="147">
        <f t="shared" si="2"/>
        <v>11.655565556555672</v>
      </c>
      <c r="I13" s="147">
        <f t="shared" si="2"/>
        <v>12.384038403840378</v>
      </c>
      <c r="J13" s="147">
        <f t="shared" si="2"/>
        <v>12.748274827482746</v>
      </c>
      <c r="K13" s="101" t="s">
        <v>245</v>
      </c>
      <c r="L13" s="150"/>
      <c r="M13" s="3"/>
    </row>
    <row r="14" spans="1:13" x14ac:dyDescent="0.2">
      <c r="A14" s="97"/>
      <c r="B14" s="99" t="s">
        <v>835</v>
      </c>
      <c r="C14" s="147">
        <f>100-C12-C13</f>
        <v>31.437143714371445</v>
      </c>
      <c r="D14" s="147">
        <f t="shared" ref="D14:J14" si="3">100-D12-D13</f>
        <v>22.571257125712563</v>
      </c>
      <c r="E14" s="147">
        <f t="shared" si="3"/>
        <v>19.615961596159622</v>
      </c>
      <c r="F14" s="147">
        <f t="shared" si="3"/>
        <v>16.66066606660668</v>
      </c>
      <c r="G14" s="147">
        <f t="shared" si="3"/>
        <v>29.072907290729077</v>
      </c>
      <c r="H14" s="147">
        <f t="shared" si="3"/>
        <v>24.344434443444328</v>
      </c>
      <c r="I14" s="147">
        <f t="shared" si="3"/>
        <v>19.615961596159622</v>
      </c>
      <c r="J14" s="147">
        <f t="shared" si="3"/>
        <v>17.251725172517254</v>
      </c>
      <c r="K14" s="101"/>
      <c r="L14" s="150"/>
      <c r="M14" s="3"/>
    </row>
    <row r="15" spans="1:13" x14ac:dyDescent="0.2">
      <c r="A15" s="97"/>
      <c r="B15" s="99" t="s">
        <v>711</v>
      </c>
      <c r="C15" s="147">
        <v>5</v>
      </c>
      <c r="D15" s="147">
        <v>5</v>
      </c>
      <c r="E15" s="147">
        <v>5</v>
      </c>
      <c r="F15" s="147">
        <v>5</v>
      </c>
      <c r="G15" s="147">
        <v>5</v>
      </c>
      <c r="H15" s="147">
        <v>5</v>
      </c>
      <c r="I15" s="147">
        <v>5</v>
      </c>
      <c r="J15" s="147">
        <v>5</v>
      </c>
      <c r="K15" s="101" t="s">
        <v>5</v>
      </c>
      <c r="L15" s="150"/>
      <c r="M15" s="3"/>
    </row>
    <row r="16" spans="1:13" ht="14.4" customHeight="1" x14ac:dyDescent="0.2">
      <c r="A16" s="97"/>
      <c r="B16" s="99" t="s">
        <v>712</v>
      </c>
      <c r="C16" s="147">
        <f>C14-C15</f>
        <v>26.437143714371445</v>
      </c>
      <c r="D16" s="147">
        <f t="shared" ref="D16:J16" si="4">D14-D15</f>
        <v>17.571257125712563</v>
      </c>
      <c r="E16" s="147">
        <f t="shared" si="4"/>
        <v>14.615961596159622</v>
      </c>
      <c r="F16" s="147">
        <f t="shared" si="4"/>
        <v>11.66066606660668</v>
      </c>
      <c r="G16" s="147">
        <f t="shared" si="4"/>
        <v>24.072907290729077</v>
      </c>
      <c r="H16" s="147">
        <f t="shared" si="4"/>
        <v>19.344434443444328</v>
      </c>
      <c r="I16" s="147">
        <f t="shared" si="4"/>
        <v>14.615961596159622</v>
      </c>
      <c r="J16" s="147">
        <f t="shared" si="4"/>
        <v>12.251725172517254</v>
      </c>
      <c r="K16" s="101" t="s">
        <v>32</v>
      </c>
      <c r="L16" s="150"/>
      <c r="M16" s="3"/>
    </row>
    <row r="17" spans="1:13" x14ac:dyDescent="0.2">
      <c r="A17" s="97"/>
      <c r="B17" s="99" t="s">
        <v>713</v>
      </c>
      <c r="C17" s="147">
        <f t="shared" ref="C17:J17" si="5">C12/33.33*1000/100</f>
        <v>17.401740174017402</v>
      </c>
      <c r="D17" s="147">
        <f t="shared" si="5"/>
        <v>19.651965196519654</v>
      </c>
      <c r="E17" s="147">
        <f t="shared" si="5"/>
        <v>20.402040204020402</v>
      </c>
      <c r="F17" s="147">
        <f t="shared" si="5"/>
        <v>21.152115211521149</v>
      </c>
      <c r="G17" s="147">
        <f t="shared" si="5"/>
        <v>18.001800180018002</v>
      </c>
      <c r="H17" s="147">
        <f t="shared" si="5"/>
        <v>19.201920192019205</v>
      </c>
      <c r="I17" s="147">
        <f t="shared" si="5"/>
        <v>20.402040204020402</v>
      </c>
      <c r="J17" s="147">
        <f t="shared" si="5"/>
        <v>21.002100210021002</v>
      </c>
      <c r="K17" s="101" t="s">
        <v>4</v>
      </c>
      <c r="L17" s="150" t="s">
        <v>353</v>
      </c>
      <c r="M17" s="3"/>
    </row>
    <row r="18" spans="1:13" x14ac:dyDescent="0.2">
      <c r="A18" s="97"/>
      <c r="B18" s="99" t="s">
        <v>417</v>
      </c>
      <c r="C18" s="209">
        <v>2</v>
      </c>
      <c r="D18" s="209">
        <v>2</v>
      </c>
      <c r="E18" s="209">
        <v>2</v>
      </c>
      <c r="F18" s="209">
        <v>2</v>
      </c>
      <c r="G18" s="209">
        <v>2</v>
      </c>
      <c r="H18" s="209">
        <v>2</v>
      </c>
      <c r="I18" s="209">
        <v>2</v>
      </c>
      <c r="J18" s="209">
        <v>2</v>
      </c>
      <c r="K18" s="101" t="s">
        <v>3</v>
      </c>
      <c r="L18" s="150"/>
      <c r="M18" s="3"/>
    </row>
    <row r="19" spans="1:13" x14ac:dyDescent="0.2">
      <c r="A19" s="97"/>
      <c r="B19" s="99" t="s">
        <v>418</v>
      </c>
      <c r="C19" s="131">
        <v>2</v>
      </c>
      <c r="D19" s="131">
        <v>2</v>
      </c>
      <c r="E19" s="131">
        <v>2</v>
      </c>
      <c r="F19" s="131">
        <v>2</v>
      </c>
      <c r="G19" s="131">
        <v>2</v>
      </c>
      <c r="H19" s="131">
        <v>2</v>
      </c>
      <c r="I19" s="131">
        <v>2</v>
      </c>
      <c r="J19" s="131">
        <v>2</v>
      </c>
      <c r="K19" s="101" t="s">
        <v>3</v>
      </c>
      <c r="L19" s="150"/>
      <c r="M19" s="3"/>
    </row>
    <row r="20" spans="1:13" x14ac:dyDescent="0.2">
      <c r="A20" s="97"/>
      <c r="B20" s="99" t="s">
        <v>419</v>
      </c>
      <c r="C20" s="131">
        <v>20</v>
      </c>
      <c r="D20" s="131">
        <v>25</v>
      </c>
      <c r="E20" s="131">
        <v>28</v>
      </c>
      <c r="F20" s="131">
        <v>30</v>
      </c>
      <c r="G20" s="131">
        <v>20</v>
      </c>
      <c r="H20" s="131">
        <v>20</v>
      </c>
      <c r="I20" s="131">
        <v>25</v>
      </c>
      <c r="J20" s="131">
        <v>30</v>
      </c>
      <c r="K20" s="101" t="s">
        <v>211</v>
      </c>
      <c r="L20" s="150" t="s">
        <v>354</v>
      </c>
      <c r="M20" s="3"/>
    </row>
    <row r="21" spans="1:13" x14ac:dyDescent="0.2">
      <c r="A21" s="97"/>
      <c r="B21" s="99" t="s">
        <v>420</v>
      </c>
      <c r="C21" s="109">
        <v>0.33</v>
      </c>
      <c r="D21" s="109">
        <v>0.33</v>
      </c>
      <c r="E21" s="109">
        <v>0.33</v>
      </c>
      <c r="F21" s="109">
        <v>0.33</v>
      </c>
      <c r="G21" s="109">
        <v>0.33</v>
      </c>
      <c r="H21" s="109">
        <v>0.33</v>
      </c>
      <c r="I21" s="109">
        <v>0.33</v>
      </c>
      <c r="J21" s="109">
        <v>0.33</v>
      </c>
      <c r="K21" s="101" t="s">
        <v>355</v>
      </c>
      <c r="L21" s="150"/>
      <c r="M21" s="3"/>
    </row>
    <row r="22" spans="1:13" x14ac:dyDescent="0.2">
      <c r="A22" s="110" t="s">
        <v>374</v>
      </c>
      <c r="C22" s="109"/>
      <c r="D22" s="109"/>
      <c r="E22" s="109"/>
      <c r="F22" s="109"/>
      <c r="G22" s="109"/>
      <c r="H22" s="109"/>
      <c r="I22" s="109"/>
      <c r="J22" s="109"/>
      <c r="K22" s="101"/>
      <c r="L22" s="150"/>
      <c r="M22" s="3"/>
    </row>
    <row r="23" spans="1:13" x14ac:dyDescent="0.2">
      <c r="A23" s="97"/>
      <c r="B23" s="99" t="s">
        <v>714</v>
      </c>
      <c r="C23" s="131">
        <v>925</v>
      </c>
      <c r="D23" s="131">
        <v>650</v>
      </c>
      <c r="E23" s="131">
        <v>450</v>
      </c>
      <c r="F23" s="131">
        <v>400</v>
      </c>
      <c r="G23" s="131">
        <v>700</v>
      </c>
      <c r="H23" s="131">
        <v>1250</v>
      </c>
      <c r="I23" s="131">
        <v>300</v>
      </c>
      <c r="J23" s="131">
        <v>500</v>
      </c>
      <c r="K23" s="101" t="s">
        <v>356</v>
      </c>
      <c r="L23" s="150"/>
      <c r="M23" s="12"/>
    </row>
    <row r="24" spans="1:13" x14ac:dyDescent="0.2">
      <c r="A24" s="97"/>
      <c r="B24" s="99" t="s">
        <v>715</v>
      </c>
      <c r="C24" s="131">
        <f t="shared" ref="C24:J24" si="6">(C17/1000)^-1/24*C23</f>
        <v>2214.8168103448279</v>
      </c>
      <c r="D24" s="131">
        <f t="shared" si="6"/>
        <v>1378.1488549618321</v>
      </c>
      <c r="E24" s="131">
        <f t="shared" si="6"/>
        <v>919.02573529411768</v>
      </c>
      <c r="F24" s="131">
        <f t="shared" si="6"/>
        <v>787.94326241134763</v>
      </c>
      <c r="G24" s="131">
        <f t="shared" si="6"/>
        <v>1620.2083333333333</v>
      </c>
      <c r="H24" s="131">
        <f t="shared" si="6"/>
        <v>2712.4023437499995</v>
      </c>
      <c r="I24" s="131">
        <f t="shared" si="6"/>
        <v>612.68382352941182</v>
      </c>
      <c r="J24" s="131">
        <f t="shared" si="6"/>
        <v>991.96428571428578</v>
      </c>
      <c r="K24" s="101" t="s">
        <v>357</v>
      </c>
      <c r="L24" s="150"/>
      <c r="M24" s="3"/>
    </row>
    <row r="25" spans="1:13" x14ac:dyDescent="0.2">
      <c r="A25" s="97"/>
      <c r="B25" s="99" t="s">
        <v>475</v>
      </c>
      <c r="C25" s="131">
        <v>95</v>
      </c>
      <c r="D25" s="131">
        <v>95</v>
      </c>
      <c r="E25" s="131">
        <v>95</v>
      </c>
      <c r="F25" s="131">
        <v>95</v>
      </c>
      <c r="G25" s="131">
        <v>95</v>
      </c>
      <c r="H25" s="131">
        <v>95</v>
      </c>
      <c r="I25" s="131">
        <v>95</v>
      </c>
      <c r="J25" s="131">
        <v>95</v>
      </c>
      <c r="K25" s="101" t="s">
        <v>0</v>
      </c>
      <c r="L25" s="150"/>
      <c r="M25" s="3"/>
    </row>
    <row r="26" spans="1:13" x14ac:dyDescent="0.2">
      <c r="A26" s="97"/>
      <c r="B26" s="99" t="s">
        <v>476</v>
      </c>
      <c r="C26" s="131">
        <v>5</v>
      </c>
      <c r="D26" s="131">
        <v>5</v>
      </c>
      <c r="E26" s="131">
        <v>5</v>
      </c>
      <c r="F26" s="131">
        <v>5</v>
      </c>
      <c r="G26" s="131">
        <v>5</v>
      </c>
      <c r="H26" s="131">
        <v>5</v>
      </c>
      <c r="I26" s="131">
        <v>5</v>
      </c>
      <c r="J26" s="131">
        <v>5</v>
      </c>
      <c r="K26" s="101" t="s">
        <v>0</v>
      </c>
      <c r="L26" s="150"/>
      <c r="M26" s="3"/>
    </row>
    <row r="27" spans="1:13" x14ac:dyDescent="0.2">
      <c r="A27" s="97"/>
      <c r="B27" s="99" t="s">
        <v>716</v>
      </c>
      <c r="C27" s="131">
        <v>7</v>
      </c>
      <c r="D27" s="131">
        <v>7</v>
      </c>
      <c r="E27" s="131">
        <v>7</v>
      </c>
      <c r="F27" s="131">
        <v>7</v>
      </c>
      <c r="G27" s="131">
        <v>7</v>
      </c>
      <c r="H27" s="131">
        <v>7</v>
      </c>
      <c r="I27" s="131">
        <v>7</v>
      </c>
      <c r="J27" s="131">
        <v>7</v>
      </c>
      <c r="K27" s="101" t="s">
        <v>358</v>
      </c>
      <c r="L27" s="150"/>
      <c r="M27" s="3"/>
    </row>
    <row r="28" spans="1:13" x14ac:dyDescent="0.2">
      <c r="A28" s="97"/>
      <c r="B28" s="99" t="s">
        <v>717</v>
      </c>
      <c r="C28" s="109" t="s">
        <v>17</v>
      </c>
      <c r="D28" s="109" t="s">
        <v>17</v>
      </c>
      <c r="E28" s="109" t="s">
        <v>17</v>
      </c>
      <c r="F28" s="109" t="s">
        <v>17</v>
      </c>
      <c r="G28" s="109"/>
      <c r="H28" s="109"/>
      <c r="I28" s="109"/>
      <c r="J28" s="109"/>
      <c r="K28" s="101" t="s">
        <v>244</v>
      </c>
      <c r="L28" s="150"/>
      <c r="M28" s="3"/>
    </row>
    <row r="29" spans="1:13" x14ac:dyDescent="0.2">
      <c r="A29" s="97"/>
      <c r="B29" s="99" t="s">
        <v>718</v>
      </c>
      <c r="C29" s="109" t="s">
        <v>17</v>
      </c>
      <c r="D29" s="109" t="s">
        <v>17</v>
      </c>
      <c r="E29" s="109" t="s">
        <v>17</v>
      </c>
      <c r="F29" s="109" t="s">
        <v>17</v>
      </c>
      <c r="G29" s="109"/>
      <c r="H29" s="109"/>
      <c r="I29" s="109"/>
      <c r="J29" s="109"/>
      <c r="K29" s="101"/>
      <c r="L29" s="150"/>
      <c r="M29" s="3"/>
    </row>
    <row r="30" spans="1:13" x14ac:dyDescent="0.2">
      <c r="A30" s="97" t="s">
        <v>416</v>
      </c>
      <c r="B30" s="110"/>
      <c r="C30" s="109"/>
      <c r="D30" s="109"/>
      <c r="E30" s="109"/>
      <c r="F30" s="109"/>
      <c r="G30" s="109"/>
      <c r="H30" s="109"/>
      <c r="I30" s="109"/>
      <c r="J30" s="109"/>
      <c r="K30" s="101"/>
      <c r="L30" s="150"/>
      <c r="M30" s="3"/>
    </row>
    <row r="31" spans="1:13" x14ac:dyDescent="0.2">
      <c r="A31" s="97"/>
      <c r="B31" s="99" t="s">
        <v>719</v>
      </c>
      <c r="C31" s="147">
        <v>2.2000000000000002</v>
      </c>
      <c r="D31" s="147">
        <v>3.5</v>
      </c>
      <c r="E31" s="147">
        <v>3.8</v>
      </c>
      <c r="F31" s="147">
        <v>4</v>
      </c>
      <c r="G31" s="147">
        <v>2.2000000000000002</v>
      </c>
      <c r="H31" s="147">
        <v>2.2000000000000002</v>
      </c>
      <c r="I31" s="147">
        <v>3.2</v>
      </c>
      <c r="J31" s="147">
        <v>4</v>
      </c>
      <c r="K31" s="101"/>
      <c r="L31" s="150" t="s">
        <v>360</v>
      </c>
      <c r="M31" s="13"/>
    </row>
    <row r="32" spans="1:13" ht="10.8" thickBot="1" x14ac:dyDescent="0.25">
      <c r="A32" s="112"/>
      <c r="B32" s="152" t="s">
        <v>720</v>
      </c>
      <c r="C32" s="278">
        <v>20</v>
      </c>
      <c r="D32" s="278">
        <v>20</v>
      </c>
      <c r="E32" s="278">
        <v>20</v>
      </c>
      <c r="F32" s="278">
        <v>20</v>
      </c>
      <c r="G32" s="278">
        <v>20</v>
      </c>
      <c r="H32" s="278">
        <v>20</v>
      </c>
      <c r="I32" s="278">
        <v>20</v>
      </c>
      <c r="J32" s="278">
        <v>20</v>
      </c>
      <c r="K32" s="114" t="s">
        <v>19</v>
      </c>
      <c r="L32" s="279"/>
      <c r="M32" s="13"/>
    </row>
    <row r="33" spans="1:13" x14ac:dyDescent="0.2">
      <c r="A33" s="122"/>
      <c r="B33" s="137"/>
      <c r="C33" s="123"/>
      <c r="D33" s="138"/>
      <c r="E33" s="138"/>
      <c r="F33" s="138"/>
      <c r="G33" s="138"/>
      <c r="H33" s="103"/>
      <c r="I33" s="103"/>
      <c r="J33" s="9"/>
      <c r="K33" s="9"/>
      <c r="L33" s="23"/>
      <c r="M33" s="124"/>
    </row>
    <row r="34" spans="1:13" ht="14.4" customHeight="1" x14ac:dyDescent="0.2">
      <c r="A34" s="424" t="s">
        <v>6</v>
      </c>
      <c r="B34" s="424"/>
      <c r="C34" s="126"/>
      <c r="D34" s="126"/>
      <c r="E34" s="126"/>
      <c r="F34" s="126"/>
      <c r="G34" s="126"/>
      <c r="H34" s="126"/>
      <c r="I34" s="126"/>
      <c r="J34" s="126"/>
      <c r="K34" s="139"/>
      <c r="L34" s="423"/>
      <c r="M34" s="423"/>
    </row>
    <row r="35" spans="1:13" x14ac:dyDescent="0.2">
      <c r="A35" s="101"/>
      <c r="B35" s="115" t="s">
        <v>460</v>
      </c>
      <c r="C35" s="140"/>
      <c r="D35" s="140"/>
      <c r="E35" s="140"/>
      <c r="F35" s="140"/>
      <c r="G35" s="140"/>
      <c r="H35" s="140"/>
      <c r="I35" s="140"/>
      <c r="J35" s="140"/>
      <c r="K35" s="141"/>
      <c r="L35" s="141"/>
      <c r="M35" s="141"/>
    </row>
    <row r="36" spans="1:13" x14ac:dyDescent="0.2">
      <c r="A36" s="101"/>
      <c r="B36" s="115" t="s">
        <v>461</v>
      </c>
      <c r="C36" s="140"/>
      <c r="D36" s="140"/>
      <c r="E36" s="140"/>
      <c r="F36" s="140"/>
      <c r="G36" s="140"/>
      <c r="H36" s="140"/>
      <c r="I36" s="140"/>
      <c r="J36" s="140"/>
      <c r="K36" s="141"/>
      <c r="L36" s="141"/>
      <c r="M36" s="141"/>
    </row>
    <row r="37" spans="1:13" x14ac:dyDescent="0.2">
      <c r="A37" s="101"/>
      <c r="B37" s="115" t="s">
        <v>462</v>
      </c>
      <c r="C37" s="116"/>
      <c r="D37" s="116"/>
      <c r="E37" s="116"/>
      <c r="F37" s="116"/>
      <c r="G37" s="116"/>
      <c r="H37" s="116"/>
      <c r="I37" s="116"/>
      <c r="J37" s="116"/>
      <c r="K37" s="116"/>
      <c r="L37" s="116"/>
      <c r="M37" s="116"/>
    </row>
    <row r="38" spans="1:13" x14ac:dyDescent="0.2">
      <c r="A38" s="101"/>
      <c r="B38" s="115" t="s">
        <v>484</v>
      </c>
      <c r="D38" s="140"/>
      <c r="E38" s="140"/>
      <c r="F38" s="140"/>
      <c r="G38" s="140"/>
      <c r="H38" s="140"/>
      <c r="I38" s="140"/>
      <c r="J38" s="140"/>
      <c r="K38" s="140"/>
      <c r="L38" s="141"/>
      <c r="M38" s="141"/>
    </row>
    <row r="39" spans="1:13" x14ac:dyDescent="0.2">
      <c r="A39" s="101"/>
      <c r="B39" s="115" t="s">
        <v>480</v>
      </c>
      <c r="C39" s="115"/>
      <c r="D39" s="115"/>
      <c r="E39" s="115"/>
      <c r="F39" s="115"/>
      <c r="G39" s="115"/>
      <c r="H39" s="115"/>
      <c r="I39" s="115"/>
      <c r="J39" s="115"/>
      <c r="K39" s="139"/>
      <c r="L39" s="135"/>
      <c r="M39" s="135"/>
    </row>
    <row r="40" spans="1:13" x14ac:dyDescent="0.2">
      <c r="A40" s="101"/>
      <c r="B40" s="115" t="s">
        <v>485</v>
      </c>
      <c r="C40" s="115"/>
      <c r="D40" s="115"/>
      <c r="E40" s="115"/>
      <c r="F40" s="115"/>
      <c r="G40" s="115"/>
      <c r="H40" s="115"/>
      <c r="I40" s="115"/>
      <c r="J40" s="115"/>
      <c r="K40" s="115"/>
      <c r="L40" s="115"/>
      <c r="M40" s="115"/>
    </row>
    <row r="41" spans="1:13" x14ac:dyDescent="0.2">
      <c r="A41" s="101"/>
      <c r="B41" s="135" t="s">
        <v>486</v>
      </c>
      <c r="C41" s="135"/>
      <c r="D41" s="135"/>
      <c r="E41" s="135"/>
      <c r="F41" s="135"/>
      <c r="G41" s="135"/>
      <c r="H41" s="135"/>
      <c r="I41" s="135"/>
      <c r="J41" s="135"/>
      <c r="K41" s="135"/>
      <c r="L41" s="135"/>
      <c r="M41" s="135"/>
    </row>
    <row r="42" spans="1:13" x14ac:dyDescent="0.2">
      <c r="A42" s="101"/>
      <c r="B42" s="135" t="s">
        <v>487</v>
      </c>
      <c r="C42" s="135"/>
      <c r="D42" s="135"/>
      <c r="E42" s="135"/>
      <c r="F42" s="135"/>
      <c r="G42" s="135"/>
      <c r="H42" s="135"/>
      <c r="I42" s="135"/>
      <c r="J42" s="135"/>
      <c r="K42" s="135"/>
      <c r="L42" s="142"/>
      <c r="M42" s="142"/>
    </row>
    <row r="43" spans="1:13" x14ac:dyDescent="0.2">
      <c r="A43" s="101"/>
      <c r="B43" s="135" t="s">
        <v>468</v>
      </c>
      <c r="C43" s="116"/>
      <c r="D43" s="116"/>
      <c r="E43" s="116"/>
      <c r="F43" s="116"/>
      <c r="G43" s="116"/>
      <c r="H43" s="116"/>
      <c r="I43" s="116"/>
      <c r="J43" s="116"/>
      <c r="K43" s="142"/>
      <c r="L43" s="142"/>
      <c r="M43" s="142"/>
    </row>
    <row r="44" spans="1:13" x14ac:dyDescent="0.2">
      <c r="A44" s="101"/>
      <c r="B44" s="136" t="s">
        <v>488</v>
      </c>
      <c r="C44" s="136"/>
      <c r="D44" s="136"/>
      <c r="E44" s="136"/>
      <c r="F44" s="136"/>
      <c r="G44" s="136"/>
      <c r="H44" s="136"/>
      <c r="I44" s="136"/>
      <c r="J44" s="136"/>
      <c r="K44" s="136"/>
      <c r="L44" s="136"/>
      <c r="M44" s="136"/>
    </row>
    <row r="45" spans="1:13" x14ac:dyDescent="0.2">
      <c r="A45" s="101"/>
      <c r="B45" s="136" t="s">
        <v>470</v>
      </c>
      <c r="C45" s="136"/>
      <c r="D45" s="136"/>
      <c r="E45" s="136"/>
      <c r="F45" s="136"/>
      <c r="G45" s="136"/>
      <c r="H45" s="136"/>
      <c r="I45" s="136"/>
      <c r="J45" s="136"/>
      <c r="K45" s="136"/>
      <c r="L45" s="136"/>
      <c r="M45" s="136"/>
    </row>
    <row r="46" spans="1:13" x14ac:dyDescent="0.2">
      <c r="A46" s="101"/>
      <c r="B46" s="118" t="s">
        <v>471</v>
      </c>
      <c r="C46" s="118"/>
      <c r="D46" s="118"/>
      <c r="E46" s="118"/>
      <c r="F46" s="118"/>
      <c r="G46" s="118"/>
      <c r="H46" s="118"/>
      <c r="I46" s="118"/>
      <c r="J46" s="118"/>
      <c r="K46" s="118"/>
      <c r="L46" s="118"/>
      <c r="M46" s="118"/>
    </row>
    <row r="47" spans="1:13" x14ac:dyDescent="0.2">
      <c r="A47" s="101"/>
      <c r="B47" s="136" t="s">
        <v>472</v>
      </c>
      <c r="C47" s="136"/>
      <c r="D47" s="136"/>
      <c r="E47" s="136"/>
      <c r="F47" s="136"/>
      <c r="G47" s="136"/>
      <c r="H47" s="136"/>
      <c r="I47" s="136"/>
      <c r="J47" s="136"/>
      <c r="K47" s="136"/>
      <c r="L47" s="136"/>
      <c r="M47" s="136"/>
    </row>
    <row r="48" spans="1:13" x14ac:dyDescent="0.2">
      <c r="A48" s="101"/>
      <c r="B48" s="118" t="s">
        <v>473</v>
      </c>
      <c r="C48" s="118"/>
      <c r="D48" s="118"/>
      <c r="E48" s="118"/>
      <c r="F48" s="118"/>
      <c r="G48" s="118"/>
      <c r="H48" s="118"/>
      <c r="I48" s="118"/>
      <c r="J48" s="118"/>
      <c r="K48" s="118"/>
      <c r="L48" s="118"/>
      <c r="M48" s="118"/>
    </row>
    <row r="49" spans="1:13" x14ac:dyDescent="0.2">
      <c r="A49" s="101"/>
      <c r="B49" s="136" t="s">
        <v>474</v>
      </c>
      <c r="C49" s="136"/>
      <c r="D49" s="136"/>
      <c r="E49" s="136"/>
      <c r="F49" s="136"/>
      <c r="G49" s="136"/>
      <c r="H49" s="136"/>
      <c r="I49" s="136"/>
      <c r="J49" s="136"/>
      <c r="K49" s="136"/>
      <c r="L49" s="136"/>
      <c r="M49" s="136"/>
    </row>
    <row r="50" spans="1:13" ht="15" customHeight="1" x14ac:dyDescent="0.2">
      <c r="A50" s="101"/>
      <c r="B50" s="136"/>
      <c r="C50" s="136"/>
      <c r="D50" s="136"/>
      <c r="E50" s="136"/>
      <c r="F50" s="136"/>
      <c r="G50" s="136"/>
      <c r="H50" s="136"/>
      <c r="I50" s="136"/>
      <c r="J50" s="136"/>
      <c r="K50" s="136"/>
      <c r="L50" s="136"/>
      <c r="M50" s="136"/>
    </row>
    <row r="51" spans="1:13" x14ac:dyDescent="0.2">
      <c r="A51" s="125" t="s">
        <v>16</v>
      </c>
      <c r="B51" s="143"/>
      <c r="C51" s="143"/>
      <c r="D51" s="143"/>
      <c r="E51" s="143"/>
      <c r="F51" s="143"/>
      <c r="G51" s="143"/>
      <c r="H51" s="143"/>
      <c r="I51" s="143"/>
      <c r="J51" s="86"/>
      <c r="K51" s="86"/>
      <c r="L51" s="86"/>
      <c r="M51" s="86"/>
    </row>
    <row r="52" spans="1:13" x14ac:dyDescent="0.2">
      <c r="A52" s="119"/>
      <c r="B52" s="136" t="s">
        <v>455</v>
      </c>
      <c r="D52" s="129"/>
      <c r="E52" s="129"/>
      <c r="F52" s="129"/>
      <c r="G52" s="129"/>
      <c r="H52" s="129"/>
      <c r="I52" s="129"/>
      <c r="J52" s="129"/>
      <c r="K52" s="129"/>
      <c r="L52" s="86"/>
      <c r="M52" s="86"/>
    </row>
    <row r="53" spans="1:13" x14ac:dyDescent="0.2">
      <c r="A53" s="119"/>
      <c r="B53" s="136" t="s">
        <v>457</v>
      </c>
      <c r="D53" s="129"/>
      <c r="E53" s="129"/>
      <c r="F53" s="129"/>
      <c r="G53" s="129"/>
      <c r="H53" s="129"/>
      <c r="I53" s="129"/>
      <c r="J53" s="129"/>
      <c r="K53" s="129"/>
      <c r="L53" s="86"/>
      <c r="M53" s="86"/>
    </row>
    <row r="54" spans="1:13" x14ac:dyDescent="0.2">
      <c r="A54" s="119"/>
      <c r="B54" s="136" t="s">
        <v>458</v>
      </c>
      <c r="D54" s="129"/>
      <c r="E54" s="129"/>
      <c r="F54" s="129"/>
      <c r="G54" s="129"/>
      <c r="H54" s="129"/>
      <c r="I54" s="129"/>
      <c r="J54" s="129"/>
      <c r="K54" s="129"/>
      <c r="L54" s="86"/>
      <c r="M54" s="86"/>
    </row>
    <row r="55" spans="1:13" x14ac:dyDescent="0.2">
      <c r="A55" s="117"/>
      <c r="B55" s="136" t="s">
        <v>459</v>
      </c>
      <c r="C55" s="86"/>
      <c r="D55" s="86"/>
      <c r="E55" s="86"/>
      <c r="F55" s="86"/>
      <c r="G55" s="86"/>
      <c r="H55" s="86"/>
      <c r="I55" s="86"/>
      <c r="J55" s="86"/>
      <c r="K55" s="86"/>
      <c r="L55" s="86"/>
      <c r="M55" s="86"/>
    </row>
  </sheetData>
  <mergeCells count="3">
    <mergeCell ref="C1:L1"/>
    <mergeCell ref="A34:B34"/>
    <mergeCell ref="L34:M34"/>
  </mergeCells>
  <hyperlinks>
    <hyperlink ref="C1" location="INDEX" display="Biogas plant, additional straw input in the feedstock mix"/>
  </hyperlinks>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M55"/>
  <sheetViews>
    <sheetView showGridLines="0" topLeftCell="A2" zoomScaleNormal="100" workbookViewId="0">
      <selection activeCell="B15" sqref="B15"/>
    </sheetView>
  </sheetViews>
  <sheetFormatPr defaultColWidth="8.88671875" defaultRowHeight="10.199999999999999" x14ac:dyDescent="0.2"/>
  <cols>
    <col min="1" max="1" width="2.88671875" style="121" customWidth="1"/>
    <col min="2" max="2" width="39.109375" style="121" customWidth="1"/>
    <col min="3" max="3" width="5.5546875" style="121" customWidth="1"/>
    <col min="4" max="6" width="4.88671875" style="121" bestFit="1" customWidth="1"/>
    <col min="7" max="7" width="5.109375" style="121" bestFit="1" customWidth="1"/>
    <col min="8" max="8" width="5" style="121" bestFit="1" customWidth="1"/>
    <col min="9" max="9" width="5.109375" style="121" bestFit="1" customWidth="1"/>
    <col min="10" max="10" width="5" style="121" bestFit="1" customWidth="1"/>
    <col min="11" max="11" width="4.5546875" style="121" bestFit="1" customWidth="1"/>
    <col min="12" max="12" width="3.109375" style="121" bestFit="1" customWidth="1"/>
    <col min="13" max="13" width="3.5546875" style="121" bestFit="1" customWidth="1"/>
    <col min="14" max="16384" width="8.88671875" style="121"/>
  </cols>
  <sheetData>
    <row r="1" spans="1:13" ht="24" customHeight="1" x14ac:dyDescent="0.2">
      <c r="A1" s="89" t="s">
        <v>15</v>
      </c>
      <c r="B1" s="6"/>
      <c r="C1" s="420" t="s">
        <v>363</v>
      </c>
      <c r="D1" s="415"/>
      <c r="E1" s="415"/>
      <c r="F1" s="415"/>
      <c r="G1" s="415"/>
      <c r="H1" s="415"/>
      <c r="I1" s="415"/>
      <c r="J1" s="415"/>
      <c r="K1" s="415"/>
      <c r="L1" s="415"/>
      <c r="M1" s="286"/>
    </row>
    <row r="2" spans="1:13" x14ac:dyDescent="0.2">
      <c r="A2" s="59" t="s">
        <v>412</v>
      </c>
      <c r="B2" s="7"/>
      <c r="C2" s="90">
        <v>2020</v>
      </c>
      <c r="D2" s="90">
        <v>2030</v>
      </c>
      <c r="E2" s="90">
        <v>2040</v>
      </c>
      <c r="F2" s="90">
        <v>2050</v>
      </c>
      <c r="G2" s="90">
        <v>2020</v>
      </c>
      <c r="H2" s="90">
        <v>2020</v>
      </c>
      <c r="I2" s="90">
        <v>2050</v>
      </c>
      <c r="J2" s="90">
        <v>2050</v>
      </c>
      <c r="K2" s="90" t="s">
        <v>14</v>
      </c>
      <c r="L2" s="91" t="s">
        <v>13</v>
      </c>
      <c r="M2" s="17"/>
    </row>
    <row r="3" spans="1:13" ht="10.8" thickBot="1" x14ac:dyDescent="0.25">
      <c r="A3" s="92" t="s">
        <v>832</v>
      </c>
      <c r="B3" s="8"/>
      <c r="C3" s="83" t="s">
        <v>833</v>
      </c>
      <c r="D3" s="83" t="s">
        <v>833</v>
      </c>
      <c r="E3" s="83" t="s">
        <v>833</v>
      </c>
      <c r="F3" s="83" t="s">
        <v>833</v>
      </c>
      <c r="G3" s="93" t="s">
        <v>12</v>
      </c>
      <c r="H3" s="93" t="s">
        <v>11</v>
      </c>
      <c r="I3" s="93" t="s">
        <v>12</v>
      </c>
      <c r="J3" s="93" t="s">
        <v>11</v>
      </c>
      <c r="K3" s="93" t="s">
        <v>17</v>
      </c>
      <c r="L3" s="208" t="s">
        <v>17</v>
      </c>
      <c r="M3" s="287"/>
    </row>
    <row r="4" spans="1:13" x14ac:dyDescent="0.2">
      <c r="A4" s="95" t="s">
        <v>413</v>
      </c>
      <c r="B4" s="95" t="s">
        <v>414</v>
      </c>
      <c r="C4" s="2"/>
      <c r="D4" s="96"/>
      <c r="E4" s="96"/>
      <c r="F4" s="96"/>
      <c r="G4" s="96"/>
      <c r="H4" s="96"/>
      <c r="I4" s="96"/>
      <c r="J4" s="96"/>
      <c r="K4" s="96"/>
      <c r="L4" s="150"/>
      <c r="M4" s="287"/>
    </row>
    <row r="5" spans="1:13" x14ac:dyDescent="0.2">
      <c r="A5" s="97" t="s">
        <v>10</v>
      </c>
      <c r="B5" s="98"/>
      <c r="C5" s="96"/>
      <c r="D5" s="96"/>
      <c r="E5" s="96"/>
      <c r="F5" s="96"/>
      <c r="G5" s="96"/>
      <c r="H5" s="96"/>
      <c r="I5" s="96"/>
      <c r="J5" s="96"/>
      <c r="K5" s="96"/>
      <c r="L5" s="150"/>
      <c r="M5" s="287"/>
    </row>
    <row r="6" spans="1:13" x14ac:dyDescent="0.2">
      <c r="A6" s="97"/>
      <c r="B6" s="99" t="s">
        <v>708</v>
      </c>
      <c r="C6" s="131">
        <v>100</v>
      </c>
      <c r="D6" s="131">
        <v>100</v>
      </c>
      <c r="E6" s="131">
        <v>100</v>
      </c>
      <c r="F6" s="131">
        <v>100</v>
      </c>
      <c r="G6" s="131">
        <v>100</v>
      </c>
      <c r="H6" s="131">
        <v>100</v>
      </c>
      <c r="I6" s="131">
        <v>100</v>
      </c>
      <c r="J6" s="131">
        <v>100</v>
      </c>
      <c r="K6" s="101"/>
      <c r="L6" s="150"/>
      <c r="M6" s="17"/>
    </row>
    <row r="7" spans="1:13" x14ac:dyDescent="0.2">
      <c r="A7" s="97"/>
      <c r="B7" s="99" t="s">
        <v>709</v>
      </c>
      <c r="C7" s="131">
        <f t="shared" ref="C7:J7" si="0">C6*3600*(C12/100)*24/120</f>
        <v>41760</v>
      </c>
      <c r="D7" s="131">
        <f t="shared" si="0"/>
        <v>47160</v>
      </c>
      <c r="E7" s="131">
        <f t="shared" si="0"/>
        <v>48960.000000000007</v>
      </c>
      <c r="F7" s="131">
        <f t="shared" si="0"/>
        <v>50760</v>
      </c>
      <c r="G7" s="131">
        <f t="shared" si="0"/>
        <v>43200</v>
      </c>
      <c r="H7" s="131">
        <f t="shared" si="0"/>
        <v>46080</v>
      </c>
      <c r="I7" s="131">
        <f t="shared" si="0"/>
        <v>48960.000000000007</v>
      </c>
      <c r="J7" s="131">
        <f t="shared" si="0"/>
        <v>50399.999999999993</v>
      </c>
      <c r="K7" s="101" t="s">
        <v>352</v>
      </c>
      <c r="L7" s="150"/>
      <c r="M7" s="3"/>
    </row>
    <row r="8" spans="1:13" x14ac:dyDescent="0.2">
      <c r="A8" s="97"/>
      <c r="B8" s="289" t="s">
        <v>590</v>
      </c>
      <c r="C8" s="131"/>
      <c r="D8" s="131"/>
      <c r="E8" s="131"/>
      <c r="F8" s="131"/>
      <c r="G8" s="131"/>
      <c r="H8" s="131"/>
      <c r="I8" s="131"/>
      <c r="J8" s="131"/>
      <c r="K8" s="101"/>
      <c r="L8" s="150"/>
      <c r="M8" s="3"/>
    </row>
    <row r="9" spans="1:13" x14ac:dyDescent="0.2">
      <c r="A9" s="97"/>
      <c r="B9" s="99" t="s">
        <v>836</v>
      </c>
      <c r="C9" s="131">
        <v>100</v>
      </c>
      <c r="D9" s="131">
        <v>100</v>
      </c>
      <c r="E9" s="131">
        <v>100</v>
      </c>
      <c r="F9" s="131">
        <v>100</v>
      </c>
      <c r="G9" s="131">
        <v>100</v>
      </c>
      <c r="H9" s="131">
        <v>100</v>
      </c>
      <c r="I9" s="131">
        <v>100</v>
      </c>
      <c r="J9" s="131">
        <v>100</v>
      </c>
      <c r="K9" s="101"/>
      <c r="L9" s="150"/>
      <c r="M9" s="3"/>
    </row>
    <row r="10" spans="1:13" x14ac:dyDescent="0.2">
      <c r="A10" s="97"/>
      <c r="B10" s="99" t="s">
        <v>710</v>
      </c>
      <c r="C10" s="131">
        <f>C17+(C17*8)</f>
        <v>156.6156615661566</v>
      </c>
      <c r="D10" s="131">
        <f t="shared" ref="D10:J10" si="1">D17+(D17*8)</f>
        <v>176.86768676867689</v>
      </c>
      <c r="E10" s="131">
        <f t="shared" si="1"/>
        <v>183.61836183618362</v>
      </c>
      <c r="F10" s="131">
        <f t="shared" si="1"/>
        <v>190.36903690369036</v>
      </c>
      <c r="G10" s="131">
        <f t="shared" si="1"/>
        <v>162.01620162016201</v>
      </c>
      <c r="H10" s="131">
        <f t="shared" si="1"/>
        <v>172.81728172817284</v>
      </c>
      <c r="I10" s="131">
        <f t="shared" si="1"/>
        <v>183.61836183618362</v>
      </c>
      <c r="J10" s="131">
        <f t="shared" si="1"/>
        <v>189.01890189018903</v>
      </c>
      <c r="K10" s="101"/>
      <c r="L10" s="150"/>
      <c r="M10" s="3"/>
    </row>
    <row r="11" spans="1:13" x14ac:dyDescent="0.2">
      <c r="A11" s="97"/>
      <c r="B11" s="166" t="s">
        <v>591</v>
      </c>
      <c r="C11" s="109"/>
      <c r="D11" s="109"/>
      <c r="E11" s="109"/>
      <c r="F11" s="109"/>
      <c r="G11" s="109"/>
      <c r="H11" s="109"/>
      <c r="I11" s="109"/>
      <c r="J11" s="109"/>
      <c r="K11" s="101"/>
      <c r="L11" s="150"/>
      <c r="M11" s="3"/>
    </row>
    <row r="12" spans="1:13" x14ac:dyDescent="0.2">
      <c r="A12" s="97"/>
      <c r="B12" s="99" t="s">
        <v>943</v>
      </c>
      <c r="C12" s="147">
        <f>(56+60)/2</f>
        <v>58</v>
      </c>
      <c r="D12" s="147">
        <f>(63+68)/2</f>
        <v>65.5</v>
      </c>
      <c r="E12" s="147">
        <f>(D12+F12)/2</f>
        <v>68</v>
      </c>
      <c r="F12" s="147">
        <f>(67+74)/2</f>
        <v>70.5</v>
      </c>
      <c r="G12" s="147">
        <v>60</v>
      </c>
      <c r="H12" s="147">
        <v>64</v>
      </c>
      <c r="I12" s="147">
        <v>68</v>
      </c>
      <c r="J12" s="147">
        <v>70</v>
      </c>
      <c r="K12" s="101" t="s">
        <v>4</v>
      </c>
      <c r="L12" s="150" t="s">
        <v>353</v>
      </c>
      <c r="M12" s="11"/>
    </row>
    <row r="13" spans="1:13" x14ac:dyDescent="0.2">
      <c r="A13" s="97"/>
      <c r="B13" s="99" t="s">
        <v>834</v>
      </c>
      <c r="C13" s="147">
        <f t="shared" ref="C13:J13" si="2">(C17*39.4/1000*100)-C12</f>
        <v>10.562856285628555</v>
      </c>
      <c r="D13" s="147">
        <f t="shared" si="2"/>
        <v>11.928742874287437</v>
      </c>
      <c r="E13" s="147">
        <f t="shared" si="2"/>
        <v>12.384038403840378</v>
      </c>
      <c r="F13" s="147">
        <f t="shared" si="2"/>
        <v>12.83933393339332</v>
      </c>
      <c r="G13" s="147">
        <f t="shared" si="2"/>
        <v>10.927092709270923</v>
      </c>
      <c r="H13" s="147">
        <f t="shared" si="2"/>
        <v>11.655565556555672</v>
      </c>
      <c r="I13" s="147">
        <f t="shared" si="2"/>
        <v>12.384038403840378</v>
      </c>
      <c r="J13" s="147">
        <f t="shared" si="2"/>
        <v>12.748274827482746</v>
      </c>
      <c r="K13" s="101" t="s">
        <v>245</v>
      </c>
      <c r="L13" s="150"/>
      <c r="M13" s="3"/>
    </row>
    <row r="14" spans="1:13" x14ac:dyDescent="0.2">
      <c r="A14" s="97"/>
      <c r="B14" s="99" t="s">
        <v>835</v>
      </c>
      <c r="C14" s="147">
        <f>100-C12-C13</f>
        <v>31.437143714371445</v>
      </c>
      <c r="D14" s="147">
        <f t="shared" ref="D14:J14" si="3">100-D12-D13</f>
        <v>22.571257125712563</v>
      </c>
      <c r="E14" s="147">
        <f t="shared" si="3"/>
        <v>19.615961596159622</v>
      </c>
      <c r="F14" s="147">
        <f t="shared" si="3"/>
        <v>16.66066606660668</v>
      </c>
      <c r="G14" s="147">
        <f t="shared" si="3"/>
        <v>29.072907290729077</v>
      </c>
      <c r="H14" s="147">
        <f t="shared" si="3"/>
        <v>24.344434443444328</v>
      </c>
      <c r="I14" s="147">
        <f t="shared" si="3"/>
        <v>19.615961596159622</v>
      </c>
      <c r="J14" s="147">
        <f t="shared" si="3"/>
        <v>17.251725172517254</v>
      </c>
      <c r="K14" s="101"/>
      <c r="L14" s="150"/>
      <c r="M14" s="3"/>
    </row>
    <row r="15" spans="1:13" x14ac:dyDescent="0.2">
      <c r="A15" s="97"/>
      <c r="B15" s="99" t="s">
        <v>711</v>
      </c>
      <c r="C15" s="147">
        <v>3</v>
      </c>
      <c r="D15" s="147">
        <v>3</v>
      </c>
      <c r="E15" s="147">
        <v>3</v>
      </c>
      <c r="F15" s="147">
        <v>3</v>
      </c>
      <c r="G15" s="147">
        <v>3</v>
      </c>
      <c r="H15" s="147">
        <v>3</v>
      </c>
      <c r="I15" s="147">
        <v>3</v>
      </c>
      <c r="J15" s="147">
        <v>3</v>
      </c>
      <c r="K15" s="101" t="s">
        <v>5</v>
      </c>
      <c r="L15" s="150"/>
      <c r="M15" s="3"/>
    </row>
    <row r="16" spans="1:13" ht="14.4" customHeight="1" x14ac:dyDescent="0.2">
      <c r="A16" s="97"/>
      <c r="B16" s="99" t="s">
        <v>712</v>
      </c>
      <c r="C16" s="147">
        <f>C14-C15</f>
        <v>28.437143714371445</v>
      </c>
      <c r="D16" s="147">
        <f t="shared" ref="D16:J16" si="4">D14-D15</f>
        <v>19.571257125712563</v>
      </c>
      <c r="E16" s="147">
        <f t="shared" si="4"/>
        <v>16.615961596159622</v>
      </c>
      <c r="F16" s="147">
        <f t="shared" si="4"/>
        <v>13.66066606660668</v>
      </c>
      <c r="G16" s="147">
        <f t="shared" si="4"/>
        <v>26.072907290729077</v>
      </c>
      <c r="H16" s="147">
        <f t="shared" si="4"/>
        <v>21.344434443444328</v>
      </c>
      <c r="I16" s="147">
        <f t="shared" si="4"/>
        <v>16.615961596159622</v>
      </c>
      <c r="J16" s="147">
        <f t="shared" si="4"/>
        <v>14.251725172517254</v>
      </c>
      <c r="K16" s="101" t="s">
        <v>32</v>
      </c>
      <c r="L16" s="150"/>
      <c r="M16" s="3"/>
    </row>
    <row r="17" spans="1:13" x14ac:dyDescent="0.2">
      <c r="A17" s="97"/>
      <c r="B17" s="99" t="s">
        <v>713</v>
      </c>
      <c r="C17" s="147">
        <f>C12/33.33*1000/100</f>
        <v>17.401740174017402</v>
      </c>
      <c r="D17" s="147">
        <f t="shared" ref="D17:J17" si="5">D12/33.33*1000/100</f>
        <v>19.651965196519654</v>
      </c>
      <c r="E17" s="147">
        <f t="shared" si="5"/>
        <v>20.402040204020402</v>
      </c>
      <c r="F17" s="147">
        <f t="shared" si="5"/>
        <v>21.152115211521149</v>
      </c>
      <c r="G17" s="147">
        <f t="shared" si="5"/>
        <v>18.001800180018002</v>
      </c>
      <c r="H17" s="147">
        <f>H12/33.33*1000/100</f>
        <v>19.201920192019205</v>
      </c>
      <c r="I17" s="147">
        <f t="shared" si="5"/>
        <v>20.402040204020402</v>
      </c>
      <c r="J17" s="147">
        <f t="shared" si="5"/>
        <v>21.002100210021002</v>
      </c>
      <c r="K17" s="101"/>
      <c r="L17" s="150" t="s">
        <v>353</v>
      </c>
      <c r="M17" s="3"/>
    </row>
    <row r="18" spans="1:13" x14ac:dyDescent="0.2">
      <c r="A18" s="97"/>
      <c r="B18" s="99" t="s">
        <v>417</v>
      </c>
      <c r="C18" s="209">
        <v>2</v>
      </c>
      <c r="D18" s="209">
        <v>2</v>
      </c>
      <c r="E18" s="209">
        <v>2</v>
      </c>
      <c r="F18" s="209">
        <v>2</v>
      </c>
      <c r="G18" s="209">
        <v>2</v>
      </c>
      <c r="H18" s="209">
        <v>2</v>
      </c>
      <c r="I18" s="209">
        <v>2</v>
      </c>
      <c r="J18" s="209">
        <v>2</v>
      </c>
      <c r="K18" s="101" t="s">
        <v>3</v>
      </c>
      <c r="L18" s="150"/>
      <c r="M18" s="3"/>
    </row>
    <row r="19" spans="1:13" x14ac:dyDescent="0.2">
      <c r="A19" s="97"/>
      <c r="B19" s="99" t="s">
        <v>418</v>
      </c>
      <c r="C19" s="131">
        <v>2</v>
      </c>
      <c r="D19" s="131">
        <v>2</v>
      </c>
      <c r="E19" s="131">
        <v>2</v>
      </c>
      <c r="F19" s="131">
        <v>2</v>
      </c>
      <c r="G19" s="131">
        <v>2</v>
      </c>
      <c r="H19" s="131">
        <v>2</v>
      </c>
      <c r="I19" s="131">
        <v>2</v>
      </c>
      <c r="J19" s="131">
        <v>2</v>
      </c>
      <c r="K19" s="101" t="s">
        <v>3</v>
      </c>
      <c r="L19" s="150"/>
      <c r="M19" s="3"/>
    </row>
    <row r="20" spans="1:13" x14ac:dyDescent="0.2">
      <c r="A20" s="97"/>
      <c r="B20" s="99" t="s">
        <v>419</v>
      </c>
      <c r="C20" s="131">
        <v>20</v>
      </c>
      <c r="D20" s="131">
        <v>25</v>
      </c>
      <c r="E20" s="131">
        <v>28</v>
      </c>
      <c r="F20" s="131">
        <v>30</v>
      </c>
      <c r="G20" s="131">
        <v>20</v>
      </c>
      <c r="H20" s="131">
        <v>20</v>
      </c>
      <c r="I20" s="131">
        <v>25</v>
      </c>
      <c r="J20" s="131">
        <v>30</v>
      </c>
      <c r="K20" s="101" t="s">
        <v>211</v>
      </c>
      <c r="L20" s="150" t="s">
        <v>354</v>
      </c>
      <c r="M20" s="3"/>
    </row>
    <row r="21" spans="1:13" x14ac:dyDescent="0.2">
      <c r="A21" s="97"/>
      <c r="B21" s="99" t="s">
        <v>420</v>
      </c>
      <c r="C21" s="109">
        <v>0.33</v>
      </c>
      <c r="D21" s="109">
        <v>0.33</v>
      </c>
      <c r="E21" s="109">
        <v>0.33</v>
      </c>
      <c r="F21" s="109">
        <v>0.33</v>
      </c>
      <c r="G21" s="109">
        <v>0.33</v>
      </c>
      <c r="H21" s="109">
        <v>0.33</v>
      </c>
      <c r="I21" s="109">
        <v>0.33</v>
      </c>
      <c r="J21" s="109">
        <v>0.33</v>
      </c>
      <c r="K21" s="101" t="s">
        <v>355</v>
      </c>
      <c r="L21" s="150"/>
      <c r="M21" s="3"/>
    </row>
    <row r="22" spans="1:13" x14ac:dyDescent="0.2">
      <c r="A22" s="110" t="s">
        <v>373</v>
      </c>
      <c r="C22" s="109"/>
      <c r="D22" s="109"/>
      <c r="E22" s="109"/>
      <c r="F22" s="109"/>
      <c r="G22" s="109"/>
      <c r="H22" s="109"/>
      <c r="I22" s="109"/>
      <c r="J22" s="109"/>
      <c r="K22" s="101"/>
      <c r="L22" s="150"/>
      <c r="M22" s="3"/>
    </row>
    <row r="23" spans="1:13" x14ac:dyDescent="0.2">
      <c r="A23" s="97"/>
      <c r="B23" s="99" t="s">
        <v>714</v>
      </c>
      <c r="C23" s="131">
        <v>925</v>
      </c>
      <c r="D23" s="131">
        <v>650</v>
      </c>
      <c r="E23" s="131">
        <v>450</v>
      </c>
      <c r="F23" s="131">
        <v>400</v>
      </c>
      <c r="G23" s="131">
        <v>700</v>
      </c>
      <c r="H23" s="131">
        <v>1250</v>
      </c>
      <c r="I23" s="131">
        <v>300</v>
      </c>
      <c r="J23" s="131">
        <v>500</v>
      </c>
      <c r="K23" s="101" t="s">
        <v>356</v>
      </c>
      <c r="L23" s="150"/>
      <c r="M23" s="12"/>
    </row>
    <row r="24" spans="1:13" x14ac:dyDescent="0.2">
      <c r="A24" s="97"/>
      <c r="B24" s="99" t="s">
        <v>715</v>
      </c>
      <c r="C24" s="131">
        <f t="shared" ref="C24:J24" si="6">(C17/1000)^-1/24*C23</f>
        <v>2214.8168103448279</v>
      </c>
      <c r="D24" s="131">
        <f t="shared" si="6"/>
        <v>1378.1488549618321</v>
      </c>
      <c r="E24" s="131">
        <f t="shared" si="6"/>
        <v>919.02573529411768</v>
      </c>
      <c r="F24" s="131">
        <f t="shared" si="6"/>
        <v>787.94326241134763</v>
      </c>
      <c r="G24" s="131">
        <f t="shared" si="6"/>
        <v>1620.2083333333333</v>
      </c>
      <c r="H24" s="131">
        <f t="shared" si="6"/>
        <v>2712.4023437499995</v>
      </c>
      <c r="I24" s="131">
        <f t="shared" si="6"/>
        <v>612.68382352941182</v>
      </c>
      <c r="J24" s="131">
        <f t="shared" si="6"/>
        <v>991.96428571428578</v>
      </c>
      <c r="K24" s="101" t="s">
        <v>357</v>
      </c>
      <c r="L24" s="150"/>
      <c r="M24" s="3"/>
    </row>
    <row r="25" spans="1:13" x14ac:dyDescent="0.2">
      <c r="A25" s="97"/>
      <c r="B25" s="99" t="s">
        <v>475</v>
      </c>
      <c r="C25" s="131">
        <v>90</v>
      </c>
      <c r="D25" s="131">
        <v>90</v>
      </c>
      <c r="E25" s="131">
        <v>90</v>
      </c>
      <c r="F25" s="131">
        <v>90</v>
      </c>
      <c r="G25" s="131">
        <v>90</v>
      </c>
      <c r="H25" s="131">
        <v>90</v>
      </c>
      <c r="I25" s="131">
        <v>90</v>
      </c>
      <c r="J25" s="131">
        <v>90</v>
      </c>
      <c r="K25" s="101" t="s">
        <v>0</v>
      </c>
      <c r="L25" s="150"/>
      <c r="M25" s="3"/>
    </row>
    <row r="26" spans="1:13" x14ac:dyDescent="0.2">
      <c r="A26" s="97"/>
      <c r="B26" s="99" t="s">
        <v>476</v>
      </c>
      <c r="C26" s="131">
        <v>10</v>
      </c>
      <c r="D26" s="131">
        <v>10</v>
      </c>
      <c r="E26" s="131">
        <v>10</v>
      </c>
      <c r="F26" s="131">
        <v>10</v>
      </c>
      <c r="G26" s="131">
        <v>10</v>
      </c>
      <c r="H26" s="131">
        <v>10</v>
      </c>
      <c r="I26" s="131">
        <v>10</v>
      </c>
      <c r="J26" s="131">
        <v>10</v>
      </c>
      <c r="K26" s="101" t="s">
        <v>0</v>
      </c>
      <c r="L26" s="150"/>
      <c r="M26" s="3"/>
    </row>
    <row r="27" spans="1:13" x14ac:dyDescent="0.2">
      <c r="A27" s="97"/>
      <c r="B27" s="99" t="s">
        <v>716</v>
      </c>
      <c r="C27" s="131">
        <v>4</v>
      </c>
      <c r="D27" s="131">
        <v>4</v>
      </c>
      <c r="E27" s="131">
        <v>4</v>
      </c>
      <c r="F27" s="131">
        <v>4</v>
      </c>
      <c r="G27" s="131">
        <v>4</v>
      </c>
      <c r="H27" s="131">
        <v>4</v>
      </c>
      <c r="I27" s="131">
        <v>4</v>
      </c>
      <c r="J27" s="131">
        <v>4</v>
      </c>
      <c r="K27" s="101" t="s">
        <v>358</v>
      </c>
      <c r="L27" s="150"/>
      <c r="M27" s="3"/>
    </row>
    <row r="28" spans="1:13" x14ac:dyDescent="0.2">
      <c r="A28" s="97"/>
      <c r="B28" s="99" t="s">
        <v>717</v>
      </c>
      <c r="C28" s="109" t="s">
        <v>17</v>
      </c>
      <c r="D28" s="109" t="s">
        <v>17</v>
      </c>
      <c r="E28" s="109" t="s">
        <v>17</v>
      </c>
      <c r="F28" s="109" t="s">
        <v>17</v>
      </c>
      <c r="G28" s="109"/>
      <c r="H28" s="109"/>
      <c r="I28" s="109"/>
      <c r="J28" s="109"/>
      <c r="K28" s="101" t="s">
        <v>244</v>
      </c>
      <c r="L28" s="150"/>
      <c r="M28" s="3"/>
    </row>
    <row r="29" spans="1:13" x14ac:dyDescent="0.2">
      <c r="A29" s="97"/>
      <c r="B29" s="99" t="s">
        <v>718</v>
      </c>
      <c r="C29" s="109" t="s">
        <v>17</v>
      </c>
      <c r="D29" s="109" t="s">
        <v>17</v>
      </c>
      <c r="E29" s="109" t="s">
        <v>17</v>
      </c>
      <c r="F29" s="109" t="s">
        <v>17</v>
      </c>
      <c r="G29" s="109"/>
      <c r="H29" s="109"/>
      <c r="I29" s="109"/>
      <c r="J29" s="109"/>
      <c r="K29" s="101"/>
      <c r="L29" s="150"/>
      <c r="M29" s="3"/>
    </row>
    <row r="30" spans="1:13" x14ac:dyDescent="0.2">
      <c r="A30" s="97" t="s">
        <v>416</v>
      </c>
      <c r="B30" s="110"/>
      <c r="C30" s="109"/>
      <c r="D30" s="109"/>
      <c r="E30" s="109"/>
      <c r="F30" s="109"/>
      <c r="G30" s="109"/>
      <c r="H30" s="109"/>
      <c r="I30" s="109"/>
      <c r="J30" s="109"/>
      <c r="K30" s="101"/>
      <c r="L30" s="150"/>
      <c r="M30" s="3"/>
    </row>
    <row r="31" spans="1:13" x14ac:dyDescent="0.2">
      <c r="A31" s="97"/>
      <c r="B31" s="99" t="s">
        <v>719</v>
      </c>
      <c r="C31" s="147">
        <v>2.2000000000000002</v>
      </c>
      <c r="D31" s="147">
        <v>3.5</v>
      </c>
      <c r="E31" s="147">
        <v>3.8</v>
      </c>
      <c r="F31" s="147">
        <v>4</v>
      </c>
      <c r="G31" s="147">
        <v>2.2000000000000002</v>
      </c>
      <c r="H31" s="147">
        <v>2.2000000000000002</v>
      </c>
      <c r="I31" s="147">
        <v>3.2</v>
      </c>
      <c r="J31" s="147">
        <v>4</v>
      </c>
      <c r="K31" s="101"/>
      <c r="L31" s="150" t="s">
        <v>360</v>
      </c>
      <c r="M31" s="13"/>
    </row>
    <row r="32" spans="1:13" ht="10.8" thickBot="1" x14ac:dyDescent="0.25">
      <c r="A32" s="112"/>
      <c r="B32" s="152" t="s">
        <v>720</v>
      </c>
      <c r="C32" s="278">
        <v>20</v>
      </c>
      <c r="D32" s="278">
        <v>20</v>
      </c>
      <c r="E32" s="278">
        <v>20</v>
      </c>
      <c r="F32" s="278">
        <v>20</v>
      </c>
      <c r="G32" s="278">
        <v>20</v>
      </c>
      <c r="H32" s="278">
        <v>20</v>
      </c>
      <c r="I32" s="278">
        <v>20</v>
      </c>
      <c r="J32" s="278">
        <v>20</v>
      </c>
      <c r="K32" s="114" t="s">
        <v>19</v>
      </c>
      <c r="L32" s="279"/>
      <c r="M32" s="13"/>
    </row>
    <row r="33" spans="1:13" x14ac:dyDescent="0.2">
      <c r="A33" s="122"/>
      <c r="B33" s="137"/>
      <c r="C33" s="123"/>
      <c r="D33" s="138"/>
      <c r="E33" s="138"/>
      <c r="F33" s="138"/>
      <c r="G33" s="138"/>
      <c r="H33" s="103"/>
      <c r="I33" s="103"/>
      <c r="J33" s="9"/>
      <c r="K33" s="9"/>
      <c r="L33" s="23"/>
      <c r="M33" s="124"/>
    </row>
    <row r="34" spans="1:13" ht="14.4" customHeight="1" x14ac:dyDescent="0.2">
      <c r="A34" s="424" t="s">
        <v>6</v>
      </c>
      <c r="B34" s="424"/>
      <c r="C34" s="126"/>
      <c r="D34" s="126"/>
      <c r="E34" s="126"/>
      <c r="F34" s="126"/>
      <c r="G34" s="126"/>
      <c r="H34" s="126"/>
      <c r="I34" s="126"/>
      <c r="J34" s="126"/>
      <c r="K34" s="139"/>
      <c r="L34" s="423"/>
      <c r="M34" s="423"/>
    </row>
    <row r="35" spans="1:13" x14ac:dyDescent="0.2">
      <c r="A35" s="101"/>
      <c r="B35" s="115" t="s">
        <v>477</v>
      </c>
      <c r="C35" s="140"/>
      <c r="D35" s="140"/>
      <c r="E35" s="140"/>
      <c r="F35" s="140"/>
      <c r="G35" s="140"/>
      <c r="H35" s="140"/>
      <c r="I35" s="140"/>
      <c r="J35" s="140"/>
      <c r="K35" s="141"/>
      <c r="L35" s="141"/>
      <c r="M35" s="141"/>
    </row>
    <row r="36" spans="1:13" x14ac:dyDescent="0.2">
      <c r="A36" s="101"/>
      <c r="B36" s="115" t="s">
        <v>461</v>
      </c>
      <c r="C36" s="140"/>
      <c r="D36" s="140"/>
      <c r="E36" s="140"/>
      <c r="F36" s="140"/>
      <c r="G36" s="140"/>
      <c r="H36" s="140"/>
      <c r="I36" s="140"/>
      <c r="J36" s="140"/>
      <c r="K36" s="141"/>
      <c r="L36" s="141"/>
      <c r="M36" s="141"/>
    </row>
    <row r="37" spans="1:13" x14ac:dyDescent="0.2">
      <c r="A37" s="101"/>
      <c r="B37" s="115" t="s">
        <v>462</v>
      </c>
      <c r="C37" s="116"/>
      <c r="D37" s="116"/>
      <c r="E37" s="116"/>
      <c r="F37" s="116"/>
      <c r="G37" s="116"/>
      <c r="H37" s="116"/>
      <c r="I37" s="116"/>
      <c r="J37" s="116"/>
      <c r="K37" s="116"/>
      <c r="L37" s="116"/>
      <c r="M37" s="116"/>
    </row>
    <row r="38" spans="1:13" x14ac:dyDescent="0.2">
      <c r="A38" s="101"/>
      <c r="B38" s="115" t="s">
        <v>484</v>
      </c>
      <c r="D38" s="140"/>
      <c r="E38" s="140"/>
      <c r="F38" s="140"/>
      <c r="G38" s="140"/>
      <c r="H38" s="140"/>
      <c r="I38" s="140"/>
      <c r="J38" s="140"/>
      <c r="K38" s="140"/>
      <c r="L38" s="141"/>
      <c r="M38" s="141"/>
    </row>
    <row r="39" spans="1:13" x14ac:dyDescent="0.2">
      <c r="A39" s="101"/>
      <c r="B39" s="115" t="s">
        <v>480</v>
      </c>
      <c r="C39" s="115"/>
      <c r="D39" s="115"/>
      <c r="E39" s="115"/>
      <c r="F39" s="115"/>
      <c r="G39" s="115"/>
      <c r="H39" s="115"/>
      <c r="I39" s="115"/>
      <c r="J39" s="115"/>
      <c r="K39" s="139"/>
      <c r="L39" s="135"/>
      <c r="M39" s="135"/>
    </row>
    <row r="40" spans="1:13" x14ac:dyDescent="0.2">
      <c r="A40" s="101"/>
      <c r="B40" s="115" t="s">
        <v>485</v>
      </c>
      <c r="C40" s="115"/>
      <c r="D40" s="115"/>
      <c r="E40" s="115"/>
      <c r="F40" s="115"/>
      <c r="G40" s="115"/>
      <c r="H40" s="115"/>
      <c r="I40" s="115"/>
      <c r="J40" s="115"/>
      <c r="K40" s="115"/>
      <c r="L40" s="115"/>
      <c r="M40" s="115"/>
    </row>
    <row r="41" spans="1:13" x14ac:dyDescent="0.2">
      <c r="A41" s="101"/>
      <c r="B41" s="135" t="s">
        <v>489</v>
      </c>
      <c r="C41" s="135"/>
      <c r="D41" s="135"/>
      <c r="E41" s="135"/>
      <c r="F41" s="135"/>
      <c r="G41" s="135"/>
      <c r="H41" s="135"/>
      <c r="I41" s="135"/>
      <c r="J41" s="135"/>
      <c r="K41" s="135"/>
      <c r="L41" s="135"/>
      <c r="M41" s="135"/>
    </row>
    <row r="42" spans="1:13" x14ac:dyDescent="0.2">
      <c r="A42" s="101"/>
      <c r="B42" s="135" t="s">
        <v>487</v>
      </c>
      <c r="C42" s="135"/>
      <c r="D42" s="135"/>
      <c r="E42" s="135"/>
      <c r="F42" s="135"/>
      <c r="G42" s="135"/>
      <c r="H42" s="135"/>
      <c r="I42" s="135"/>
      <c r="J42" s="135"/>
      <c r="K42" s="135"/>
      <c r="L42" s="142"/>
      <c r="M42" s="142"/>
    </row>
    <row r="43" spans="1:13" x14ac:dyDescent="0.2">
      <c r="A43" s="101"/>
      <c r="B43" s="136" t="s">
        <v>468</v>
      </c>
      <c r="C43" s="116"/>
      <c r="D43" s="116"/>
      <c r="E43" s="116"/>
      <c r="F43" s="116"/>
      <c r="G43" s="116"/>
      <c r="H43" s="116"/>
      <c r="I43" s="116"/>
      <c r="J43" s="116"/>
      <c r="K43" s="142"/>
      <c r="L43" s="142"/>
      <c r="M43" s="142"/>
    </row>
    <row r="44" spans="1:13" x14ac:dyDescent="0.2">
      <c r="A44" s="101"/>
      <c r="B44" s="136" t="s">
        <v>488</v>
      </c>
      <c r="C44" s="136"/>
      <c r="D44" s="136"/>
      <c r="E44" s="136"/>
      <c r="F44" s="136"/>
      <c r="G44" s="136"/>
      <c r="H44" s="136"/>
      <c r="I44" s="136"/>
      <c r="J44" s="136"/>
      <c r="K44" s="136"/>
      <c r="L44" s="136"/>
      <c r="M44" s="136"/>
    </row>
    <row r="45" spans="1:13" x14ac:dyDescent="0.2">
      <c r="A45" s="101"/>
      <c r="B45" s="118" t="s">
        <v>470</v>
      </c>
      <c r="C45" s="136"/>
      <c r="D45" s="136"/>
      <c r="E45" s="136"/>
      <c r="F45" s="136"/>
      <c r="G45" s="136"/>
      <c r="H45" s="136"/>
      <c r="I45" s="136"/>
      <c r="J45" s="136"/>
      <c r="K45" s="136"/>
      <c r="L45" s="136"/>
      <c r="M45" s="136"/>
    </row>
    <row r="46" spans="1:13" x14ac:dyDescent="0.2">
      <c r="A46" s="101"/>
      <c r="B46" s="136" t="s">
        <v>471</v>
      </c>
      <c r="C46" s="118"/>
      <c r="D46" s="118"/>
      <c r="E46" s="118"/>
      <c r="F46" s="118"/>
      <c r="G46" s="118"/>
      <c r="H46" s="118"/>
      <c r="I46" s="118"/>
      <c r="J46" s="118"/>
      <c r="K46" s="118"/>
      <c r="L46" s="118"/>
      <c r="M46" s="118"/>
    </row>
    <row r="47" spans="1:13" x14ac:dyDescent="0.2">
      <c r="A47" s="101"/>
      <c r="B47" s="118" t="s">
        <v>472</v>
      </c>
      <c r="C47" s="136"/>
      <c r="D47" s="136"/>
      <c r="E47" s="136"/>
      <c r="F47" s="136"/>
      <c r="G47" s="136"/>
      <c r="H47" s="136"/>
      <c r="I47" s="136"/>
      <c r="J47" s="136"/>
      <c r="K47" s="136"/>
      <c r="L47" s="136"/>
      <c r="M47" s="136"/>
    </row>
    <row r="48" spans="1:13" x14ac:dyDescent="0.2">
      <c r="A48" s="101"/>
      <c r="B48" s="135" t="s">
        <v>473</v>
      </c>
      <c r="C48" s="118"/>
      <c r="D48" s="118"/>
      <c r="E48" s="118"/>
      <c r="G48" s="118"/>
      <c r="H48" s="118"/>
      <c r="I48" s="118"/>
      <c r="J48" s="118"/>
      <c r="K48" s="118"/>
      <c r="L48" s="118"/>
      <c r="M48" s="118"/>
    </row>
    <row r="49" spans="1:13" x14ac:dyDescent="0.2">
      <c r="A49" s="101"/>
      <c r="B49" s="136" t="s">
        <v>474</v>
      </c>
      <c r="C49" s="136"/>
      <c r="D49" s="136"/>
      <c r="E49" s="136"/>
      <c r="F49" s="136"/>
      <c r="G49" s="136"/>
      <c r="H49" s="136"/>
      <c r="I49" s="136"/>
      <c r="J49" s="136"/>
      <c r="K49" s="136"/>
      <c r="L49" s="136"/>
      <c r="M49" s="136"/>
    </row>
    <row r="50" spans="1:13" ht="15" customHeight="1" x14ac:dyDescent="0.2">
      <c r="A50" s="101"/>
      <c r="B50" s="136"/>
      <c r="C50" s="136"/>
      <c r="D50" s="136"/>
      <c r="E50" s="136"/>
      <c r="F50" s="136"/>
      <c r="G50" s="136"/>
      <c r="H50" s="136"/>
      <c r="I50" s="136"/>
      <c r="J50" s="136"/>
      <c r="K50" s="136"/>
      <c r="L50" s="136"/>
      <c r="M50" s="136"/>
    </row>
    <row r="51" spans="1:13" x14ac:dyDescent="0.2">
      <c r="A51" s="125" t="s">
        <v>16</v>
      </c>
      <c r="B51" s="143"/>
      <c r="C51" s="143"/>
      <c r="D51" s="143"/>
      <c r="E51" s="143"/>
      <c r="F51" s="143"/>
      <c r="G51" s="143"/>
      <c r="H51" s="143"/>
      <c r="I51" s="143"/>
      <c r="J51" s="86"/>
      <c r="K51" s="86"/>
      <c r="L51" s="86"/>
      <c r="M51" s="86"/>
    </row>
    <row r="52" spans="1:13" x14ac:dyDescent="0.2">
      <c r="A52" s="119"/>
      <c r="B52" s="136" t="s">
        <v>455</v>
      </c>
      <c r="D52" s="129"/>
      <c r="E52" s="129"/>
      <c r="F52" s="129"/>
      <c r="G52" s="129"/>
      <c r="H52" s="129"/>
      <c r="I52" s="129"/>
      <c r="J52" s="129"/>
      <c r="K52" s="129"/>
      <c r="L52" s="86"/>
      <c r="M52" s="86"/>
    </row>
    <row r="53" spans="1:13" x14ac:dyDescent="0.2">
      <c r="A53" s="119"/>
      <c r="B53" s="136" t="s">
        <v>457</v>
      </c>
      <c r="D53" s="129"/>
      <c r="E53" s="129"/>
      <c r="F53" s="129"/>
      <c r="G53" s="129"/>
      <c r="H53" s="129"/>
      <c r="I53" s="129"/>
      <c r="J53" s="129"/>
      <c r="K53" s="129"/>
      <c r="L53" s="86"/>
      <c r="M53" s="86"/>
    </row>
    <row r="54" spans="1:13" x14ac:dyDescent="0.2">
      <c r="A54" s="119"/>
      <c r="B54" s="136" t="s">
        <v>458</v>
      </c>
      <c r="D54" s="129"/>
      <c r="E54" s="129"/>
      <c r="F54" s="129"/>
      <c r="G54" s="129"/>
      <c r="H54" s="129"/>
      <c r="I54" s="129"/>
      <c r="J54" s="129"/>
      <c r="K54" s="129"/>
      <c r="L54" s="86"/>
      <c r="M54" s="86"/>
    </row>
    <row r="55" spans="1:13" x14ac:dyDescent="0.2">
      <c r="A55" s="117"/>
      <c r="B55" s="136" t="s">
        <v>459</v>
      </c>
      <c r="C55" s="86"/>
      <c r="D55" s="86"/>
      <c r="E55" s="86"/>
      <c r="F55" s="86"/>
      <c r="G55" s="86"/>
      <c r="H55" s="86"/>
      <c r="I55" s="86"/>
      <c r="J55" s="86"/>
      <c r="K55" s="86"/>
      <c r="L55" s="86"/>
      <c r="M55" s="86"/>
    </row>
  </sheetData>
  <mergeCells count="3">
    <mergeCell ref="A34:B34"/>
    <mergeCell ref="L34:M34"/>
    <mergeCell ref="C1:L1"/>
  </mergeCells>
  <hyperlinks>
    <hyperlink ref="C1" location="INDEX" display="Biogas plant, additional straw input in the feedstock mix"/>
  </hyperlink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067"/>
  <sheetViews>
    <sheetView zoomScale="80" zoomScaleNormal="80" workbookViewId="0">
      <selection activeCell="C46" sqref="C46"/>
    </sheetView>
  </sheetViews>
  <sheetFormatPr defaultRowHeight="14.4" x14ac:dyDescent="0.3"/>
  <cols>
    <col min="1" max="4" width="20.6640625" style="412" customWidth="1"/>
    <col min="5" max="11" width="8.6640625" style="9" customWidth="1"/>
  </cols>
  <sheetData>
    <row r="1" spans="1:11" x14ac:dyDescent="0.3">
      <c r="A1" s="18" t="s">
        <v>844</v>
      </c>
      <c r="B1" s="18" t="s">
        <v>1043</v>
      </c>
      <c r="C1" s="18" t="s">
        <v>413</v>
      </c>
      <c r="D1" s="18" t="s">
        <v>414</v>
      </c>
      <c r="E1" s="26" t="s">
        <v>845</v>
      </c>
      <c r="F1" s="26" t="s">
        <v>846</v>
      </c>
      <c r="G1" s="26" t="s">
        <v>847</v>
      </c>
      <c r="H1" s="26" t="s">
        <v>848</v>
      </c>
      <c r="I1" s="26" t="s">
        <v>832</v>
      </c>
      <c r="J1" s="26" t="s">
        <v>412</v>
      </c>
      <c r="K1" s="26" t="s">
        <v>849</v>
      </c>
    </row>
    <row r="2" spans="1:11" x14ac:dyDescent="0.3">
      <c r="A2" s="4" t="s">
        <v>1177</v>
      </c>
      <c r="B2" s="4" t="s">
        <v>1138</v>
      </c>
      <c r="C2" s="4" t="s">
        <v>10</v>
      </c>
      <c r="D2" s="4" t="s">
        <v>682</v>
      </c>
      <c r="E2" s="3" t="s">
        <v>850</v>
      </c>
      <c r="F2" s="3"/>
      <c r="G2" s="3" t="s">
        <v>3</v>
      </c>
      <c r="H2" s="3">
        <v>1</v>
      </c>
      <c r="I2" s="3" t="s">
        <v>1081</v>
      </c>
      <c r="J2" s="3">
        <v>2020</v>
      </c>
      <c r="K2" s="9">
        <v>2.113724555097192E-2</v>
      </c>
    </row>
    <row r="3" spans="1:11" x14ac:dyDescent="0.3">
      <c r="A3" s="4" t="s">
        <v>1177</v>
      </c>
      <c r="B3" s="4" t="s">
        <v>1138</v>
      </c>
      <c r="C3" s="4" t="s">
        <v>10</v>
      </c>
      <c r="D3" s="4" t="s">
        <v>682</v>
      </c>
      <c r="E3" s="3" t="s">
        <v>850</v>
      </c>
      <c r="F3" s="3"/>
      <c r="G3" s="3" t="s">
        <v>3</v>
      </c>
      <c r="H3" s="3">
        <v>1</v>
      </c>
      <c r="I3" s="3" t="s">
        <v>1081</v>
      </c>
      <c r="J3" s="3">
        <v>2025</v>
      </c>
      <c r="K3" s="9">
        <v>2.113724555097192E-2</v>
      </c>
    </row>
    <row r="4" spans="1:11" x14ac:dyDescent="0.3">
      <c r="A4" s="4" t="s">
        <v>1177</v>
      </c>
      <c r="B4" s="4" t="s">
        <v>1138</v>
      </c>
      <c r="C4" s="4" t="s">
        <v>10</v>
      </c>
      <c r="D4" s="4" t="s">
        <v>682</v>
      </c>
      <c r="E4" s="3" t="s">
        <v>850</v>
      </c>
      <c r="F4" s="3"/>
      <c r="G4" s="3" t="s">
        <v>3</v>
      </c>
      <c r="H4" s="3">
        <v>1</v>
      </c>
      <c r="I4" s="3" t="s">
        <v>1081</v>
      </c>
      <c r="J4" s="3">
        <v>2030</v>
      </c>
      <c r="K4" s="9">
        <v>1.8389403629345571E-2</v>
      </c>
    </row>
    <row r="5" spans="1:11" x14ac:dyDescent="0.3">
      <c r="A5" s="4" t="s">
        <v>1177</v>
      </c>
      <c r="B5" s="4" t="s">
        <v>1138</v>
      </c>
      <c r="C5" s="4" t="s">
        <v>10</v>
      </c>
      <c r="D5" s="4" t="s">
        <v>682</v>
      </c>
      <c r="E5" s="3" t="s">
        <v>850</v>
      </c>
      <c r="F5" s="3"/>
      <c r="G5" s="3" t="s">
        <v>3</v>
      </c>
      <c r="H5" s="3">
        <v>1</v>
      </c>
      <c r="I5" s="3" t="s">
        <v>1081</v>
      </c>
      <c r="J5" s="3">
        <v>2040</v>
      </c>
      <c r="K5" s="9">
        <v>1.775528626281641E-2</v>
      </c>
    </row>
    <row r="6" spans="1:11" x14ac:dyDescent="0.3">
      <c r="A6" s="4" t="s">
        <v>1177</v>
      </c>
      <c r="B6" s="4" t="s">
        <v>1138</v>
      </c>
      <c r="C6" s="4" t="s">
        <v>10</v>
      </c>
      <c r="D6" s="4" t="s">
        <v>682</v>
      </c>
      <c r="E6" s="3" t="s">
        <v>850</v>
      </c>
      <c r="F6" s="3"/>
      <c r="G6" s="3" t="s">
        <v>3</v>
      </c>
      <c r="H6" s="3">
        <v>1</v>
      </c>
      <c r="I6" s="3" t="s">
        <v>1081</v>
      </c>
      <c r="J6" s="3">
        <v>2050</v>
      </c>
      <c r="K6" s="9">
        <v>1.6698423985267819E-2</v>
      </c>
    </row>
    <row r="7" spans="1:11" x14ac:dyDescent="0.3">
      <c r="A7" s="4" t="s">
        <v>1177</v>
      </c>
      <c r="B7" s="4" t="s">
        <v>1138</v>
      </c>
      <c r="C7" s="4" t="s">
        <v>10</v>
      </c>
      <c r="D7" s="4" t="s">
        <v>682</v>
      </c>
      <c r="E7" s="3" t="s">
        <v>850</v>
      </c>
      <c r="F7" s="3"/>
      <c r="G7" s="3" t="s">
        <v>3</v>
      </c>
      <c r="H7" s="3">
        <v>1</v>
      </c>
      <c r="I7" s="3" t="s">
        <v>12</v>
      </c>
      <c r="J7" s="3">
        <v>2025</v>
      </c>
      <c r="K7" s="9">
        <v>1.585293416322894E-2</v>
      </c>
    </row>
    <row r="8" spans="1:11" x14ac:dyDescent="0.3">
      <c r="A8" s="4" t="s">
        <v>1177</v>
      </c>
      <c r="B8" s="4" t="s">
        <v>1138</v>
      </c>
      <c r="C8" s="4" t="s">
        <v>10</v>
      </c>
      <c r="D8" s="4" t="s">
        <v>682</v>
      </c>
      <c r="E8" s="3" t="s">
        <v>850</v>
      </c>
      <c r="F8" s="3"/>
      <c r="G8" s="3" t="s">
        <v>3</v>
      </c>
      <c r="H8" s="3">
        <v>1</v>
      </c>
      <c r="I8" s="3" t="s">
        <v>12</v>
      </c>
      <c r="J8" s="3">
        <v>2050</v>
      </c>
      <c r="K8" s="9">
        <v>1.252381798895086E-2</v>
      </c>
    </row>
    <row r="9" spans="1:11" x14ac:dyDescent="0.3">
      <c r="A9" s="4" t="s">
        <v>1177</v>
      </c>
      <c r="B9" s="4" t="s">
        <v>1138</v>
      </c>
      <c r="C9" s="4" t="s">
        <v>10</v>
      </c>
      <c r="D9" s="4" t="s">
        <v>682</v>
      </c>
      <c r="E9" s="3" t="s">
        <v>850</v>
      </c>
      <c r="F9" s="3"/>
      <c r="G9" s="3" t="s">
        <v>3</v>
      </c>
      <c r="H9" s="3">
        <v>1</v>
      </c>
      <c r="I9" s="3" t="s">
        <v>11</v>
      </c>
      <c r="J9" s="3">
        <v>2025</v>
      </c>
      <c r="K9" s="9">
        <v>2.64215569387149E-2</v>
      </c>
    </row>
    <row r="10" spans="1:11" x14ac:dyDescent="0.3">
      <c r="A10" s="4" t="s">
        <v>1177</v>
      </c>
      <c r="B10" s="4" t="s">
        <v>1138</v>
      </c>
      <c r="C10" s="4" t="s">
        <v>10</v>
      </c>
      <c r="D10" s="4" t="s">
        <v>682</v>
      </c>
      <c r="E10" s="3" t="s">
        <v>850</v>
      </c>
      <c r="F10" s="3"/>
      <c r="G10" s="3" t="s">
        <v>3</v>
      </c>
      <c r="H10" s="3">
        <v>1</v>
      </c>
      <c r="I10" s="3" t="s">
        <v>11</v>
      </c>
      <c r="J10" s="3">
        <v>2050</v>
      </c>
      <c r="K10" s="9">
        <v>2.087302998158477E-2</v>
      </c>
    </row>
    <row r="11" spans="1:11" x14ac:dyDescent="0.3">
      <c r="A11" s="4" t="s">
        <v>1177</v>
      </c>
      <c r="B11" s="4" t="s">
        <v>1138</v>
      </c>
      <c r="C11" s="4" t="s">
        <v>10</v>
      </c>
      <c r="D11" s="4" t="s">
        <v>683</v>
      </c>
      <c r="E11" s="3" t="s">
        <v>851</v>
      </c>
      <c r="F11" s="3"/>
      <c r="G11" s="3" t="s">
        <v>3</v>
      </c>
      <c r="H11" s="3">
        <v>1</v>
      </c>
      <c r="I11" s="3" t="s">
        <v>1081</v>
      </c>
      <c r="J11" s="3">
        <v>2020</v>
      </c>
      <c r="K11" s="9">
        <v>9.2012865120044509</v>
      </c>
    </row>
    <row r="12" spans="1:11" x14ac:dyDescent="0.3">
      <c r="A12" s="4" t="s">
        <v>1177</v>
      </c>
      <c r="B12" s="4" t="s">
        <v>1138</v>
      </c>
      <c r="C12" s="4" t="s">
        <v>10</v>
      </c>
      <c r="D12" s="4" t="s">
        <v>683</v>
      </c>
      <c r="E12" s="3" t="s">
        <v>851</v>
      </c>
      <c r="F12" s="3"/>
      <c r="G12" s="3" t="s">
        <v>3</v>
      </c>
      <c r="H12" s="3">
        <v>1</v>
      </c>
      <c r="I12" s="3" t="s">
        <v>1081</v>
      </c>
      <c r="J12" s="3">
        <v>2025</v>
      </c>
      <c r="K12" s="9">
        <v>9.2012865120044509</v>
      </c>
    </row>
    <row r="13" spans="1:11" x14ac:dyDescent="0.3">
      <c r="A13" s="4" t="s">
        <v>1177</v>
      </c>
      <c r="B13" s="4" t="s">
        <v>1138</v>
      </c>
      <c r="C13" s="4" t="s">
        <v>10</v>
      </c>
      <c r="D13" s="4" t="s">
        <v>683</v>
      </c>
      <c r="E13" s="3" t="s">
        <v>851</v>
      </c>
      <c r="F13" s="3"/>
      <c r="G13" s="3" t="s">
        <v>3</v>
      </c>
      <c r="H13" s="3">
        <v>1</v>
      </c>
      <c r="I13" s="3" t="s">
        <v>1081</v>
      </c>
      <c r="J13" s="3">
        <v>2030</v>
      </c>
      <c r="K13" s="9">
        <v>8.0051192654438719</v>
      </c>
    </row>
    <row r="14" spans="1:11" x14ac:dyDescent="0.3">
      <c r="A14" s="4" t="s">
        <v>1177</v>
      </c>
      <c r="B14" s="4" t="s">
        <v>1138</v>
      </c>
      <c r="C14" s="4" t="s">
        <v>10</v>
      </c>
      <c r="D14" s="4" t="s">
        <v>683</v>
      </c>
      <c r="E14" s="3" t="s">
        <v>851</v>
      </c>
      <c r="F14" s="3"/>
      <c r="G14" s="3" t="s">
        <v>3</v>
      </c>
      <c r="H14" s="3">
        <v>1</v>
      </c>
      <c r="I14" s="3" t="s">
        <v>1081</v>
      </c>
      <c r="J14" s="3">
        <v>2040</v>
      </c>
      <c r="K14" s="9">
        <v>7.7290806700837376</v>
      </c>
    </row>
    <row r="15" spans="1:11" x14ac:dyDescent="0.3">
      <c r="A15" s="4" t="s">
        <v>1177</v>
      </c>
      <c r="B15" s="4" t="s">
        <v>1138</v>
      </c>
      <c r="C15" s="4" t="s">
        <v>10</v>
      </c>
      <c r="D15" s="4" t="s">
        <v>683</v>
      </c>
      <c r="E15" s="3" t="s">
        <v>851</v>
      </c>
      <c r="F15" s="3"/>
      <c r="G15" s="3" t="s">
        <v>3</v>
      </c>
      <c r="H15" s="3">
        <v>1</v>
      </c>
      <c r="I15" s="3" t="s">
        <v>1081</v>
      </c>
      <c r="J15" s="3">
        <v>2050</v>
      </c>
      <c r="K15" s="9">
        <v>7.269016344483517</v>
      </c>
    </row>
    <row r="16" spans="1:11" x14ac:dyDescent="0.3">
      <c r="A16" s="4" t="s">
        <v>1177</v>
      </c>
      <c r="B16" s="4" t="s">
        <v>1138</v>
      </c>
      <c r="C16" s="4" t="s">
        <v>10</v>
      </c>
      <c r="D16" s="4" t="s">
        <v>683</v>
      </c>
      <c r="E16" s="3" t="s">
        <v>851</v>
      </c>
      <c r="F16" s="3"/>
      <c r="G16" s="3" t="s">
        <v>3</v>
      </c>
      <c r="H16" s="3">
        <v>1</v>
      </c>
      <c r="I16" s="3" t="s">
        <v>12</v>
      </c>
      <c r="J16" s="3">
        <v>2025</v>
      </c>
      <c r="K16" s="9">
        <v>6.9009648840033382</v>
      </c>
    </row>
    <row r="17" spans="1:11" x14ac:dyDescent="0.3">
      <c r="A17" s="4" t="s">
        <v>1177</v>
      </c>
      <c r="B17" s="4" t="s">
        <v>1138</v>
      </c>
      <c r="C17" s="4" t="s">
        <v>10</v>
      </c>
      <c r="D17" s="4" t="s">
        <v>683</v>
      </c>
      <c r="E17" s="3" t="s">
        <v>851</v>
      </c>
      <c r="F17" s="3"/>
      <c r="G17" s="3" t="s">
        <v>3</v>
      </c>
      <c r="H17" s="3">
        <v>1</v>
      </c>
      <c r="I17" s="3" t="s">
        <v>12</v>
      </c>
      <c r="J17" s="3">
        <v>2050</v>
      </c>
      <c r="K17" s="9">
        <v>5.4517622583626384</v>
      </c>
    </row>
    <row r="18" spans="1:11" x14ac:dyDescent="0.3">
      <c r="A18" s="4" t="s">
        <v>1177</v>
      </c>
      <c r="B18" s="4" t="s">
        <v>1138</v>
      </c>
      <c r="C18" s="4" t="s">
        <v>10</v>
      </c>
      <c r="D18" s="4" t="s">
        <v>683</v>
      </c>
      <c r="E18" s="3" t="s">
        <v>851</v>
      </c>
      <c r="F18" s="3"/>
      <c r="G18" s="3" t="s">
        <v>3</v>
      </c>
      <c r="H18" s="3">
        <v>1</v>
      </c>
      <c r="I18" s="3" t="s">
        <v>11</v>
      </c>
      <c r="J18" s="3">
        <v>2025</v>
      </c>
      <c r="K18" s="9">
        <v>11.50160814000556</v>
      </c>
    </row>
    <row r="19" spans="1:11" x14ac:dyDescent="0.3">
      <c r="A19" s="4" t="s">
        <v>1177</v>
      </c>
      <c r="B19" s="4" t="s">
        <v>1138</v>
      </c>
      <c r="C19" s="4" t="s">
        <v>10</v>
      </c>
      <c r="D19" s="4" t="s">
        <v>683</v>
      </c>
      <c r="E19" s="3" t="s">
        <v>851</v>
      </c>
      <c r="F19" s="3"/>
      <c r="G19" s="3" t="s">
        <v>3</v>
      </c>
      <c r="H19" s="3">
        <v>1</v>
      </c>
      <c r="I19" s="3" t="s">
        <v>11</v>
      </c>
      <c r="J19" s="3">
        <v>2050</v>
      </c>
      <c r="K19" s="9">
        <v>9.0862704306043955</v>
      </c>
    </row>
    <row r="20" spans="1:11" x14ac:dyDescent="0.3">
      <c r="A20" s="4" t="s">
        <v>1177</v>
      </c>
      <c r="B20" s="4" t="s">
        <v>1138</v>
      </c>
      <c r="C20" s="4" t="s">
        <v>10</v>
      </c>
      <c r="D20" s="4" t="s">
        <v>684</v>
      </c>
      <c r="E20" s="3" t="s">
        <v>850</v>
      </c>
      <c r="F20" s="3"/>
      <c r="G20" s="3" t="s">
        <v>2</v>
      </c>
      <c r="H20" s="3">
        <v>1</v>
      </c>
      <c r="I20" s="3" t="s">
        <v>1081</v>
      </c>
      <c r="J20" s="3">
        <v>2020</v>
      </c>
      <c r="K20" s="9">
        <v>5.0538519968343007E-2</v>
      </c>
    </row>
    <row r="21" spans="1:11" x14ac:dyDescent="0.3">
      <c r="A21" s="4" t="s">
        <v>1177</v>
      </c>
      <c r="B21" s="4" t="s">
        <v>1138</v>
      </c>
      <c r="C21" s="4" t="s">
        <v>10</v>
      </c>
      <c r="D21" s="4" t="s">
        <v>684</v>
      </c>
      <c r="E21" s="3" t="s">
        <v>850</v>
      </c>
      <c r="F21" s="3"/>
      <c r="G21" s="3" t="s">
        <v>2</v>
      </c>
      <c r="H21" s="3">
        <v>1</v>
      </c>
      <c r="I21" s="3" t="s">
        <v>1081</v>
      </c>
      <c r="J21" s="3">
        <v>2025</v>
      </c>
      <c r="K21" s="9">
        <v>5.0538519968343007E-2</v>
      </c>
    </row>
    <row r="22" spans="1:11" x14ac:dyDescent="0.3">
      <c r="A22" s="4" t="s">
        <v>1177</v>
      </c>
      <c r="B22" s="4" t="s">
        <v>1138</v>
      </c>
      <c r="C22" s="4" t="s">
        <v>10</v>
      </c>
      <c r="D22" s="4" t="s">
        <v>684</v>
      </c>
      <c r="E22" s="3" t="s">
        <v>850</v>
      </c>
      <c r="F22" s="3"/>
      <c r="G22" s="3" t="s">
        <v>2</v>
      </c>
      <c r="H22" s="3">
        <v>1</v>
      </c>
      <c r="I22" s="3" t="s">
        <v>1081</v>
      </c>
      <c r="J22" s="3">
        <v>2030</v>
      </c>
      <c r="K22" s="9">
        <v>4.3968512372458413E-2</v>
      </c>
    </row>
    <row r="23" spans="1:11" x14ac:dyDescent="0.3">
      <c r="A23" s="4" t="s">
        <v>1177</v>
      </c>
      <c r="B23" s="4" t="s">
        <v>1138</v>
      </c>
      <c r="C23" s="4" t="s">
        <v>10</v>
      </c>
      <c r="D23" s="4" t="s">
        <v>684</v>
      </c>
      <c r="E23" s="3" t="s">
        <v>850</v>
      </c>
      <c r="F23" s="3"/>
      <c r="G23" s="3" t="s">
        <v>2</v>
      </c>
      <c r="H23" s="3">
        <v>1</v>
      </c>
      <c r="I23" s="3" t="s">
        <v>1081</v>
      </c>
      <c r="J23" s="3">
        <v>2040</v>
      </c>
      <c r="K23" s="9">
        <v>4.2452356773408133E-2</v>
      </c>
    </row>
    <row r="24" spans="1:11" x14ac:dyDescent="0.3">
      <c r="A24" s="4" t="s">
        <v>1177</v>
      </c>
      <c r="B24" s="4" t="s">
        <v>1138</v>
      </c>
      <c r="C24" s="4" t="s">
        <v>10</v>
      </c>
      <c r="D24" s="4" t="s">
        <v>684</v>
      </c>
      <c r="E24" s="3" t="s">
        <v>850</v>
      </c>
      <c r="F24" s="3"/>
      <c r="G24" s="3" t="s">
        <v>2</v>
      </c>
      <c r="H24" s="3">
        <v>1</v>
      </c>
      <c r="I24" s="3" t="s">
        <v>1081</v>
      </c>
      <c r="J24" s="3">
        <v>2050</v>
      </c>
      <c r="K24" s="9">
        <v>3.9925430774990979E-2</v>
      </c>
    </row>
    <row r="25" spans="1:11" x14ac:dyDescent="0.3">
      <c r="A25" s="4" t="s">
        <v>1177</v>
      </c>
      <c r="B25" s="4" t="s">
        <v>1138</v>
      </c>
      <c r="C25" s="4" t="s">
        <v>10</v>
      </c>
      <c r="D25" s="4" t="s">
        <v>684</v>
      </c>
      <c r="E25" s="3" t="s">
        <v>850</v>
      </c>
      <c r="F25" s="3"/>
      <c r="G25" s="3" t="s">
        <v>2</v>
      </c>
      <c r="H25" s="3">
        <v>1</v>
      </c>
      <c r="I25" s="3" t="s">
        <v>12</v>
      </c>
      <c r="J25" s="3">
        <v>2025</v>
      </c>
      <c r="K25" s="9">
        <v>4.2957741973091552E-2</v>
      </c>
    </row>
    <row r="26" spans="1:11" x14ac:dyDescent="0.3">
      <c r="A26" s="4" t="s">
        <v>1177</v>
      </c>
      <c r="B26" s="4" t="s">
        <v>1138</v>
      </c>
      <c r="C26" s="4" t="s">
        <v>10</v>
      </c>
      <c r="D26" s="4" t="s">
        <v>684</v>
      </c>
      <c r="E26" s="3" t="s">
        <v>850</v>
      </c>
      <c r="F26" s="3"/>
      <c r="G26" s="3" t="s">
        <v>2</v>
      </c>
      <c r="H26" s="3">
        <v>1</v>
      </c>
      <c r="I26" s="3" t="s">
        <v>12</v>
      </c>
      <c r="J26" s="3">
        <v>2050</v>
      </c>
      <c r="K26" s="9">
        <v>3.3936616158742328E-2</v>
      </c>
    </row>
    <row r="27" spans="1:11" x14ac:dyDescent="0.3">
      <c r="A27" s="4" t="s">
        <v>1177</v>
      </c>
      <c r="B27" s="4" t="s">
        <v>1138</v>
      </c>
      <c r="C27" s="4" t="s">
        <v>10</v>
      </c>
      <c r="D27" s="4" t="s">
        <v>684</v>
      </c>
      <c r="E27" s="3" t="s">
        <v>850</v>
      </c>
      <c r="F27" s="3"/>
      <c r="G27" s="3" t="s">
        <v>2</v>
      </c>
      <c r="H27" s="3">
        <v>1</v>
      </c>
      <c r="I27" s="3" t="s">
        <v>11</v>
      </c>
      <c r="J27" s="3">
        <v>2025</v>
      </c>
      <c r="K27" s="9">
        <v>5.8119297963594448E-2</v>
      </c>
    </row>
    <row r="28" spans="1:11" x14ac:dyDescent="0.3">
      <c r="A28" s="4" t="s">
        <v>1177</v>
      </c>
      <c r="B28" s="4" t="s">
        <v>1138</v>
      </c>
      <c r="C28" s="4" t="s">
        <v>10</v>
      </c>
      <c r="D28" s="4" t="s">
        <v>684</v>
      </c>
      <c r="E28" s="3" t="s">
        <v>850</v>
      </c>
      <c r="F28" s="3"/>
      <c r="G28" s="3" t="s">
        <v>2</v>
      </c>
      <c r="H28" s="3">
        <v>1</v>
      </c>
      <c r="I28" s="3" t="s">
        <v>11</v>
      </c>
      <c r="J28" s="3">
        <v>2050</v>
      </c>
      <c r="K28" s="9">
        <v>4.5914245391239623E-2</v>
      </c>
    </row>
    <row r="29" spans="1:11" x14ac:dyDescent="0.3">
      <c r="A29" s="4" t="s">
        <v>1177</v>
      </c>
      <c r="B29" s="4" t="s">
        <v>1138</v>
      </c>
      <c r="C29" s="4" t="s">
        <v>10</v>
      </c>
      <c r="D29" s="4" t="s">
        <v>685</v>
      </c>
      <c r="E29" s="3" t="s">
        <v>851</v>
      </c>
      <c r="F29" s="3"/>
      <c r="G29" s="3" t="s">
        <v>2</v>
      </c>
      <c r="H29" s="3">
        <v>1</v>
      </c>
      <c r="I29" s="3" t="s">
        <v>1081</v>
      </c>
      <c r="J29" s="3">
        <v>2020</v>
      </c>
      <c r="K29" s="9">
        <v>22</v>
      </c>
    </row>
    <row r="30" spans="1:11" x14ac:dyDescent="0.3">
      <c r="A30" s="4" t="s">
        <v>1177</v>
      </c>
      <c r="B30" s="4" t="s">
        <v>1138</v>
      </c>
      <c r="C30" s="4" t="s">
        <v>10</v>
      </c>
      <c r="D30" s="4" t="s">
        <v>685</v>
      </c>
      <c r="E30" s="3" t="s">
        <v>851</v>
      </c>
      <c r="F30" s="3"/>
      <c r="G30" s="3" t="s">
        <v>2</v>
      </c>
      <c r="H30" s="3">
        <v>1</v>
      </c>
      <c r="I30" s="3" t="s">
        <v>1081</v>
      </c>
      <c r="J30" s="3">
        <v>2025</v>
      </c>
      <c r="K30" s="9">
        <v>22</v>
      </c>
    </row>
    <row r="31" spans="1:11" x14ac:dyDescent="0.3">
      <c r="A31" s="4" t="s">
        <v>1177</v>
      </c>
      <c r="B31" s="4" t="s">
        <v>1138</v>
      </c>
      <c r="C31" s="4" t="s">
        <v>10</v>
      </c>
      <c r="D31" s="4" t="s">
        <v>685</v>
      </c>
      <c r="E31" s="3" t="s">
        <v>851</v>
      </c>
      <c r="F31" s="3"/>
      <c r="G31" s="3" t="s">
        <v>2</v>
      </c>
      <c r="H31" s="3">
        <v>1</v>
      </c>
      <c r="I31" s="3" t="s">
        <v>1081</v>
      </c>
      <c r="J31" s="3">
        <v>2030</v>
      </c>
      <c r="K31" s="9">
        <v>19.14</v>
      </c>
    </row>
    <row r="32" spans="1:11" x14ac:dyDescent="0.3">
      <c r="A32" s="4" t="s">
        <v>1177</v>
      </c>
      <c r="B32" s="4" t="s">
        <v>1138</v>
      </c>
      <c r="C32" s="4" t="s">
        <v>10</v>
      </c>
      <c r="D32" s="4" t="s">
        <v>685</v>
      </c>
      <c r="E32" s="3" t="s">
        <v>851</v>
      </c>
      <c r="F32" s="3"/>
      <c r="G32" s="3" t="s">
        <v>2</v>
      </c>
      <c r="H32" s="3">
        <v>1</v>
      </c>
      <c r="I32" s="3" t="s">
        <v>1081</v>
      </c>
      <c r="J32" s="3">
        <v>2040</v>
      </c>
      <c r="K32" s="9">
        <v>18.48</v>
      </c>
    </row>
    <row r="33" spans="1:11" x14ac:dyDescent="0.3">
      <c r="A33" s="4" t="s">
        <v>1177</v>
      </c>
      <c r="B33" s="4" t="s">
        <v>1138</v>
      </c>
      <c r="C33" s="4" t="s">
        <v>10</v>
      </c>
      <c r="D33" s="4" t="s">
        <v>685</v>
      </c>
      <c r="E33" s="3" t="s">
        <v>851</v>
      </c>
      <c r="F33" s="3"/>
      <c r="G33" s="3" t="s">
        <v>2</v>
      </c>
      <c r="H33" s="3">
        <v>1</v>
      </c>
      <c r="I33" s="3" t="s">
        <v>1081</v>
      </c>
      <c r="J33" s="3">
        <v>2050</v>
      </c>
      <c r="K33" s="9">
        <v>17.38</v>
      </c>
    </row>
    <row r="34" spans="1:11" x14ac:dyDescent="0.3">
      <c r="A34" s="4" t="s">
        <v>1177</v>
      </c>
      <c r="B34" s="4" t="s">
        <v>1138</v>
      </c>
      <c r="C34" s="4" t="s">
        <v>10</v>
      </c>
      <c r="D34" s="4" t="s">
        <v>685</v>
      </c>
      <c r="E34" s="3" t="s">
        <v>851</v>
      </c>
      <c r="F34" s="3"/>
      <c r="G34" s="3" t="s">
        <v>2</v>
      </c>
      <c r="H34" s="3">
        <v>1</v>
      </c>
      <c r="I34" s="3" t="s">
        <v>12</v>
      </c>
      <c r="J34" s="3">
        <v>2025</v>
      </c>
      <c r="K34" s="9">
        <v>18.7</v>
      </c>
    </row>
    <row r="35" spans="1:11" x14ac:dyDescent="0.3">
      <c r="A35" s="4" t="s">
        <v>1177</v>
      </c>
      <c r="B35" s="4" t="s">
        <v>1138</v>
      </c>
      <c r="C35" s="4" t="s">
        <v>10</v>
      </c>
      <c r="D35" s="4" t="s">
        <v>685</v>
      </c>
      <c r="E35" s="3" t="s">
        <v>851</v>
      </c>
      <c r="F35" s="3"/>
      <c r="G35" s="3" t="s">
        <v>2</v>
      </c>
      <c r="H35" s="3">
        <v>1</v>
      </c>
      <c r="I35" s="3" t="s">
        <v>12</v>
      </c>
      <c r="J35" s="3">
        <v>2050</v>
      </c>
      <c r="K35" s="9">
        <v>14.773</v>
      </c>
    </row>
    <row r="36" spans="1:11" x14ac:dyDescent="0.3">
      <c r="A36" s="4" t="s">
        <v>1177</v>
      </c>
      <c r="B36" s="4" t="s">
        <v>1138</v>
      </c>
      <c r="C36" s="4" t="s">
        <v>10</v>
      </c>
      <c r="D36" s="4" t="s">
        <v>685</v>
      </c>
      <c r="E36" s="3" t="s">
        <v>851</v>
      </c>
      <c r="F36" s="3"/>
      <c r="G36" s="3" t="s">
        <v>2</v>
      </c>
      <c r="H36" s="3">
        <v>1</v>
      </c>
      <c r="I36" s="3" t="s">
        <v>11</v>
      </c>
      <c r="J36" s="3">
        <v>2025</v>
      </c>
      <c r="K36" s="9">
        <v>25.29999999999999</v>
      </c>
    </row>
    <row r="37" spans="1:11" x14ac:dyDescent="0.3">
      <c r="A37" s="4" t="s">
        <v>1177</v>
      </c>
      <c r="B37" s="4" t="s">
        <v>1138</v>
      </c>
      <c r="C37" s="4" t="s">
        <v>10</v>
      </c>
      <c r="D37" s="4" t="s">
        <v>685</v>
      </c>
      <c r="E37" s="3" t="s">
        <v>851</v>
      </c>
      <c r="F37" s="3"/>
      <c r="G37" s="3" t="s">
        <v>2</v>
      </c>
      <c r="H37" s="3">
        <v>1</v>
      </c>
      <c r="I37" s="3" t="s">
        <v>11</v>
      </c>
      <c r="J37" s="3">
        <v>2050</v>
      </c>
      <c r="K37" s="9">
        <v>19.986999999999998</v>
      </c>
    </row>
    <row r="38" spans="1:11" x14ac:dyDescent="0.3">
      <c r="A38" s="4" t="s">
        <v>1177</v>
      </c>
      <c r="B38" s="4" t="s">
        <v>1138</v>
      </c>
      <c r="C38" s="4" t="s">
        <v>10</v>
      </c>
      <c r="D38" s="4" t="s">
        <v>1085</v>
      </c>
      <c r="E38" s="3" t="s">
        <v>850</v>
      </c>
      <c r="F38" s="3"/>
      <c r="G38" s="3"/>
      <c r="H38" s="3">
        <v>1</v>
      </c>
      <c r="I38" s="3" t="s">
        <v>1081</v>
      </c>
      <c r="J38" s="3">
        <v>2020</v>
      </c>
      <c r="K38" s="9">
        <v>1</v>
      </c>
    </row>
    <row r="39" spans="1:11" x14ac:dyDescent="0.3">
      <c r="A39" s="4" t="s">
        <v>1177</v>
      </c>
      <c r="B39" s="4" t="s">
        <v>1138</v>
      </c>
      <c r="C39" s="4" t="s">
        <v>10</v>
      </c>
      <c r="D39" s="4" t="s">
        <v>1085</v>
      </c>
      <c r="E39" s="3" t="s">
        <v>850</v>
      </c>
      <c r="F39" s="3"/>
      <c r="G39" s="3"/>
      <c r="H39" s="3">
        <v>1</v>
      </c>
      <c r="I39" s="3" t="s">
        <v>1081</v>
      </c>
      <c r="J39" s="3">
        <v>2025</v>
      </c>
      <c r="K39" s="9">
        <v>1</v>
      </c>
    </row>
    <row r="40" spans="1:11" x14ac:dyDescent="0.3">
      <c r="A40" s="4" t="s">
        <v>1177</v>
      </c>
      <c r="B40" s="4" t="s">
        <v>1138</v>
      </c>
      <c r="C40" s="4" t="s">
        <v>10</v>
      </c>
      <c r="D40" s="4" t="s">
        <v>1085</v>
      </c>
      <c r="E40" s="3" t="s">
        <v>850</v>
      </c>
      <c r="F40" s="3"/>
      <c r="G40" s="3"/>
      <c r="H40" s="3">
        <v>1</v>
      </c>
      <c r="I40" s="3" t="s">
        <v>1081</v>
      </c>
      <c r="J40" s="3">
        <v>2030</v>
      </c>
      <c r="K40" s="9">
        <v>1</v>
      </c>
    </row>
    <row r="41" spans="1:11" x14ac:dyDescent="0.3">
      <c r="A41" s="4" t="s">
        <v>1177</v>
      </c>
      <c r="B41" s="4" t="s">
        <v>1138</v>
      </c>
      <c r="C41" s="4" t="s">
        <v>10</v>
      </c>
      <c r="D41" s="4" t="s">
        <v>1085</v>
      </c>
      <c r="E41" s="3" t="s">
        <v>850</v>
      </c>
      <c r="F41" s="3"/>
      <c r="G41" s="3"/>
      <c r="H41" s="3">
        <v>1</v>
      </c>
      <c r="I41" s="3" t="s">
        <v>1081</v>
      </c>
      <c r="J41" s="3">
        <v>2040</v>
      </c>
      <c r="K41" s="9">
        <v>1</v>
      </c>
    </row>
    <row r="42" spans="1:11" x14ac:dyDescent="0.3">
      <c r="A42" s="4" t="s">
        <v>1177</v>
      </c>
      <c r="B42" s="4" t="s">
        <v>1138</v>
      </c>
      <c r="C42" s="4" t="s">
        <v>10</v>
      </c>
      <c r="D42" s="4" t="s">
        <v>1085</v>
      </c>
      <c r="E42" s="3" t="s">
        <v>850</v>
      </c>
      <c r="F42" s="3"/>
      <c r="G42" s="3"/>
      <c r="H42" s="3">
        <v>1</v>
      </c>
      <c r="I42" s="3" t="s">
        <v>1081</v>
      </c>
      <c r="J42" s="3">
        <v>2050</v>
      </c>
      <c r="K42" s="9">
        <v>1</v>
      </c>
    </row>
    <row r="43" spans="1:11" x14ac:dyDescent="0.3">
      <c r="A43" s="4" t="s">
        <v>1177</v>
      </c>
      <c r="B43" s="4" t="s">
        <v>1138</v>
      </c>
      <c r="C43" s="4" t="s">
        <v>10</v>
      </c>
      <c r="D43" s="4" t="s">
        <v>1142</v>
      </c>
      <c r="E43" s="3" t="s">
        <v>852</v>
      </c>
      <c r="F43" s="3"/>
      <c r="G43" s="3" t="s">
        <v>1083</v>
      </c>
      <c r="H43" s="3">
        <v>1</v>
      </c>
      <c r="I43" s="3" t="s">
        <v>1081</v>
      </c>
      <c r="J43" s="3">
        <v>2020</v>
      </c>
      <c r="K43" s="9">
        <v>1.59</v>
      </c>
    </row>
    <row r="44" spans="1:11" x14ac:dyDescent="0.3">
      <c r="A44" s="4" t="s">
        <v>1177</v>
      </c>
      <c r="B44" s="4" t="s">
        <v>1138</v>
      </c>
      <c r="C44" s="4" t="s">
        <v>10</v>
      </c>
      <c r="D44" s="4" t="s">
        <v>1142</v>
      </c>
      <c r="E44" s="3" t="s">
        <v>852</v>
      </c>
      <c r="F44" s="3"/>
      <c r="G44" s="3" t="s">
        <v>1083</v>
      </c>
      <c r="H44" s="3">
        <v>1</v>
      </c>
      <c r="I44" s="3" t="s">
        <v>1081</v>
      </c>
      <c r="J44" s="3">
        <v>2025</v>
      </c>
      <c r="K44" s="9">
        <v>1.59</v>
      </c>
    </row>
    <row r="45" spans="1:11" x14ac:dyDescent="0.3">
      <c r="A45" s="4" t="s">
        <v>1177</v>
      </c>
      <c r="B45" s="4" t="s">
        <v>1138</v>
      </c>
      <c r="C45" s="4" t="s">
        <v>10</v>
      </c>
      <c r="D45" s="4" t="s">
        <v>1142</v>
      </c>
      <c r="E45" s="3" t="s">
        <v>852</v>
      </c>
      <c r="F45" s="3"/>
      <c r="G45" s="3" t="s">
        <v>1083</v>
      </c>
      <c r="H45" s="3">
        <v>1</v>
      </c>
      <c r="I45" s="3" t="s">
        <v>1081</v>
      </c>
      <c r="J45" s="3">
        <v>2030</v>
      </c>
      <c r="K45" s="9">
        <v>1.59</v>
      </c>
    </row>
    <row r="46" spans="1:11" x14ac:dyDescent="0.3">
      <c r="A46" s="4" t="s">
        <v>1177</v>
      </c>
      <c r="B46" s="4" t="s">
        <v>1138</v>
      </c>
      <c r="C46" s="4" t="s">
        <v>10</v>
      </c>
      <c r="D46" s="4" t="s">
        <v>1142</v>
      </c>
      <c r="E46" s="3" t="s">
        <v>852</v>
      </c>
      <c r="F46" s="3"/>
      <c r="G46" s="3" t="s">
        <v>1083</v>
      </c>
      <c r="H46" s="3">
        <v>1</v>
      </c>
      <c r="I46" s="3" t="s">
        <v>1081</v>
      </c>
      <c r="J46" s="3">
        <v>2040</v>
      </c>
      <c r="K46" s="9">
        <v>1.59</v>
      </c>
    </row>
    <row r="47" spans="1:11" x14ac:dyDescent="0.3">
      <c r="A47" s="4" t="s">
        <v>1177</v>
      </c>
      <c r="B47" s="4" t="s">
        <v>1138</v>
      </c>
      <c r="C47" s="4" t="s">
        <v>10</v>
      </c>
      <c r="D47" s="4" t="s">
        <v>1142</v>
      </c>
      <c r="E47" s="3" t="s">
        <v>852</v>
      </c>
      <c r="F47" s="3"/>
      <c r="G47" s="3" t="s">
        <v>1083</v>
      </c>
      <c r="H47" s="3">
        <v>1</v>
      </c>
      <c r="I47" s="3" t="s">
        <v>1081</v>
      </c>
      <c r="J47" s="3">
        <v>2050</v>
      </c>
      <c r="K47" s="9">
        <v>1.59</v>
      </c>
    </row>
    <row r="48" spans="1:11" x14ac:dyDescent="0.3">
      <c r="A48" s="4" t="s">
        <v>1177</v>
      </c>
      <c r="B48" s="4" t="s">
        <v>1138</v>
      </c>
      <c r="C48" s="4" t="s">
        <v>10</v>
      </c>
      <c r="D48" s="4" t="s">
        <v>1086</v>
      </c>
      <c r="E48" s="3" t="s">
        <v>858</v>
      </c>
      <c r="F48" s="3"/>
      <c r="G48" s="3"/>
      <c r="H48" s="3" t="s">
        <v>1084</v>
      </c>
      <c r="I48" s="3" t="s">
        <v>1081</v>
      </c>
      <c r="J48" s="3">
        <v>2020</v>
      </c>
      <c r="K48" s="9">
        <v>59.281843917501938</v>
      </c>
    </row>
    <row r="49" spans="1:11" x14ac:dyDescent="0.3">
      <c r="A49" s="4" t="s">
        <v>1177</v>
      </c>
      <c r="B49" s="4" t="s">
        <v>1138</v>
      </c>
      <c r="C49" s="4" t="s">
        <v>10</v>
      </c>
      <c r="D49" s="4" t="s">
        <v>1086</v>
      </c>
      <c r="E49" s="3" t="s">
        <v>858</v>
      </c>
      <c r="F49" s="3"/>
      <c r="G49" s="3"/>
      <c r="H49" s="3" t="s">
        <v>1084</v>
      </c>
      <c r="I49" s="3" t="s">
        <v>1081</v>
      </c>
      <c r="J49" s="3">
        <v>2025</v>
      </c>
      <c r="K49" s="9">
        <v>59.281843917501938</v>
      </c>
    </row>
    <row r="50" spans="1:11" x14ac:dyDescent="0.3">
      <c r="A50" s="4" t="s">
        <v>1177</v>
      </c>
      <c r="B50" s="4" t="s">
        <v>1138</v>
      </c>
      <c r="C50" s="4" t="s">
        <v>10</v>
      </c>
      <c r="D50" s="4" t="s">
        <v>1086</v>
      </c>
      <c r="E50" s="3" t="s">
        <v>858</v>
      </c>
      <c r="F50" s="3"/>
      <c r="G50" s="3"/>
      <c r="H50" s="3" t="s">
        <v>1084</v>
      </c>
      <c r="I50" s="3" t="s">
        <v>1081</v>
      </c>
      <c r="J50" s="3">
        <v>2030</v>
      </c>
      <c r="K50" s="9">
        <v>59.281843917501938</v>
      </c>
    </row>
    <row r="51" spans="1:11" x14ac:dyDescent="0.3">
      <c r="A51" s="4" t="s">
        <v>1177</v>
      </c>
      <c r="B51" s="4" t="s">
        <v>1138</v>
      </c>
      <c r="C51" s="4" t="s">
        <v>10</v>
      </c>
      <c r="D51" s="4" t="s">
        <v>1086</v>
      </c>
      <c r="E51" s="3" t="s">
        <v>858</v>
      </c>
      <c r="F51" s="3"/>
      <c r="G51" s="3"/>
      <c r="H51" s="3" t="s">
        <v>1084</v>
      </c>
      <c r="I51" s="3" t="s">
        <v>1081</v>
      </c>
      <c r="J51" s="3">
        <v>2040</v>
      </c>
      <c r="K51" s="9">
        <v>59.281843917501938</v>
      </c>
    </row>
    <row r="52" spans="1:11" x14ac:dyDescent="0.3">
      <c r="A52" s="4" t="s">
        <v>1177</v>
      </c>
      <c r="B52" s="4" t="s">
        <v>1138</v>
      </c>
      <c r="C52" s="4" t="s">
        <v>10</v>
      </c>
      <c r="D52" s="4" t="s">
        <v>1086</v>
      </c>
      <c r="E52" s="3" t="s">
        <v>858</v>
      </c>
      <c r="F52" s="3"/>
      <c r="G52" s="3"/>
      <c r="H52" s="3" t="s">
        <v>1084</v>
      </c>
      <c r="I52" s="3" t="s">
        <v>1081</v>
      </c>
      <c r="J52" s="3">
        <v>2050</v>
      </c>
      <c r="K52" s="9">
        <v>59.281843917501938</v>
      </c>
    </row>
    <row r="53" spans="1:11" x14ac:dyDescent="0.3">
      <c r="A53" s="4" t="s">
        <v>1177</v>
      </c>
      <c r="B53" s="4" t="s">
        <v>1138</v>
      </c>
      <c r="C53" s="4" t="s">
        <v>10</v>
      </c>
      <c r="D53" s="4" t="s">
        <v>1141</v>
      </c>
      <c r="E53" s="3" t="s">
        <v>1178</v>
      </c>
      <c r="F53" s="3"/>
      <c r="G53" s="3" t="s">
        <v>4</v>
      </c>
      <c r="H53" s="3">
        <v>1</v>
      </c>
      <c r="I53" s="3" t="s">
        <v>1081</v>
      </c>
      <c r="J53" s="3">
        <v>2020</v>
      </c>
      <c r="K53" s="9">
        <v>1.193776453479952</v>
      </c>
    </row>
    <row r="54" spans="1:11" x14ac:dyDescent="0.3">
      <c r="A54" s="4" t="s">
        <v>1177</v>
      </c>
      <c r="B54" s="4" t="s">
        <v>1138</v>
      </c>
      <c r="C54" s="4" t="s">
        <v>10</v>
      </c>
      <c r="D54" s="4" t="s">
        <v>1141</v>
      </c>
      <c r="E54" s="3" t="s">
        <v>1178</v>
      </c>
      <c r="F54" s="3"/>
      <c r="G54" s="3" t="s">
        <v>4</v>
      </c>
      <c r="H54" s="3">
        <v>1</v>
      </c>
      <c r="I54" s="3" t="s">
        <v>1081</v>
      </c>
      <c r="J54" s="3">
        <v>2025</v>
      </c>
      <c r="K54" s="9">
        <v>1.193776453479952</v>
      </c>
    </row>
    <row r="55" spans="1:11" x14ac:dyDescent="0.3">
      <c r="A55" s="4" t="s">
        <v>1177</v>
      </c>
      <c r="B55" s="4" t="s">
        <v>1138</v>
      </c>
      <c r="C55" s="4" t="s">
        <v>10</v>
      </c>
      <c r="D55" s="4" t="s">
        <v>1141</v>
      </c>
      <c r="E55" s="3" t="s">
        <v>1178</v>
      </c>
      <c r="F55" s="3"/>
      <c r="G55" s="3" t="s">
        <v>4</v>
      </c>
      <c r="H55" s="3">
        <v>1</v>
      </c>
      <c r="I55" s="3" t="s">
        <v>1081</v>
      </c>
      <c r="J55" s="3">
        <v>2030</v>
      </c>
      <c r="K55" s="9">
        <v>1.193776453479952</v>
      </c>
    </row>
    <row r="56" spans="1:11" x14ac:dyDescent="0.3">
      <c r="A56" s="4" t="s">
        <v>1177</v>
      </c>
      <c r="B56" s="4" t="s">
        <v>1138</v>
      </c>
      <c r="C56" s="4" t="s">
        <v>10</v>
      </c>
      <c r="D56" s="4" t="s">
        <v>1141</v>
      </c>
      <c r="E56" s="3" t="s">
        <v>1178</v>
      </c>
      <c r="F56" s="3"/>
      <c r="G56" s="3" t="s">
        <v>4</v>
      </c>
      <c r="H56" s="3">
        <v>1</v>
      </c>
      <c r="I56" s="3" t="s">
        <v>1081</v>
      </c>
      <c r="J56" s="3">
        <v>2040</v>
      </c>
      <c r="K56" s="9">
        <v>1.193776453479952</v>
      </c>
    </row>
    <row r="57" spans="1:11" x14ac:dyDescent="0.3">
      <c r="A57" s="4" t="s">
        <v>1177</v>
      </c>
      <c r="B57" s="4" t="s">
        <v>1138</v>
      </c>
      <c r="C57" s="4" t="s">
        <v>10</v>
      </c>
      <c r="D57" s="4" t="s">
        <v>1141</v>
      </c>
      <c r="E57" s="3" t="s">
        <v>1178</v>
      </c>
      <c r="F57" s="3"/>
      <c r="G57" s="3" t="s">
        <v>4</v>
      </c>
      <c r="H57" s="3">
        <v>1</v>
      </c>
      <c r="I57" s="3" t="s">
        <v>1081</v>
      </c>
      <c r="J57" s="3">
        <v>2050</v>
      </c>
      <c r="K57" s="9">
        <v>1.193776453479952</v>
      </c>
    </row>
    <row r="58" spans="1:11" x14ac:dyDescent="0.3">
      <c r="A58" s="4" t="s">
        <v>1177</v>
      </c>
      <c r="B58" s="4" t="s">
        <v>1138</v>
      </c>
      <c r="C58" s="4" t="s">
        <v>10</v>
      </c>
      <c r="D58" s="4" t="s">
        <v>1139</v>
      </c>
      <c r="E58" s="3" t="s">
        <v>1179</v>
      </c>
      <c r="F58" s="3"/>
      <c r="G58" s="3" t="s">
        <v>1082</v>
      </c>
      <c r="H58" s="3">
        <v>1</v>
      </c>
      <c r="I58" s="3" t="s">
        <v>1081</v>
      </c>
      <c r="J58" s="3">
        <v>2020</v>
      </c>
      <c r="K58" s="9">
        <v>1.193776453479952</v>
      </c>
    </row>
    <row r="59" spans="1:11" x14ac:dyDescent="0.3">
      <c r="A59" s="4" t="s">
        <v>1177</v>
      </c>
      <c r="B59" s="4" t="s">
        <v>1138</v>
      </c>
      <c r="C59" s="4" t="s">
        <v>10</v>
      </c>
      <c r="D59" s="4" t="s">
        <v>1139</v>
      </c>
      <c r="E59" s="3" t="s">
        <v>1179</v>
      </c>
      <c r="F59" s="3"/>
      <c r="G59" s="3" t="s">
        <v>1082</v>
      </c>
      <c r="H59" s="3">
        <v>1</v>
      </c>
      <c r="I59" s="3" t="s">
        <v>1081</v>
      </c>
      <c r="J59" s="3">
        <v>2025</v>
      </c>
      <c r="K59" s="9">
        <v>1.193776453479952</v>
      </c>
    </row>
    <row r="60" spans="1:11" x14ac:dyDescent="0.3">
      <c r="A60" s="4" t="s">
        <v>1177</v>
      </c>
      <c r="B60" s="4" t="s">
        <v>1138</v>
      </c>
      <c r="C60" s="4" t="s">
        <v>10</v>
      </c>
      <c r="D60" s="4" t="s">
        <v>1139</v>
      </c>
      <c r="E60" s="3" t="s">
        <v>1179</v>
      </c>
      <c r="F60" s="3"/>
      <c r="G60" s="3" t="s">
        <v>1082</v>
      </c>
      <c r="H60" s="3">
        <v>1</v>
      </c>
      <c r="I60" s="3" t="s">
        <v>1081</v>
      </c>
      <c r="J60" s="3">
        <v>2030</v>
      </c>
      <c r="K60" s="9">
        <v>1.193776453479952</v>
      </c>
    </row>
    <row r="61" spans="1:11" x14ac:dyDescent="0.3">
      <c r="A61" s="4" t="s">
        <v>1177</v>
      </c>
      <c r="B61" s="4" t="s">
        <v>1138</v>
      </c>
      <c r="C61" s="4" t="s">
        <v>10</v>
      </c>
      <c r="D61" s="4" t="s">
        <v>1139</v>
      </c>
      <c r="E61" s="3" t="s">
        <v>1179</v>
      </c>
      <c r="F61" s="3"/>
      <c r="G61" s="3" t="s">
        <v>1082</v>
      </c>
      <c r="H61" s="3">
        <v>1</v>
      </c>
      <c r="I61" s="3" t="s">
        <v>1081</v>
      </c>
      <c r="J61" s="3">
        <v>2040</v>
      </c>
      <c r="K61" s="9">
        <v>1.193776453479952</v>
      </c>
    </row>
    <row r="62" spans="1:11" x14ac:dyDescent="0.3">
      <c r="A62" s="4" t="s">
        <v>1177</v>
      </c>
      <c r="B62" s="4" t="s">
        <v>1138</v>
      </c>
      <c r="C62" s="4" t="s">
        <v>10</v>
      </c>
      <c r="D62" s="4" t="s">
        <v>1139</v>
      </c>
      <c r="E62" s="3" t="s">
        <v>1179</v>
      </c>
      <c r="F62" s="3"/>
      <c r="G62" s="3" t="s">
        <v>1082</v>
      </c>
      <c r="H62" s="3">
        <v>1</v>
      </c>
      <c r="I62" s="3" t="s">
        <v>1081</v>
      </c>
      <c r="J62" s="3">
        <v>2050</v>
      </c>
      <c r="K62" s="9">
        <v>1.193776453479952</v>
      </c>
    </row>
    <row r="63" spans="1:11" x14ac:dyDescent="0.3">
      <c r="A63" s="4" t="s">
        <v>1177</v>
      </c>
      <c r="B63" s="4" t="s">
        <v>1138</v>
      </c>
      <c r="C63" s="4" t="s">
        <v>10</v>
      </c>
      <c r="D63" s="4" t="s">
        <v>1139</v>
      </c>
      <c r="E63" s="3" t="s">
        <v>1179</v>
      </c>
      <c r="F63" s="3"/>
      <c r="G63" s="3" t="s">
        <v>1082</v>
      </c>
      <c r="H63" s="3">
        <v>1</v>
      </c>
      <c r="I63" s="3" t="s">
        <v>12</v>
      </c>
      <c r="J63" s="3">
        <v>2025</v>
      </c>
      <c r="K63" s="9">
        <v>1.074398808131956</v>
      </c>
    </row>
    <row r="64" spans="1:11" x14ac:dyDescent="0.3">
      <c r="A64" s="4" t="s">
        <v>1177</v>
      </c>
      <c r="B64" s="4" t="s">
        <v>1138</v>
      </c>
      <c r="C64" s="4" t="s">
        <v>10</v>
      </c>
      <c r="D64" s="4" t="s">
        <v>1139</v>
      </c>
      <c r="E64" s="3" t="s">
        <v>1179</v>
      </c>
      <c r="F64" s="3"/>
      <c r="G64" s="3" t="s">
        <v>1082</v>
      </c>
      <c r="H64" s="3">
        <v>1</v>
      </c>
      <c r="I64" s="3" t="s">
        <v>12</v>
      </c>
      <c r="J64" s="3">
        <v>2050</v>
      </c>
      <c r="K64" s="9">
        <v>1.074398808131956</v>
      </c>
    </row>
    <row r="65" spans="1:11" x14ac:dyDescent="0.3">
      <c r="A65" s="4" t="s">
        <v>1177</v>
      </c>
      <c r="B65" s="4" t="s">
        <v>1138</v>
      </c>
      <c r="C65" s="4" t="s">
        <v>10</v>
      </c>
      <c r="D65" s="4" t="s">
        <v>1139</v>
      </c>
      <c r="E65" s="3" t="s">
        <v>1179</v>
      </c>
      <c r="F65" s="3"/>
      <c r="G65" s="3" t="s">
        <v>1082</v>
      </c>
      <c r="H65" s="3">
        <v>1</v>
      </c>
      <c r="I65" s="3" t="s">
        <v>11</v>
      </c>
      <c r="J65" s="3">
        <v>2025</v>
      </c>
      <c r="K65" s="9">
        <v>1.3131540988279471</v>
      </c>
    </row>
    <row r="66" spans="1:11" x14ac:dyDescent="0.3">
      <c r="A66" s="4" t="s">
        <v>1177</v>
      </c>
      <c r="B66" s="4" t="s">
        <v>1138</v>
      </c>
      <c r="C66" s="4" t="s">
        <v>10</v>
      </c>
      <c r="D66" s="4" t="s">
        <v>1139</v>
      </c>
      <c r="E66" s="3" t="s">
        <v>1179</v>
      </c>
      <c r="F66" s="3"/>
      <c r="G66" s="3" t="s">
        <v>1082</v>
      </c>
      <c r="H66" s="3">
        <v>1</v>
      </c>
      <c r="I66" s="3" t="s">
        <v>11</v>
      </c>
      <c r="J66" s="3">
        <v>2050</v>
      </c>
      <c r="K66" s="9">
        <v>1.3131540988279471</v>
      </c>
    </row>
    <row r="67" spans="1:11" x14ac:dyDescent="0.3">
      <c r="A67" s="4" t="s">
        <v>1177</v>
      </c>
      <c r="B67" s="4" t="s">
        <v>1138</v>
      </c>
      <c r="C67" s="4" t="s">
        <v>10</v>
      </c>
      <c r="D67" s="4" t="s">
        <v>420</v>
      </c>
      <c r="E67" s="3" t="s">
        <v>853</v>
      </c>
      <c r="F67" s="3"/>
      <c r="G67" s="3" t="s">
        <v>1087</v>
      </c>
      <c r="H67" s="3"/>
      <c r="I67" s="3" t="s">
        <v>1081</v>
      </c>
      <c r="J67" s="3">
        <v>2020</v>
      </c>
      <c r="K67" s="9">
        <v>2</v>
      </c>
    </row>
    <row r="68" spans="1:11" x14ac:dyDescent="0.3">
      <c r="A68" s="4" t="s">
        <v>1177</v>
      </c>
      <c r="B68" s="4" t="s">
        <v>1138</v>
      </c>
      <c r="C68" s="4" t="s">
        <v>10</v>
      </c>
      <c r="D68" s="4" t="s">
        <v>420</v>
      </c>
      <c r="E68" s="3" t="s">
        <v>853</v>
      </c>
      <c r="F68" s="3"/>
      <c r="G68" s="3" t="s">
        <v>1087</v>
      </c>
      <c r="H68" s="3"/>
      <c r="I68" s="3" t="s">
        <v>1081</v>
      </c>
      <c r="J68" s="3">
        <v>2025</v>
      </c>
      <c r="K68" s="9">
        <v>2</v>
      </c>
    </row>
    <row r="69" spans="1:11" x14ac:dyDescent="0.3">
      <c r="A69" s="4" t="s">
        <v>1177</v>
      </c>
      <c r="B69" s="4" t="s">
        <v>1138</v>
      </c>
      <c r="C69" s="4" t="s">
        <v>10</v>
      </c>
      <c r="D69" s="4" t="s">
        <v>420</v>
      </c>
      <c r="E69" s="3" t="s">
        <v>853</v>
      </c>
      <c r="F69" s="3"/>
      <c r="G69" s="3" t="s">
        <v>1087</v>
      </c>
      <c r="H69" s="3"/>
      <c r="I69" s="3" t="s">
        <v>1081</v>
      </c>
      <c r="J69" s="3">
        <v>2030</v>
      </c>
      <c r="K69" s="9">
        <v>2</v>
      </c>
    </row>
    <row r="70" spans="1:11" x14ac:dyDescent="0.3">
      <c r="A70" s="4" t="s">
        <v>1177</v>
      </c>
      <c r="B70" s="4" t="s">
        <v>1138</v>
      </c>
      <c r="C70" s="4" t="s">
        <v>10</v>
      </c>
      <c r="D70" s="4" t="s">
        <v>420</v>
      </c>
      <c r="E70" s="3" t="s">
        <v>853</v>
      </c>
      <c r="F70" s="3"/>
      <c r="G70" s="3" t="s">
        <v>1087</v>
      </c>
      <c r="H70" s="3"/>
      <c r="I70" s="3" t="s">
        <v>1081</v>
      </c>
      <c r="J70" s="3">
        <v>2040</v>
      </c>
      <c r="K70" s="9">
        <v>2</v>
      </c>
    </row>
    <row r="71" spans="1:11" x14ac:dyDescent="0.3">
      <c r="A71" s="4" t="s">
        <v>1177</v>
      </c>
      <c r="B71" s="4" t="s">
        <v>1138</v>
      </c>
      <c r="C71" s="4" t="s">
        <v>10</v>
      </c>
      <c r="D71" s="4" t="s">
        <v>420</v>
      </c>
      <c r="E71" s="3" t="s">
        <v>853</v>
      </c>
      <c r="F71" s="3"/>
      <c r="G71" s="3" t="s">
        <v>1087</v>
      </c>
      <c r="H71" s="3"/>
      <c r="I71" s="3" t="s">
        <v>1081</v>
      </c>
      <c r="J71" s="3">
        <v>2050</v>
      </c>
      <c r="K71" s="9">
        <v>2</v>
      </c>
    </row>
    <row r="72" spans="1:11" x14ac:dyDescent="0.3">
      <c r="A72" s="4" t="s">
        <v>1177</v>
      </c>
      <c r="B72" s="4" t="s">
        <v>1138</v>
      </c>
      <c r="C72" s="4" t="s">
        <v>10</v>
      </c>
      <c r="D72" s="4" t="s">
        <v>420</v>
      </c>
      <c r="E72" s="3" t="s">
        <v>853</v>
      </c>
      <c r="F72" s="3"/>
      <c r="G72" s="3" t="s">
        <v>1087</v>
      </c>
      <c r="H72" s="3"/>
      <c r="I72" s="3" t="s">
        <v>12</v>
      </c>
      <c r="J72" s="3">
        <v>2025</v>
      </c>
      <c r="K72" s="9">
        <v>1</v>
      </c>
    </row>
    <row r="73" spans="1:11" x14ac:dyDescent="0.3">
      <c r="A73" s="4" t="s">
        <v>1177</v>
      </c>
      <c r="B73" s="4" t="s">
        <v>1138</v>
      </c>
      <c r="C73" s="4" t="s">
        <v>10</v>
      </c>
      <c r="D73" s="4" t="s">
        <v>420</v>
      </c>
      <c r="E73" s="3" t="s">
        <v>853</v>
      </c>
      <c r="F73" s="3"/>
      <c r="G73" s="3" t="s">
        <v>1087</v>
      </c>
      <c r="H73" s="3"/>
      <c r="I73" s="3" t="s">
        <v>12</v>
      </c>
      <c r="J73" s="3">
        <v>2050</v>
      </c>
      <c r="K73" s="9">
        <v>1</v>
      </c>
    </row>
    <row r="74" spans="1:11" x14ac:dyDescent="0.3">
      <c r="A74" s="4" t="s">
        <v>1177</v>
      </c>
      <c r="B74" s="4" t="s">
        <v>1138</v>
      </c>
      <c r="C74" s="4" t="s">
        <v>10</v>
      </c>
      <c r="D74" s="4" t="s">
        <v>420</v>
      </c>
      <c r="E74" s="3" t="s">
        <v>853</v>
      </c>
      <c r="F74" s="3"/>
      <c r="G74" s="3" t="s">
        <v>1087</v>
      </c>
      <c r="H74" s="3"/>
      <c r="I74" s="3" t="s">
        <v>11</v>
      </c>
      <c r="J74" s="3">
        <v>2025</v>
      </c>
      <c r="K74" s="9">
        <v>3</v>
      </c>
    </row>
    <row r="75" spans="1:11" x14ac:dyDescent="0.3">
      <c r="A75" s="4" t="s">
        <v>1177</v>
      </c>
      <c r="B75" s="4" t="s">
        <v>1138</v>
      </c>
      <c r="C75" s="4" t="s">
        <v>10</v>
      </c>
      <c r="D75" s="4" t="s">
        <v>420</v>
      </c>
      <c r="E75" s="3" t="s">
        <v>853</v>
      </c>
      <c r="F75" s="3"/>
      <c r="G75" s="3" t="s">
        <v>1087</v>
      </c>
      <c r="H75" s="3"/>
      <c r="I75" s="3" t="s">
        <v>11</v>
      </c>
      <c r="J75" s="3">
        <v>2050</v>
      </c>
      <c r="K75" s="9">
        <v>3</v>
      </c>
    </row>
    <row r="76" spans="1:11" x14ac:dyDescent="0.3">
      <c r="A76" s="4" t="s">
        <v>1177</v>
      </c>
      <c r="B76" s="4" t="s">
        <v>1138</v>
      </c>
      <c r="C76" s="4" t="s">
        <v>10</v>
      </c>
      <c r="D76" s="4" t="s">
        <v>417</v>
      </c>
      <c r="E76" s="3" t="s">
        <v>850</v>
      </c>
      <c r="F76" s="3"/>
      <c r="G76" s="3"/>
      <c r="H76" s="3">
        <v>1</v>
      </c>
      <c r="I76" s="3" t="s">
        <v>1081</v>
      </c>
      <c r="J76" s="3">
        <v>2020</v>
      </c>
      <c r="K76" s="9" t="s">
        <v>17</v>
      </c>
    </row>
    <row r="77" spans="1:11" x14ac:dyDescent="0.3">
      <c r="A77" s="4" t="s">
        <v>1177</v>
      </c>
      <c r="B77" s="4" t="s">
        <v>1138</v>
      </c>
      <c r="C77" s="4" t="s">
        <v>10</v>
      </c>
      <c r="D77" s="4" t="s">
        <v>417</v>
      </c>
      <c r="E77" s="3" t="s">
        <v>850</v>
      </c>
      <c r="F77" s="3"/>
      <c r="G77" s="3"/>
      <c r="H77" s="3">
        <v>1</v>
      </c>
      <c r="I77" s="3" t="s">
        <v>1081</v>
      </c>
      <c r="J77" s="3">
        <v>2025</v>
      </c>
      <c r="K77" s="9" t="s">
        <v>17</v>
      </c>
    </row>
    <row r="78" spans="1:11" x14ac:dyDescent="0.3">
      <c r="A78" s="4" t="s">
        <v>1177</v>
      </c>
      <c r="B78" s="4" t="s">
        <v>1138</v>
      </c>
      <c r="C78" s="4" t="s">
        <v>10</v>
      </c>
      <c r="D78" s="4" t="s">
        <v>417</v>
      </c>
      <c r="E78" s="3" t="s">
        <v>850</v>
      </c>
      <c r="F78" s="3"/>
      <c r="G78" s="3"/>
      <c r="H78" s="3">
        <v>1</v>
      </c>
      <c r="I78" s="3" t="s">
        <v>1081</v>
      </c>
      <c r="J78" s="3">
        <v>2030</v>
      </c>
      <c r="K78" s="9" t="s">
        <v>17</v>
      </c>
    </row>
    <row r="79" spans="1:11" x14ac:dyDescent="0.3">
      <c r="A79" s="4" t="s">
        <v>1177</v>
      </c>
      <c r="B79" s="4" t="s">
        <v>1138</v>
      </c>
      <c r="C79" s="4" t="s">
        <v>10</v>
      </c>
      <c r="D79" s="4" t="s">
        <v>417</v>
      </c>
      <c r="E79" s="3" t="s">
        <v>850</v>
      </c>
      <c r="F79" s="3"/>
      <c r="G79" s="3"/>
      <c r="H79" s="3">
        <v>1</v>
      </c>
      <c r="I79" s="3" t="s">
        <v>1081</v>
      </c>
      <c r="J79" s="3">
        <v>2040</v>
      </c>
      <c r="K79" s="9" t="s">
        <v>17</v>
      </c>
    </row>
    <row r="80" spans="1:11" x14ac:dyDescent="0.3">
      <c r="A80" s="4" t="s">
        <v>1177</v>
      </c>
      <c r="B80" s="4" t="s">
        <v>1138</v>
      </c>
      <c r="C80" s="4" t="s">
        <v>10</v>
      </c>
      <c r="D80" s="4" t="s">
        <v>417</v>
      </c>
      <c r="E80" s="3" t="s">
        <v>850</v>
      </c>
      <c r="F80" s="3"/>
      <c r="G80" s="3"/>
      <c r="H80" s="3">
        <v>1</v>
      </c>
      <c r="I80" s="3" t="s">
        <v>1081</v>
      </c>
      <c r="J80" s="3">
        <v>2050</v>
      </c>
      <c r="K80" s="9" t="s">
        <v>17</v>
      </c>
    </row>
    <row r="81" spans="1:11" x14ac:dyDescent="0.3">
      <c r="A81" s="4" t="s">
        <v>1177</v>
      </c>
      <c r="B81" s="4" t="s">
        <v>1138</v>
      </c>
      <c r="C81" s="4" t="s">
        <v>10</v>
      </c>
      <c r="D81" s="4" t="s">
        <v>418</v>
      </c>
      <c r="E81" s="3" t="s">
        <v>854</v>
      </c>
      <c r="F81" s="3"/>
      <c r="G81" s="3"/>
      <c r="H81" s="3">
        <v>1</v>
      </c>
      <c r="I81" s="3" t="s">
        <v>1081</v>
      </c>
      <c r="J81" s="3">
        <v>2020</v>
      </c>
      <c r="K81" s="9" t="s">
        <v>17</v>
      </c>
    </row>
    <row r="82" spans="1:11" x14ac:dyDescent="0.3">
      <c r="A82" s="4" t="s">
        <v>1177</v>
      </c>
      <c r="B82" s="4" t="s">
        <v>1138</v>
      </c>
      <c r="C82" s="4" t="s">
        <v>10</v>
      </c>
      <c r="D82" s="4" t="s">
        <v>418</v>
      </c>
      <c r="E82" s="3" t="s">
        <v>854</v>
      </c>
      <c r="F82" s="3"/>
      <c r="G82" s="3"/>
      <c r="H82" s="3">
        <v>1</v>
      </c>
      <c r="I82" s="3" t="s">
        <v>1081</v>
      </c>
      <c r="J82" s="3">
        <v>2025</v>
      </c>
      <c r="K82" s="9" t="s">
        <v>17</v>
      </c>
    </row>
    <row r="83" spans="1:11" x14ac:dyDescent="0.3">
      <c r="A83" s="4" t="s">
        <v>1177</v>
      </c>
      <c r="B83" s="4" t="s">
        <v>1138</v>
      </c>
      <c r="C83" s="4" t="s">
        <v>10</v>
      </c>
      <c r="D83" s="4" t="s">
        <v>418</v>
      </c>
      <c r="E83" s="3" t="s">
        <v>854</v>
      </c>
      <c r="F83" s="3"/>
      <c r="G83" s="3"/>
      <c r="H83" s="3">
        <v>1</v>
      </c>
      <c r="I83" s="3" t="s">
        <v>1081</v>
      </c>
      <c r="J83" s="3">
        <v>2030</v>
      </c>
      <c r="K83" s="9" t="s">
        <v>17</v>
      </c>
    </row>
    <row r="84" spans="1:11" x14ac:dyDescent="0.3">
      <c r="A84" s="4" t="s">
        <v>1177</v>
      </c>
      <c r="B84" s="4" t="s">
        <v>1138</v>
      </c>
      <c r="C84" s="4" t="s">
        <v>10</v>
      </c>
      <c r="D84" s="4" t="s">
        <v>418</v>
      </c>
      <c r="E84" s="3" t="s">
        <v>854</v>
      </c>
      <c r="F84" s="3"/>
      <c r="G84" s="3"/>
      <c r="H84" s="3">
        <v>1</v>
      </c>
      <c r="I84" s="3" t="s">
        <v>1081</v>
      </c>
      <c r="J84" s="3">
        <v>2040</v>
      </c>
      <c r="K84" s="9" t="s">
        <v>17</v>
      </c>
    </row>
    <row r="85" spans="1:11" x14ac:dyDescent="0.3">
      <c r="A85" s="4" t="s">
        <v>1177</v>
      </c>
      <c r="B85" s="4" t="s">
        <v>1138</v>
      </c>
      <c r="C85" s="4" t="s">
        <v>10</v>
      </c>
      <c r="D85" s="4" t="s">
        <v>418</v>
      </c>
      <c r="E85" s="3" t="s">
        <v>854</v>
      </c>
      <c r="F85" s="3"/>
      <c r="G85" s="3"/>
      <c r="H85" s="3">
        <v>1</v>
      </c>
      <c r="I85" s="3" t="s">
        <v>1081</v>
      </c>
      <c r="J85" s="3">
        <v>2050</v>
      </c>
      <c r="K85" s="9" t="s">
        <v>17</v>
      </c>
    </row>
    <row r="86" spans="1:11" x14ac:dyDescent="0.3">
      <c r="A86" s="4" t="s">
        <v>1177</v>
      </c>
      <c r="B86" s="4" t="s">
        <v>1138</v>
      </c>
      <c r="C86" s="4" t="s">
        <v>10</v>
      </c>
      <c r="D86" s="4" t="s">
        <v>419</v>
      </c>
      <c r="E86" s="3" t="s">
        <v>853</v>
      </c>
      <c r="F86" s="3"/>
      <c r="G86" s="3" t="s">
        <v>1</v>
      </c>
      <c r="H86" s="3">
        <v>1</v>
      </c>
      <c r="I86" s="3" t="s">
        <v>1081</v>
      </c>
      <c r="J86" s="3">
        <v>2020</v>
      </c>
      <c r="K86" s="9">
        <v>20</v>
      </c>
    </row>
    <row r="87" spans="1:11" x14ac:dyDescent="0.3">
      <c r="A87" s="4" t="s">
        <v>1177</v>
      </c>
      <c r="B87" s="4" t="s">
        <v>1138</v>
      </c>
      <c r="C87" s="4" t="s">
        <v>10</v>
      </c>
      <c r="D87" s="4" t="s">
        <v>419</v>
      </c>
      <c r="E87" s="3" t="s">
        <v>853</v>
      </c>
      <c r="F87" s="3"/>
      <c r="G87" s="3" t="s">
        <v>1</v>
      </c>
      <c r="H87" s="3">
        <v>1</v>
      </c>
      <c r="I87" s="3" t="s">
        <v>1081</v>
      </c>
      <c r="J87" s="3">
        <v>2025</v>
      </c>
      <c r="K87" s="9">
        <v>20</v>
      </c>
    </row>
    <row r="88" spans="1:11" x14ac:dyDescent="0.3">
      <c r="A88" s="4" t="s">
        <v>1177</v>
      </c>
      <c r="B88" s="4" t="s">
        <v>1138</v>
      </c>
      <c r="C88" s="4" t="s">
        <v>10</v>
      </c>
      <c r="D88" s="4" t="s">
        <v>419</v>
      </c>
      <c r="E88" s="3" t="s">
        <v>853</v>
      </c>
      <c r="F88" s="3"/>
      <c r="G88" s="3" t="s">
        <v>1</v>
      </c>
      <c r="H88" s="3">
        <v>1</v>
      </c>
      <c r="I88" s="3" t="s">
        <v>1081</v>
      </c>
      <c r="J88" s="3">
        <v>2030</v>
      </c>
      <c r="K88" s="9">
        <v>20</v>
      </c>
    </row>
    <row r="89" spans="1:11" x14ac:dyDescent="0.3">
      <c r="A89" s="4" t="s">
        <v>1177</v>
      </c>
      <c r="B89" s="4" t="s">
        <v>1138</v>
      </c>
      <c r="C89" s="4" t="s">
        <v>10</v>
      </c>
      <c r="D89" s="4" t="s">
        <v>419</v>
      </c>
      <c r="E89" s="3" t="s">
        <v>853</v>
      </c>
      <c r="F89" s="3"/>
      <c r="G89" s="3" t="s">
        <v>1</v>
      </c>
      <c r="H89" s="3">
        <v>1</v>
      </c>
      <c r="I89" s="3" t="s">
        <v>1081</v>
      </c>
      <c r="J89" s="3">
        <v>2040</v>
      </c>
      <c r="K89" s="9">
        <v>20</v>
      </c>
    </row>
    <row r="90" spans="1:11" x14ac:dyDescent="0.3">
      <c r="A90" s="4" t="s">
        <v>1177</v>
      </c>
      <c r="B90" s="4" t="s">
        <v>1138</v>
      </c>
      <c r="C90" s="4" t="s">
        <v>10</v>
      </c>
      <c r="D90" s="4" t="s">
        <v>419</v>
      </c>
      <c r="E90" s="3" t="s">
        <v>853</v>
      </c>
      <c r="F90" s="3"/>
      <c r="G90" s="3" t="s">
        <v>1</v>
      </c>
      <c r="H90" s="3">
        <v>1</v>
      </c>
      <c r="I90" s="3" t="s">
        <v>1081</v>
      </c>
      <c r="J90" s="3">
        <v>2050</v>
      </c>
      <c r="K90" s="9">
        <v>20</v>
      </c>
    </row>
    <row r="91" spans="1:11" x14ac:dyDescent="0.3">
      <c r="A91" s="4" t="s">
        <v>1177</v>
      </c>
      <c r="B91" s="4" t="s">
        <v>1138</v>
      </c>
      <c r="C91" s="4" t="s">
        <v>10</v>
      </c>
      <c r="D91" s="4" t="s">
        <v>419</v>
      </c>
      <c r="E91" s="3" t="s">
        <v>853</v>
      </c>
      <c r="F91" s="3"/>
      <c r="G91" s="3" t="s">
        <v>1</v>
      </c>
      <c r="H91" s="3">
        <v>1</v>
      </c>
      <c r="I91" s="3" t="s">
        <v>12</v>
      </c>
      <c r="J91" s="3">
        <v>2025</v>
      </c>
      <c r="K91" s="9">
        <v>15</v>
      </c>
    </row>
    <row r="92" spans="1:11" x14ac:dyDescent="0.3">
      <c r="A92" s="4" t="s">
        <v>1177</v>
      </c>
      <c r="B92" s="4" t="s">
        <v>1138</v>
      </c>
      <c r="C92" s="4" t="s">
        <v>10</v>
      </c>
      <c r="D92" s="4" t="s">
        <v>419</v>
      </c>
      <c r="E92" s="3" t="s">
        <v>853</v>
      </c>
      <c r="F92" s="3"/>
      <c r="G92" s="3" t="s">
        <v>1</v>
      </c>
      <c r="H92" s="3">
        <v>1</v>
      </c>
      <c r="I92" s="3" t="s">
        <v>12</v>
      </c>
      <c r="J92" s="3">
        <v>2050</v>
      </c>
      <c r="K92" s="9">
        <v>15</v>
      </c>
    </row>
    <row r="93" spans="1:11" x14ac:dyDescent="0.3">
      <c r="A93" s="4" t="s">
        <v>1177</v>
      </c>
      <c r="B93" s="4" t="s">
        <v>1138</v>
      </c>
      <c r="C93" s="4" t="s">
        <v>10</v>
      </c>
      <c r="D93" s="4" t="s">
        <v>419</v>
      </c>
      <c r="E93" s="3" t="s">
        <v>853</v>
      </c>
      <c r="F93" s="3"/>
      <c r="G93" s="3" t="s">
        <v>1</v>
      </c>
      <c r="H93" s="3">
        <v>1</v>
      </c>
      <c r="I93" s="3" t="s">
        <v>11</v>
      </c>
      <c r="J93" s="3">
        <v>2025</v>
      </c>
      <c r="K93" s="9">
        <v>25</v>
      </c>
    </row>
    <row r="94" spans="1:11" x14ac:dyDescent="0.3">
      <c r="A94" s="4" t="s">
        <v>1177</v>
      </c>
      <c r="B94" s="4" t="s">
        <v>1138</v>
      </c>
      <c r="C94" s="4" t="s">
        <v>10</v>
      </c>
      <c r="D94" s="4" t="s">
        <v>419</v>
      </c>
      <c r="E94" s="3" t="s">
        <v>853</v>
      </c>
      <c r="F94" s="3"/>
      <c r="G94" s="3" t="s">
        <v>1</v>
      </c>
      <c r="H94" s="3">
        <v>1</v>
      </c>
      <c r="I94" s="3" t="s">
        <v>11</v>
      </c>
      <c r="J94" s="3">
        <v>2050</v>
      </c>
      <c r="K94" s="9">
        <v>25</v>
      </c>
    </row>
    <row r="95" spans="1:11" x14ac:dyDescent="0.3">
      <c r="A95" s="4" t="s">
        <v>1177</v>
      </c>
      <c r="B95" s="4" t="s">
        <v>1138</v>
      </c>
      <c r="C95" s="4" t="s">
        <v>10</v>
      </c>
      <c r="D95" s="4" t="s">
        <v>1140</v>
      </c>
      <c r="E95" s="3" t="s">
        <v>855</v>
      </c>
      <c r="F95" s="3"/>
      <c r="G95" s="3" t="s">
        <v>1083</v>
      </c>
      <c r="H95" s="3" t="s">
        <v>1084</v>
      </c>
      <c r="I95" s="3" t="s">
        <v>1081</v>
      </c>
      <c r="J95" s="3">
        <v>2020</v>
      </c>
      <c r="K95" s="9">
        <v>59.281843917501938</v>
      </c>
    </row>
    <row r="96" spans="1:11" x14ac:dyDescent="0.3">
      <c r="A96" s="4" t="s">
        <v>1177</v>
      </c>
      <c r="B96" s="4" t="s">
        <v>1138</v>
      </c>
      <c r="C96" s="4" t="s">
        <v>10</v>
      </c>
      <c r="D96" s="4" t="s">
        <v>1140</v>
      </c>
      <c r="E96" s="3" t="s">
        <v>855</v>
      </c>
      <c r="F96" s="3"/>
      <c r="G96" s="3" t="s">
        <v>1083</v>
      </c>
      <c r="H96" s="3" t="s">
        <v>1084</v>
      </c>
      <c r="I96" s="3" t="s">
        <v>1081</v>
      </c>
      <c r="J96" s="3">
        <v>2025</v>
      </c>
      <c r="K96" s="9">
        <v>59.281843917501938</v>
      </c>
    </row>
    <row r="97" spans="1:11" x14ac:dyDescent="0.3">
      <c r="A97" s="4" t="s">
        <v>1177</v>
      </c>
      <c r="B97" s="4" t="s">
        <v>1138</v>
      </c>
      <c r="C97" s="4" t="s">
        <v>10</v>
      </c>
      <c r="D97" s="4" t="s">
        <v>1140</v>
      </c>
      <c r="E97" s="3" t="s">
        <v>855</v>
      </c>
      <c r="F97" s="3"/>
      <c r="G97" s="3" t="s">
        <v>1083</v>
      </c>
      <c r="H97" s="3" t="s">
        <v>1084</v>
      </c>
      <c r="I97" s="3" t="s">
        <v>1081</v>
      </c>
      <c r="J97" s="3">
        <v>2030</v>
      </c>
      <c r="K97" s="9">
        <v>59.281843917501938</v>
      </c>
    </row>
    <row r="98" spans="1:11" x14ac:dyDescent="0.3">
      <c r="A98" s="4" t="s">
        <v>1177</v>
      </c>
      <c r="B98" s="4" t="s">
        <v>1138</v>
      </c>
      <c r="C98" s="4" t="s">
        <v>10</v>
      </c>
      <c r="D98" s="4" t="s">
        <v>1140</v>
      </c>
      <c r="E98" s="3" t="s">
        <v>855</v>
      </c>
      <c r="F98" s="3"/>
      <c r="G98" s="3" t="s">
        <v>1083</v>
      </c>
      <c r="H98" s="3" t="s">
        <v>1084</v>
      </c>
      <c r="I98" s="3" t="s">
        <v>1081</v>
      </c>
      <c r="J98" s="3">
        <v>2040</v>
      </c>
      <c r="K98" s="9">
        <v>59.281843917501938</v>
      </c>
    </row>
    <row r="99" spans="1:11" x14ac:dyDescent="0.3">
      <c r="A99" s="4" t="s">
        <v>1177</v>
      </c>
      <c r="B99" s="4" t="s">
        <v>1138</v>
      </c>
      <c r="C99" s="4" t="s">
        <v>10</v>
      </c>
      <c r="D99" s="4" t="s">
        <v>1140</v>
      </c>
      <c r="E99" s="3" t="s">
        <v>855</v>
      </c>
      <c r="F99" s="3"/>
      <c r="G99" s="3" t="s">
        <v>1083</v>
      </c>
      <c r="H99" s="3" t="s">
        <v>1084</v>
      </c>
      <c r="I99" s="3" t="s">
        <v>1081</v>
      </c>
      <c r="J99" s="3">
        <v>2050</v>
      </c>
      <c r="K99" s="9">
        <v>59.281843917501938</v>
      </c>
    </row>
    <row r="100" spans="1:11" x14ac:dyDescent="0.3">
      <c r="A100" s="4" t="s">
        <v>1177</v>
      </c>
      <c r="B100" s="4" t="s">
        <v>1138</v>
      </c>
      <c r="C100" s="4" t="s">
        <v>415</v>
      </c>
      <c r="D100" s="4" t="s">
        <v>686</v>
      </c>
      <c r="E100" s="3" t="s">
        <v>856</v>
      </c>
      <c r="F100" s="3"/>
      <c r="G100" s="3" t="s">
        <v>1091</v>
      </c>
      <c r="H100" s="3">
        <v>1</v>
      </c>
      <c r="I100" s="3" t="s">
        <v>1081</v>
      </c>
      <c r="J100" s="3">
        <v>2020</v>
      </c>
      <c r="K100" s="9">
        <v>3.156361527436836</v>
      </c>
    </row>
    <row r="101" spans="1:11" x14ac:dyDescent="0.3">
      <c r="A101" s="4" t="s">
        <v>1177</v>
      </c>
      <c r="B101" s="4" t="s">
        <v>1138</v>
      </c>
      <c r="C101" s="4" t="s">
        <v>415</v>
      </c>
      <c r="D101" s="4" t="s">
        <v>686</v>
      </c>
      <c r="E101" s="3" t="s">
        <v>856</v>
      </c>
      <c r="F101" s="3"/>
      <c r="G101" s="3" t="s">
        <v>1091</v>
      </c>
      <c r="H101" s="3">
        <v>1</v>
      </c>
      <c r="I101" s="3" t="s">
        <v>1081</v>
      </c>
      <c r="J101" s="3">
        <v>2025</v>
      </c>
      <c r="K101" s="9">
        <v>3.156361527436836</v>
      </c>
    </row>
    <row r="102" spans="1:11" x14ac:dyDescent="0.3">
      <c r="A102" s="4" t="s">
        <v>1177</v>
      </c>
      <c r="B102" s="4" t="s">
        <v>1138</v>
      </c>
      <c r="C102" s="4" t="s">
        <v>415</v>
      </c>
      <c r="D102" s="4" t="s">
        <v>686</v>
      </c>
      <c r="E102" s="3" t="s">
        <v>856</v>
      </c>
      <c r="F102" s="3"/>
      <c r="G102" s="3" t="s">
        <v>1091</v>
      </c>
      <c r="H102" s="3">
        <v>1</v>
      </c>
      <c r="I102" s="3" t="s">
        <v>1081</v>
      </c>
      <c r="J102" s="3">
        <v>2030</v>
      </c>
      <c r="K102" s="9">
        <v>2.7460345288700472</v>
      </c>
    </row>
    <row r="103" spans="1:11" x14ac:dyDescent="0.3">
      <c r="A103" s="4" t="s">
        <v>1177</v>
      </c>
      <c r="B103" s="4" t="s">
        <v>1138</v>
      </c>
      <c r="C103" s="4" t="s">
        <v>415</v>
      </c>
      <c r="D103" s="4" t="s">
        <v>686</v>
      </c>
      <c r="E103" s="3" t="s">
        <v>856</v>
      </c>
      <c r="F103" s="3"/>
      <c r="G103" s="3" t="s">
        <v>1091</v>
      </c>
      <c r="H103" s="3">
        <v>1</v>
      </c>
      <c r="I103" s="3" t="s">
        <v>1081</v>
      </c>
      <c r="J103" s="3">
        <v>2040</v>
      </c>
      <c r="K103" s="9">
        <v>2.6513436830469419</v>
      </c>
    </row>
    <row r="104" spans="1:11" x14ac:dyDescent="0.3">
      <c r="A104" s="4" t="s">
        <v>1177</v>
      </c>
      <c r="B104" s="4" t="s">
        <v>1138</v>
      </c>
      <c r="C104" s="4" t="s">
        <v>415</v>
      </c>
      <c r="D104" s="4" t="s">
        <v>686</v>
      </c>
      <c r="E104" s="3" t="s">
        <v>856</v>
      </c>
      <c r="F104" s="3"/>
      <c r="G104" s="3" t="s">
        <v>1091</v>
      </c>
      <c r="H104" s="3">
        <v>1</v>
      </c>
      <c r="I104" s="3" t="s">
        <v>1081</v>
      </c>
      <c r="J104" s="3">
        <v>2050</v>
      </c>
      <c r="K104" s="9">
        <v>2.4935256066750999</v>
      </c>
    </row>
    <row r="105" spans="1:11" x14ac:dyDescent="0.3">
      <c r="A105" s="4" t="s">
        <v>1177</v>
      </c>
      <c r="B105" s="4" t="s">
        <v>1138</v>
      </c>
      <c r="C105" s="4" t="s">
        <v>415</v>
      </c>
      <c r="D105" s="4" t="s">
        <v>686</v>
      </c>
      <c r="E105" s="3" t="s">
        <v>856</v>
      </c>
      <c r="F105" s="3"/>
      <c r="G105" s="3" t="s">
        <v>1091</v>
      </c>
      <c r="H105" s="3">
        <v>1</v>
      </c>
      <c r="I105" s="3" t="s">
        <v>12</v>
      </c>
      <c r="J105" s="3">
        <v>2025</v>
      </c>
      <c r="K105" s="9">
        <v>2.68290729832131</v>
      </c>
    </row>
    <row r="106" spans="1:11" x14ac:dyDescent="0.3">
      <c r="A106" s="4" t="s">
        <v>1177</v>
      </c>
      <c r="B106" s="4" t="s">
        <v>1138</v>
      </c>
      <c r="C106" s="4" t="s">
        <v>415</v>
      </c>
      <c r="D106" s="4" t="s">
        <v>686</v>
      </c>
      <c r="E106" s="3" t="s">
        <v>856</v>
      </c>
      <c r="F106" s="3"/>
      <c r="G106" s="3" t="s">
        <v>1091</v>
      </c>
      <c r="H106" s="3">
        <v>1</v>
      </c>
      <c r="I106" s="3" t="s">
        <v>12</v>
      </c>
      <c r="J106" s="3">
        <v>2050</v>
      </c>
      <c r="K106" s="9">
        <v>2.209453069205785</v>
      </c>
    </row>
    <row r="107" spans="1:11" x14ac:dyDescent="0.3">
      <c r="A107" s="4" t="s">
        <v>1177</v>
      </c>
      <c r="B107" s="4" t="s">
        <v>1138</v>
      </c>
      <c r="C107" s="4" t="s">
        <v>415</v>
      </c>
      <c r="D107" s="4" t="s">
        <v>686</v>
      </c>
      <c r="E107" s="3" t="s">
        <v>856</v>
      </c>
      <c r="F107" s="3"/>
      <c r="G107" s="3" t="s">
        <v>1091</v>
      </c>
      <c r="H107" s="3">
        <v>1</v>
      </c>
      <c r="I107" s="3" t="s">
        <v>11</v>
      </c>
      <c r="J107" s="3">
        <v>2025</v>
      </c>
      <c r="K107" s="9">
        <v>3.629815756552361</v>
      </c>
    </row>
    <row r="108" spans="1:11" x14ac:dyDescent="0.3">
      <c r="A108" s="4" t="s">
        <v>1177</v>
      </c>
      <c r="B108" s="4" t="s">
        <v>1138</v>
      </c>
      <c r="C108" s="4" t="s">
        <v>415</v>
      </c>
      <c r="D108" s="4" t="s">
        <v>686</v>
      </c>
      <c r="E108" s="3" t="s">
        <v>856</v>
      </c>
      <c r="F108" s="3"/>
      <c r="G108" s="3" t="s">
        <v>1091</v>
      </c>
      <c r="H108" s="3">
        <v>1</v>
      </c>
      <c r="I108" s="3" t="s">
        <v>11</v>
      </c>
      <c r="J108" s="3">
        <v>2050</v>
      </c>
      <c r="K108" s="9">
        <v>2.8091617594187839</v>
      </c>
    </row>
    <row r="109" spans="1:11" x14ac:dyDescent="0.3">
      <c r="A109" s="4" t="s">
        <v>1177</v>
      </c>
      <c r="B109" s="4" t="s">
        <v>1138</v>
      </c>
      <c r="C109" s="4" t="s">
        <v>415</v>
      </c>
      <c r="D109" s="4" t="s">
        <v>1144</v>
      </c>
      <c r="E109" s="3" t="s">
        <v>1180</v>
      </c>
      <c r="F109" s="3"/>
      <c r="G109" s="3" t="s">
        <v>1089</v>
      </c>
      <c r="H109" s="3"/>
      <c r="I109" s="3" t="s">
        <v>1081</v>
      </c>
      <c r="J109" s="3">
        <v>2020</v>
      </c>
      <c r="K109" s="9">
        <v>0.82889043589004197</v>
      </c>
    </row>
    <row r="110" spans="1:11" x14ac:dyDescent="0.3">
      <c r="A110" s="4" t="s">
        <v>1177</v>
      </c>
      <c r="B110" s="4" t="s">
        <v>1138</v>
      </c>
      <c r="C110" s="4" t="s">
        <v>415</v>
      </c>
      <c r="D110" s="4" t="s">
        <v>1144</v>
      </c>
      <c r="E110" s="3" t="s">
        <v>1180</v>
      </c>
      <c r="F110" s="3"/>
      <c r="G110" s="3" t="s">
        <v>1089</v>
      </c>
      <c r="H110" s="3"/>
      <c r="I110" s="3" t="s">
        <v>1081</v>
      </c>
      <c r="J110" s="3">
        <v>2025</v>
      </c>
      <c r="K110" s="9">
        <v>0.82889043589004197</v>
      </c>
    </row>
    <row r="111" spans="1:11" x14ac:dyDescent="0.3">
      <c r="A111" s="4" t="s">
        <v>1177</v>
      </c>
      <c r="B111" s="4" t="s">
        <v>1138</v>
      </c>
      <c r="C111" s="4" t="s">
        <v>415</v>
      </c>
      <c r="D111" s="4" t="s">
        <v>1144</v>
      </c>
      <c r="E111" s="3" t="s">
        <v>1180</v>
      </c>
      <c r="F111" s="3"/>
      <c r="G111" s="3" t="s">
        <v>1089</v>
      </c>
      <c r="H111" s="3"/>
      <c r="I111" s="3" t="s">
        <v>1081</v>
      </c>
      <c r="J111" s="3">
        <v>2030</v>
      </c>
      <c r="K111" s="9">
        <v>0.72113467922433649</v>
      </c>
    </row>
    <row r="112" spans="1:11" x14ac:dyDescent="0.3">
      <c r="A112" s="4" t="s">
        <v>1177</v>
      </c>
      <c r="B112" s="4" t="s">
        <v>1138</v>
      </c>
      <c r="C112" s="4" t="s">
        <v>415</v>
      </c>
      <c r="D112" s="4" t="s">
        <v>1144</v>
      </c>
      <c r="E112" s="3" t="s">
        <v>1180</v>
      </c>
      <c r="F112" s="3"/>
      <c r="G112" s="3" t="s">
        <v>1089</v>
      </c>
      <c r="H112" s="3"/>
      <c r="I112" s="3" t="s">
        <v>1081</v>
      </c>
      <c r="J112" s="3">
        <v>2040</v>
      </c>
      <c r="K112" s="9">
        <v>0.6962679661476352</v>
      </c>
    </row>
    <row r="113" spans="1:11" x14ac:dyDescent="0.3">
      <c r="A113" s="4" t="s">
        <v>1177</v>
      </c>
      <c r="B113" s="4" t="s">
        <v>1138</v>
      </c>
      <c r="C113" s="4" t="s">
        <v>415</v>
      </c>
      <c r="D113" s="4" t="s">
        <v>1144</v>
      </c>
      <c r="E113" s="3" t="s">
        <v>1180</v>
      </c>
      <c r="F113" s="3"/>
      <c r="G113" s="3" t="s">
        <v>1089</v>
      </c>
      <c r="H113" s="3"/>
      <c r="I113" s="3" t="s">
        <v>1081</v>
      </c>
      <c r="J113" s="3">
        <v>2050</v>
      </c>
      <c r="K113" s="9">
        <v>0.65482344435313322</v>
      </c>
    </row>
    <row r="114" spans="1:11" x14ac:dyDescent="0.3">
      <c r="A114" s="4" t="s">
        <v>1177</v>
      </c>
      <c r="B114" s="4" t="s">
        <v>1138</v>
      </c>
      <c r="C114" s="4" t="s">
        <v>415</v>
      </c>
      <c r="D114" s="4" t="s">
        <v>1144</v>
      </c>
      <c r="E114" s="3" t="s">
        <v>1180</v>
      </c>
      <c r="F114" s="3"/>
      <c r="G114" s="3" t="s">
        <v>1089</v>
      </c>
      <c r="H114" s="3"/>
      <c r="I114" s="3" t="s">
        <v>12</v>
      </c>
      <c r="J114" s="3">
        <v>2025</v>
      </c>
      <c r="K114" s="9">
        <v>0.7045568705065357</v>
      </c>
    </row>
    <row r="115" spans="1:11" x14ac:dyDescent="0.3">
      <c r="A115" s="4" t="s">
        <v>1177</v>
      </c>
      <c r="B115" s="4" t="s">
        <v>1138</v>
      </c>
      <c r="C115" s="4" t="s">
        <v>415</v>
      </c>
      <c r="D115" s="4" t="s">
        <v>1144</v>
      </c>
      <c r="E115" s="3" t="s">
        <v>1180</v>
      </c>
      <c r="F115" s="3"/>
      <c r="G115" s="3" t="s">
        <v>1089</v>
      </c>
      <c r="H115" s="3"/>
      <c r="I115" s="3" t="s">
        <v>12</v>
      </c>
      <c r="J115" s="3">
        <v>2050</v>
      </c>
      <c r="K115" s="9">
        <v>0.58022330512302933</v>
      </c>
    </row>
    <row r="116" spans="1:11" x14ac:dyDescent="0.3">
      <c r="A116" s="4" t="s">
        <v>1177</v>
      </c>
      <c r="B116" s="4" t="s">
        <v>1138</v>
      </c>
      <c r="C116" s="4" t="s">
        <v>415</v>
      </c>
      <c r="D116" s="4" t="s">
        <v>1144</v>
      </c>
      <c r="E116" s="3" t="s">
        <v>1180</v>
      </c>
      <c r="F116" s="3"/>
      <c r="G116" s="3" t="s">
        <v>1089</v>
      </c>
      <c r="H116" s="3"/>
      <c r="I116" s="3" t="s">
        <v>11</v>
      </c>
      <c r="J116" s="3">
        <v>2025</v>
      </c>
      <c r="K116" s="9">
        <v>0.95322400127354823</v>
      </c>
    </row>
    <row r="117" spans="1:11" x14ac:dyDescent="0.3">
      <c r="A117" s="4" t="s">
        <v>1177</v>
      </c>
      <c r="B117" s="4" t="s">
        <v>1138</v>
      </c>
      <c r="C117" s="4" t="s">
        <v>415</v>
      </c>
      <c r="D117" s="4" t="s">
        <v>1144</v>
      </c>
      <c r="E117" s="3" t="s">
        <v>1180</v>
      </c>
      <c r="F117" s="3"/>
      <c r="G117" s="3" t="s">
        <v>1089</v>
      </c>
      <c r="H117" s="3"/>
      <c r="I117" s="3" t="s">
        <v>11</v>
      </c>
      <c r="J117" s="3">
        <v>2050</v>
      </c>
      <c r="K117" s="9">
        <v>0.7377124879421374</v>
      </c>
    </row>
    <row r="118" spans="1:11" x14ac:dyDescent="0.3">
      <c r="A118" s="4" t="s">
        <v>1177</v>
      </c>
      <c r="B118" s="4" t="s">
        <v>1138</v>
      </c>
      <c r="C118" s="4" t="s">
        <v>415</v>
      </c>
      <c r="D118" s="4" t="s">
        <v>1145</v>
      </c>
      <c r="E118" s="3" t="s">
        <v>1180</v>
      </c>
      <c r="F118" s="3"/>
      <c r="G118" s="3" t="s">
        <v>1089</v>
      </c>
      <c r="H118" s="3"/>
      <c r="I118" s="3" t="s">
        <v>1081</v>
      </c>
      <c r="J118" s="3">
        <v>2020</v>
      </c>
      <c r="K118" s="9">
        <v>0.20722260897251049</v>
      </c>
    </row>
    <row r="119" spans="1:11" x14ac:dyDescent="0.3">
      <c r="A119" s="4" t="s">
        <v>1177</v>
      </c>
      <c r="B119" s="4" t="s">
        <v>1138</v>
      </c>
      <c r="C119" s="4" t="s">
        <v>415</v>
      </c>
      <c r="D119" s="4" t="s">
        <v>1145</v>
      </c>
      <c r="E119" s="3" t="s">
        <v>1180</v>
      </c>
      <c r="F119" s="3"/>
      <c r="G119" s="3" t="s">
        <v>1089</v>
      </c>
      <c r="H119" s="3"/>
      <c r="I119" s="3" t="s">
        <v>1081</v>
      </c>
      <c r="J119" s="3">
        <v>2025</v>
      </c>
      <c r="K119" s="9">
        <v>0.20722260897251049</v>
      </c>
    </row>
    <row r="120" spans="1:11" x14ac:dyDescent="0.3">
      <c r="A120" s="4" t="s">
        <v>1177</v>
      </c>
      <c r="B120" s="4" t="s">
        <v>1138</v>
      </c>
      <c r="C120" s="4" t="s">
        <v>415</v>
      </c>
      <c r="D120" s="4" t="s">
        <v>1145</v>
      </c>
      <c r="E120" s="3" t="s">
        <v>1180</v>
      </c>
      <c r="F120" s="3"/>
      <c r="G120" s="3" t="s">
        <v>1089</v>
      </c>
      <c r="H120" s="3"/>
      <c r="I120" s="3" t="s">
        <v>1081</v>
      </c>
      <c r="J120" s="3">
        <v>2030</v>
      </c>
      <c r="K120" s="9">
        <v>0.1802836698060841</v>
      </c>
    </row>
    <row r="121" spans="1:11" x14ac:dyDescent="0.3">
      <c r="A121" s="4" t="s">
        <v>1177</v>
      </c>
      <c r="B121" s="4" t="s">
        <v>1138</v>
      </c>
      <c r="C121" s="4" t="s">
        <v>415</v>
      </c>
      <c r="D121" s="4" t="s">
        <v>1145</v>
      </c>
      <c r="E121" s="3" t="s">
        <v>1180</v>
      </c>
      <c r="F121" s="3"/>
      <c r="G121" s="3" t="s">
        <v>1089</v>
      </c>
      <c r="H121" s="3"/>
      <c r="I121" s="3" t="s">
        <v>1081</v>
      </c>
      <c r="J121" s="3">
        <v>2040</v>
      </c>
      <c r="K121" s="9">
        <v>0.1740669915369088</v>
      </c>
    </row>
    <row r="122" spans="1:11" x14ac:dyDescent="0.3">
      <c r="A122" s="4" t="s">
        <v>1177</v>
      </c>
      <c r="B122" s="4" t="s">
        <v>1138</v>
      </c>
      <c r="C122" s="4" t="s">
        <v>415</v>
      </c>
      <c r="D122" s="4" t="s">
        <v>1145</v>
      </c>
      <c r="E122" s="3" t="s">
        <v>1180</v>
      </c>
      <c r="F122" s="3"/>
      <c r="G122" s="3" t="s">
        <v>1089</v>
      </c>
      <c r="H122" s="3"/>
      <c r="I122" s="3" t="s">
        <v>1081</v>
      </c>
      <c r="J122" s="3">
        <v>2050</v>
      </c>
      <c r="K122" s="9">
        <v>0.16370586108828331</v>
      </c>
    </row>
    <row r="123" spans="1:11" x14ac:dyDescent="0.3">
      <c r="A123" s="4" t="s">
        <v>1177</v>
      </c>
      <c r="B123" s="4" t="s">
        <v>1138</v>
      </c>
      <c r="C123" s="4" t="s">
        <v>415</v>
      </c>
      <c r="D123" s="4" t="s">
        <v>1145</v>
      </c>
      <c r="E123" s="3" t="s">
        <v>1180</v>
      </c>
      <c r="F123" s="3"/>
      <c r="G123" s="3" t="s">
        <v>1089</v>
      </c>
      <c r="H123" s="3"/>
      <c r="I123" s="3" t="s">
        <v>12</v>
      </c>
      <c r="J123" s="3">
        <v>2025</v>
      </c>
      <c r="K123" s="9">
        <v>0.1761392176266339</v>
      </c>
    </row>
    <row r="124" spans="1:11" x14ac:dyDescent="0.3">
      <c r="A124" s="4" t="s">
        <v>1177</v>
      </c>
      <c r="B124" s="4" t="s">
        <v>1138</v>
      </c>
      <c r="C124" s="4" t="s">
        <v>415</v>
      </c>
      <c r="D124" s="4" t="s">
        <v>1145</v>
      </c>
      <c r="E124" s="3" t="s">
        <v>1180</v>
      </c>
      <c r="F124" s="3"/>
      <c r="G124" s="3" t="s">
        <v>1089</v>
      </c>
      <c r="H124" s="3"/>
      <c r="I124" s="3" t="s">
        <v>12</v>
      </c>
      <c r="J124" s="3">
        <v>2050</v>
      </c>
      <c r="K124" s="9">
        <v>0.14505582628075731</v>
      </c>
    </row>
    <row r="125" spans="1:11" x14ac:dyDescent="0.3">
      <c r="A125" s="4" t="s">
        <v>1177</v>
      </c>
      <c r="B125" s="4" t="s">
        <v>1138</v>
      </c>
      <c r="C125" s="4" t="s">
        <v>415</v>
      </c>
      <c r="D125" s="4" t="s">
        <v>1145</v>
      </c>
      <c r="E125" s="3" t="s">
        <v>1180</v>
      </c>
      <c r="F125" s="3"/>
      <c r="G125" s="3" t="s">
        <v>1089</v>
      </c>
      <c r="H125" s="3"/>
      <c r="I125" s="3" t="s">
        <v>11</v>
      </c>
      <c r="J125" s="3">
        <v>2025</v>
      </c>
      <c r="K125" s="9">
        <v>0.23830600031838711</v>
      </c>
    </row>
    <row r="126" spans="1:11" x14ac:dyDescent="0.3">
      <c r="A126" s="4" t="s">
        <v>1177</v>
      </c>
      <c r="B126" s="4" t="s">
        <v>1138</v>
      </c>
      <c r="C126" s="4" t="s">
        <v>415</v>
      </c>
      <c r="D126" s="4" t="s">
        <v>1145</v>
      </c>
      <c r="E126" s="3" t="s">
        <v>1180</v>
      </c>
      <c r="F126" s="3"/>
      <c r="G126" s="3" t="s">
        <v>1089</v>
      </c>
      <c r="H126" s="3"/>
      <c r="I126" s="3" t="s">
        <v>11</v>
      </c>
      <c r="J126" s="3">
        <v>2050</v>
      </c>
      <c r="K126" s="9">
        <v>0.18442812198553429</v>
      </c>
    </row>
    <row r="127" spans="1:11" x14ac:dyDescent="0.3">
      <c r="A127" s="4" t="s">
        <v>1177</v>
      </c>
      <c r="B127" s="4" t="s">
        <v>1138</v>
      </c>
      <c r="C127" s="4" t="s">
        <v>415</v>
      </c>
      <c r="D127" s="4" t="s">
        <v>687</v>
      </c>
      <c r="E127" s="3" t="s">
        <v>856</v>
      </c>
      <c r="F127" s="3"/>
      <c r="G127" s="3" t="s">
        <v>1092</v>
      </c>
      <c r="H127" s="3">
        <v>1</v>
      </c>
      <c r="I127" s="3" t="s">
        <v>1081</v>
      </c>
      <c r="J127" s="3">
        <v>2020</v>
      </c>
      <c r="K127" s="9">
        <v>2.0807632819043271</v>
      </c>
    </row>
    <row r="128" spans="1:11" x14ac:dyDescent="0.3">
      <c r="A128" s="4" t="s">
        <v>1177</v>
      </c>
      <c r="B128" s="4" t="s">
        <v>1138</v>
      </c>
      <c r="C128" s="4" t="s">
        <v>415</v>
      </c>
      <c r="D128" s="4" t="s">
        <v>687</v>
      </c>
      <c r="E128" s="3" t="s">
        <v>856</v>
      </c>
      <c r="F128" s="3"/>
      <c r="G128" s="3" t="s">
        <v>1092</v>
      </c>
      <c r="H128" s="3">
        <v>1</v>
      </c>
      <c r="I128" s="3" t="s">
        <v>1081</v>
      </c>
      <c r="J128" s="3">
        <v>2025</v>
      </c>
      <c r="K128" s="9">
        <v>2.0807632819043271</v>
      </c>
    </row>
    <row r="129" spans="1:11" x14ac:dyDescent="0.3">
      <c r="A129" s="4" t="s">
        <v>1177</v>
      </c>
      <c r="B129" s="4" t="s">
        <v>1138</v>
      </c>
      <c r="C129" s="4" t="s">
        <v>415</v>
      </c>
      <c r="D129" s="4" t="s">
        <v>687</v>
      </c>
      <c r="E129" s="3" t="s">
        <v>856</v>
      </c>
      <c r="F129" s="3"/>
      <c r="G129" s="3" t="s">
        <v>1092</v>
      </c>
      <c r="H129" s="3">
        <v>1</v>
      </c>
      <c r="I129" s="3" t="s">
        <v>1081</v>
      </c>
      <c r="J129" s="3">
        <v>2030</v>
      </c>
      <c r="K129" s="9">
        <v>1.8102640552567639</v>
      </c>
    </row>
    <row r="130" spans="1:11" x14ac:dyDescent="0.3">
      <c r="A130" s="4" t="s">
        <v>1177</v>
      </c>
      <c r="B130" s="4" t="s">
        <v>1138</v>
      </c>
      <c r="C130" s="4" t="s">
        <v>415</v>
      </c>
      <c r="D130" s="4" t="s">
        <v>687</v>
      </c>
      <c r="E130" s="3" t="s">
        <v>856</v>
      </c>
      <c r="F130" s="3"/>
      <c r="G130" s="3" t="s">
        <v>1092</v>
      </c>
      <c r="H130" s="3">
        <v>1</v>
      </c>
      <c r="I130" s="3" t="s">
        <v>1081</v>
      </c>
      <c r="J130" s="3">
        <v>2040</v>
      </c>
      <c r="K130" s="9">
        <v>1.7478411567996339</v>
      </c>
    </row>
    <row r="131" spans="1:11" x14ac:dyDescent="0.3">
      <c r="A131" s="4" t="s">
        <v>1177</v>
      </c>
      <c r="B131" s="4" t="s">
        <v>1138</v>
      </c>
      <c r="C131" s="4" t="s">
        <v>415</v>
      </c>
      <c r="D131" s="4" t="s">
        <v>687</v>
      </c>
      <c r="E131" s="3" t="s">
        <v>856</v>
      </c>
      <c r="F131" s="3"/>
      <c r="G131" s="3" t="s">
        <v>1092</v>
      </c>
      <c r="H131" s="3">
        <v>1</v>
      </c>
      <c r="I131" s="3" t="s">
        <v>1081</v>
      </c>
      <c r="J131" s="3">
        <v>2050</v>
      </c>
      <c r="K131" s="9">
        <v>1.643802992704418</v>
      </c>
    </row>
    <row r="132" spans="1:11" x14ac:dyDescent="0.3">
      <c r="A132" s="4" t="s">
        <v>1177</v>
      </c>
      <c r="B132" s="4" t="s">
        <v>1138</v>
      </c>
      <c r="C132" s="4" t="s">
        <v>415</v>
      </c>
      <c r="D132" s="4" t="s">
        <v>687</v>
      </c>
      <c r="E132" s="3" t="s">
        <v>856</v>
      </c>
      <c r="F132" s="3"/>
      <c r="G132" s="3" t="s">
        <v>1092</v>
      </c>
      <c r="H132" s="3">
        <v>1</v>
      </c>
      <c r="I132" s="3" t="s">
        <v>12</v>
      </c>
      <c r="J132" s="3">
        <v>2025</v>
      </c>
      <c r="K132" s="9">
        <v>1.768648789618678</v>
      </c>
    </row>
    <row r="133" spans="1:11" x14ac:dyDescent="0.3">
      <c r="A133" s="4" t="s">
        <v>1177</v>
      </c>
      <c r="B133" s="4" t="s">
        <v>1138</v>
      </c>
      <c r="C133" s="4" t="s">
        <v>415</v>
      </c>
      <c r="D133" s="4" t="s">
        <v>687</v>
      </c>
      <c r="E133" s="3" t="s">
        <v>856</v>
      </c>
      <c r="F133" s="3"/>
      <c r="G133" s="3" t="s">
        <v>1092</v>
      </c>
      <c r="H133" s="3">
        <v>1</v>
      </c>
      <c r="I133" s="3" t="s">
        <v>12</v>
      </c>
      <c r="J133" s="3">
        <v>2050</v>
      </c>
      <c r="K133" s="9">
        <v>1.4565342973330291</v>
      </c>
    </row>
    <row r="134" spans="1:11" x14ac:dyDescent="0.3">
      <c r="A134" s="4" t="s">
        <v>1177</v>
      </c>
      <c r="B134" s="4" t="s">
        <v>1138</v>
      </c>
      <c r="C134" s="4" t="s">
        <v>415</v>
      </c>
      <c r="D134" s="4" t="s">
        <v>687</v>
      </c>
      <c r="E134" s="3" t="s">
        <v>856</v>
      </c>
      <c r="F134" s="3"/>
      <c r="G134" s="3" t="s">
        <v>1092</v>
      </c>
      <c r="H134" s="3">
        <v>1</v>
      </c>
      <c r="I134" s="3" t="s">
        <v>11</v>
      </c>
      <c r="J134" s="3">
        <v>2025</v>
      </c>
      <c r="K134" s="9">
        <v>2.392877774189976</v>
      </c>
    </row>
    <row r="135" spans="1:11" x14ac:dyDescent="0.3">
      <c r="A135" s="4" t="s">
        <v>1177</v>
      </c>
      <c r="B135" s="4" t="s">
        <v>1138</v>
      </c>
      <c r="C135" s="4" t="s">
        <v>415</v>
      </c>
      <c r="D135" s="4" t="s">
        <v>687</v>
      </c>
      <c r="E135" s="3" t="s">
        <v>856</v>
      </c>
      <c r="F135" s="3"/>
      <c r="G135" s="3" t="s">
        <v>1092</v>
      </c>
      <c r="H135" s="3">
        <v>1</v>
      </c>
      <c r="I135" s="3" t="s">
        <v>11</v>
      </c>
      <c r="J135" s="3">
        <v>2050</v>
      </c>
      <c r="K135" s="9">
        <v>1.851879320894851</v>
      </c>
    </row>
    <row r="136" spans="1:11" x14ac:dyDescent="0.3">
      <c r="A136" s="4" t="s">
        <v>1177</v>
      </c>
      <c r="B136" s="4" t="s">
        <v>1138</v>
      </c>
      <c r="C136" s="4" t="s">
        <v>415</v>
      </c>
      <c r="D136" s="4" t="s">
        <v>688</v>
      </c>
      <c r="E136" s="3" t="s">
        <v>856</v>
      </c>
      <c r="F136" s="3"/>
      <c r="G136" s="3" t="s">
        <v>1093</v>
      </c>
      <c r="H136" s="3">
        <v>1</v>
      </c>
      <c r="I136" s="3" t="s">
        <v>1081</v>
      </c>
      <c r="J136" s="3">
        <v>2020</v>
      </c>
      <c r="K136" s="9">
        <v>0.57894494733532009</v>
      </c>
    </row>
    <row r="137" spans="1:11" x14ac:dyDescent="0.3">
      <c r="A137" s="4" t="s">
        <v>1177</v>
      </c>
      <c r="B137" s="4" t="s">
        <v>1138</v>
      </c>
      <c r="C137" s="4" t="s">
        <v>415</v>
      </c>
      <c r="D137" s="4" t="s">
        <v>688</v>
      </c>
      <c r="E137" s="3" t="s">
        <v>856</v>
      </c>
      <c r="F137" s="3"/>
      <c r="G137" s="3" t="s">
        <v>1093</v>
      </c>
      <c r="H137" s="3">
        <v>1</v>
      </c>
      <c r="I137" s="3" t="s">
        <v>1081</v>
      </c>
      <c r="J137" s="3">
        <v>2025</v>
      </c>
      <c r="K137" s="9">
        <v>0.57894494733532009</v>
      </c>
    </row>
    <row r="138" spans="1:11" x14ac:dyDescent="0.3">
      <c r="A138" s="4" t="s">
        <v>1177</v>
      </c>
      <c r="B138" s="4" t="s">
        <v>1138</v>
      </c>
      <c r="C138" s="4" t="s">
        <v>415</v>
      </c>
      <c r="D138" s="4" t="s">
        <v>688</v>
      </c>
      <c r="E138" s="3" t="s">
        <v>856</v>
      </c>
      <c r="F138" s="3"/>
      <c r="G138" s="3" t="s">
        <v>1093</v>
      </c>
      <c r="H138" s="3">
        <v>1</v>
      </c>
      <c r="I138" s="3" t="s">
        <v>1081</v>
      </c>
      <c r="J138" s="3">
        <v>2030</v>
      </c>
      <c r="K138" s="9">
        <v>0.50368210418172843</v>
      </c>
    </row>
    <row r="139" spans="1:11" x14ac:dyDescent="0.3">
      <c r="A139" s="4" t="s">
        <v>1177</v>
      </c>
      <c r="B139" s="4" t="s">
        <v>1138</v>
      </c>
      <c r="C139" s="4" t="s">
        <v>415</v>
      </c>
      <c r="D139" s="4" t="s">
        <v>688</v>
      </c>
      <c r="E139" s="3" t="s">
        <v>856</v>
      </c>
      <c r="F139" s="3"/>
      <c r="G139" s="3" t="s">
        <v>1093</v>
      </c>
      <c r="H139" s="3">
        <v>1</v>
      </c>
      <c r="I139" s="3" t="s">
        <v>1081</v>
      </c>
      <c r="J139" s="3">
        <v>2040</v>
      </c>
      <c r="K139" s="9">
        <v>0.48631375576166891</v>
      </c>
    </row>
    <row r="140" spans="1:11" x14ac:dyDescent="0.3">
      <c r="A140" s="4" t="s">
        <v>1177</v>
      </c>
      <c r="B140" s="4" t="s">
        <v>1138</v>
      </c>
      <c r="C140" s="4" t="s">
        <v>415</v>
      </c>
      <c r="D140" s="4" t="s">
        <v>688</v>
      </c>
      <c r="E140" s="3" t="s">
        <v>856</v>
      </c>
      <c r="F140" s="3"/>
      <c r="G140" s="3" t="s">
        <v>1093</v>
      </c>
      <c r="H140" s="3">
        <v>1</v>
      </c>
      <c r="I140" s="3" t="s">
        <v>1081</v>
      </c>
      <c r="J140" s="3">
        <v>2050</v>
      </c>
      <c r="K140" s="9">
        <v>0.45736650839490289</v>
      </c>
    </row>
    <row r="141" spans="1:11" x14ac:dyDescent="0.3">
      <c r="A141" s="4" t="s">
        <v>1177</v>
      </c>
      <c r="B141" s="4" t="s">
        <v>1138</v>
      </c>
      <c r="C141" s="4" t="s">
        <v>415</v>
      </c>
      <c r="D141" s="4" t="s">
        <v>688</v>
      </c>
      <c r="E141" s="3" t="s">
        <v>856</v>
      </c>
      <c r="F141" s="3"/>
      <c r="G141" s="3" t="s">
        <v>1093</v>
      </c>
      <c r="H141" s="3">
        <v>1</v>
      </c>
      <c r="I141" s="3" t="s">
        <v>12</v>
      </c>
      <c r="J141" s="3">
        <v>2025</v>
      </c>
      <c r="K141" s="9">
        <v>0.49210320523502199</v>
      </c>
    </row>
    <row r="142" spans="1:11" x14ac:dyDescent="0.3">
      <c r="A142" s="4" t="s">
        <v>1177</v>
      </c>
      <c r="B142" s="4" t="s">
        <v>1138</v>
      </c>
      <c r="C142" s="4" t="s">
        <v>415</v>
      </c>
      <c r="D142" s="4" t="s">
        <v>688</v>
      </c>
      <c r="E142" s="3" t="s">
        <v>856</v>
      </c>
      <c r="F142" s="3"/>
      <c r="G142" s="3" t="s">
        <v>1093</v>
      </c>
      <c r="H142" s="3">
        <v>1</v>
      </c>
      <c r="I142" s="3" t="s">
        <v>12</v>
      </c>
      <c r="J142" s="3">
        <v>2050</v>
      </c>
      <c r="K142" s="9">
        <v>0.40526146313472411</v>
      </c>
    </row>
    <row r="143" spans="1:11" x14ac:dyDescent="0.3">
      <c r="A143" s="4" t="s">
        <v>1177</v>
      </c>
      <c r="B143" s="4" t="s">
        <v>1138</v>
      </c>
      <c r="C143" s="4" t="s">
        <v>415</v>
      </c>
      <c r="D143" s="4" t="s">
        <v>688</v>
      </c>
      <c r="E143" s="3" t="s">
        <v>856</v>
      </c>
      <c r="F143" s="3"/>
      <c r="G143" s="3" t="s">
        <v>1093</v>
      </c>
      <c r="H143" s="3">
        <v>1</v>
      </c>
      <c r="I143" s="3" t="s">
        <v>11</v>
      </c>
      <c r="J143" s="3">
        <v>2025</v>
      </c>
      <c r="K143" s="9">
        <v>0.66578668943561803</v>
      </c>
    </row>
    <row r="144" spans="1:11" x14ac:dyDescent="0.3">
      <c r="A144" s="4" t="s">
        <v>1177</v>
      </c>
      <c r="B144" s="4" t="s">
        <v>1138</v>
      </c>
      <c r="C144" s="4" t="s">
        <v>415</v>
      </c>
      <c r="D144" s="4" t="s">
        <v>688</v>
      </c>
      <c r="E144" s="3" t="s">
        <v>856</v>
      </c>
      <c r="F144" s="3"/>
      <c r="G144" s="3" t="s">
        <v>1093</v>
      </c>
      <c r="H144" s="3">
        <v>1</v>
      </c>
      <c r="I144" s="3" t="s">
        <v>11</v>
      </c>
      <c r="J144" s="3">
        <v>2050</v>
      </c>
      <c r="K144" s="9">
        <v>0.51526100312843492</v>
      </c>
    </row>
    <row r="145" spans="1:11" x14ac:dyDescent="0.3">
      <c r="A145" s="4" t="s">
        <v>1177</v>
      </c>
      <c r="B145" s="4" t="s">
        <v>1138</v>
      </c>
      <c r="C145" s="4" t="s">
        <v>415</v>
      </c>
      <c r="D145" s="4" t="s">
        <v>689</v>
      </c>
      <c r="E145" s="3" t="s">
        <v>856</v>
      </c>
      <c r="F145" s="3"/>
      <c r="G145" s="3" t="s">
        <v>1094</v>
      </c>
      <c r="H145" s="3">
        <v>1</v>
      </c>
      <c r="I145" s="3" t="s">
        <v>1081</v>
      </c>
      <c r="J145" s="3">
        <v>2020</v>
      </c>
      <c r="K145" s="9">
        <v>0.49665329819718929</v>
      </c>
    </row>
    <row r="146" spans="1:11" x14ac:dyDescent="0.3">
      <c r="A146" s="4" t="s">
        <v>1177</v>
      </c>
      <c r="B146" s="4" t="s">
        <v>1138</v>
      </c>
      <c r="C146" s="4" t="s">
        <v>415</v>
      </c>
      <c r="D146" s="4" t="s">
        <v>689</v>
      </c>
      <c r="E146" s="3" t="s">
        <v>856</v>
      </c>
      <c r="F146" s="3"/>
      <c r="G146" s="3" t="s">
        <v>1094</v>
      </c>
      <c r="H146" s="3">
        <v>1</v>
      </c>
      <c r="I146" s="3" t="s">
        <v>1081</v>
      </c>
      <c r="J146" s="3">
        <v>2025</v>
      </c>
      <c r="K146" s="9">
        <v>0.49665329819718929</v>
      </c>
    </row>
    <row r="147" spans="1:11" x14ac:dyDescent="0.3">
      <c r="A147" s="4" t="s">
        <v>1177</v>
      </c>
      <c r="B147" s="4" t="s">
        <v>1138</v>
      </c>
      <c r="C147" s="4" t="s">
        <v>415</v>
      </c>
      <c r="D147" s="4" t="s">
        <v>689</v>
      </c>
      <c r="E147" s="3" t="s">
        <v>856</v>
      </c>
      <c r="F147" s="3"/>
      <c r="G147" s="3" t="s">
        <v>1094</v>
      </c>
      <c r="H147" s="3">
        <v>1</v>
      </c>
      <c r="I147" s="3" t="s">
        <v>1081</v>
      </c>
      <c r="J147" s="3">
        <v>2030</v>
      </c>
      <c r="K147" s="9">
        <v>0.43208836943155471</v>
      </c>
    </row>
    <row r="148" spans="1:11" x14ac:dyDescent="0.3">
      <c r="A148" s="4" t="s">
        <v>1177</v>
      </c>
      <c r="B148" s="4" t="s">
        <v>1138</v>
      </c>
      <c r="C148" s="4" t="s">
        <v>415</v>
      </c>
      <c r="D148" s="4" t="s">
        <v>689</v>
      </c>
      <c r="E148" s="3" t="s">
        <v>856</v>
      </c>
      <c r="F148" s="3"/>
      <c r="G148" s="3" t="s">
        <v>1094</v>
      </c>
      <c r="H148" s="3">
        <v>1</v>
      </c>
      <c r="I148" s="3" t="s">
        <v>1081</v>
      </c>
      <c r="J148" s="3">
        <v>2040</v>
      </c>
      <c r="K148" s="9">
        <v>0.41718877048563902</v>
      </c>
    </row>
    <row r="149" spans="1:11" x14ac:dyDescent="0.3">
      <c r="A149" s="4" t="s">
        <v>1177</v>
      </c>
      <c r="B149" s="4" t="s">
        <v>1138</v>
      </c>
      <c r="C149" s="4" t="s">
        <v>415</v>
      </c>
      <c r="D149" s="4" t="s">
        <v>689</v>
      </c>
      <c r="E149" s="3" t="s">
        <v>856</v>
      </c>
      <c r="F149" s="3"/>
      <c r="G149" s="3" t="s">
        <v>1094</v>
      </c>
      <c r="H149" s="3">
        <v>1</v>
      </c>
      <c r="I149" s="3" t="s">
        <v>1081</v>
      </c>
      <c r="J149" s="3">
        <v>2050</v>
      </c>
      <c r="K149" s="9">
        <v>0.3923561055757796</v>
      </c>
    </row>
    <row r="150" spans="1:11" x14ac:dyDescent="0.3">
      <c r="A150" s="4" t="s">
        <v>1177</v>
      </c>
      <c r="B150" s="4" t="s">
        <v>1138</v>
      </c>
      <c r="C150" s="4" t="s">
        <v>415</v>
      </c>
      <c r="D150" s="4" t="s">
        <v>1143</v>
      </c>
      <c r="E150" s="3" t="s">
        <v>1180</v>
      </c>
      <c r="F150" s="3"/>
      <c r="G150" s="3" t="s">
        <v>1088</v>
      </c>
      <c r="H150" s="3">
        <v>1</v>
      </c>
      <c r="I150" s="3" t="s">
        <v>1081</v>
      </c>
      <c r="J150" s="3">
        <v>2020</v>
      </c>
      <c r="K150" s="9">
        <v>1.036113044862552</v>
      </c>
    </row>
    <row r="151" spans="1:11" x14ac:dyDescent="0.3">
      <c r="A151" s="4" t="s">
        <v>1177</v>
      </c>
      <c r="B151" s="4" t="s">
        <v>1138</v>
      </c>
      <c r="C151" s="4" t="s">
        <v>415</v>
      </c>
      <c r="D151" s="4" t="s">
        <v>1143</v>
      </c>
      <c r="E151" s="3" t="s">
        <v>1180</v>
      </c>
      <c r="F151" s="3"/>
      <c r="G151" s="3" t="s">
        <v>1088</v>
      </c>
      <c r="H151" s="3">
        <v>1</v>
      </c>
      <c r="I151" s="3" t="s">
        <v>1081</v>
      </c>
      <c r="J151" s="3">
        <v>2025</v>
      </c>
      <c r="K151" s="9">
        <v>1.036113044862552</v>
      </c>
    </row>
    <row r="152" spans="1:11" x14ac:dyDescent="0.3">
      <c r="A152" s="4" t="s">
        <v>1177</v>
      </c>
      <c r="B152" s="4" t="s">
        <v>1138</v>
      </c>
      <c r="C152" s="4" t="s">
        <v>415</v>
      </c>
      <c r="D152" s="4" t="s">
        <v>1143</v>
      </c>
      <c r="E152" s="3" t="s">
        <v>1180</v>
      </c>
      <c r="F152" s="3"/>
      <c r="G152" s="3" t="s">
        <v>1088</v>
      </c>
      <c r="H152" s="3">
        <v>1</v>
      </c>
      <c r="I152" s="3" t="s">
        <v>1081</v>
      </c>
      <c r="J152" s="3">
        <v>2030</v>
      </c>
      <c r="K152" s="9">
        <v>0.90141834903042062</v>
      </c>
    </row>
    <row r="153" spans="1:11" x14ac:dyDescent="0.3">
      <c r="A153" s="4" t="s">
        <v>1177</v>
      </c>
      <c r="B153" s="4" t="s">
        <v>1138</v>
      </c>
      <c r="C153" s="4" t="s">
        <v>415</v>
      </c>
      <c r="D153" s="4" t="s">
        <v>1143</v>
      </c>
      <c r="E153" s="3" t="s">
        <v>1180</v>
      </c>
      <c r="F153" s="3"/>
      <c r="G153" s="3" t="s">
        <v>1088</v>
      </c>
      <c r="H153" s="3">
        <v>1</v>
      </c>
      <c r="I153" s="3" t="s">
        <v>1081</v>
      </c>
      <c r="J153" s="3">
        <v>2040</v>
      </c>
      <c r="K153" s="9">
        <v>0.87033495768454394</v>
      </c>
    </row>
    <row r="154" spans="1:11" x14ac:dyDescent="0.3">
      <c r="A154" s="4" t="s">
        <v>1177</v>
      </c>
      <c r="B154" s="4" t="s">
        <v>1138</v>
      </c>
      <c r="C154" s="4" t="s">
        <v>415</v>
      </c>
      <c r="D154" s="4" t="s">
        <v>1143</v>
      </c>
      <c r="E154" s="3" t="s">
        <v>1180</v>
      </c>
      <c r="F154" s="3"/>
      <c r="G154" s="3" t="s">
        <v>1088</v>
      </c>
      <c r="H154" s="3">
        <v>1</v>
      </c>
      <c r="I154" s="3" t="s">
        <v>1081</v>
      </c>
      <c r="J154" s="3">
        <v>2050</v>
      </c>
      <c r="K154" s="9">
        <v>0.81852930544141644</v>
      </c>
    </row>
    <row r="155" spans="1:11" x14ac:dyDescent="0.3">
      <c r="A155" s="4" t="s">
        <v>1177</v>
      </c>
      <c r="B155" s="4" t="s">
        <v>1138</v>
      </c>
      <c r="C155" s="4" t="s">
        <v>415</v>
      </c>
      <c r="D155" s="4" t="s">
        <v>1143</v>
      </c>
      <c r="E155" s="3" t="s">
        <v>1180</v>
      </c>
      <c r="F155" s="3"/>
      <c r="G155" s="3" t="s">
        <v>1088</v>
      </c>
      <c r="H155" s="3">
        <v>1</v>
      </c>
      <c r="I155" s="3" t="s">
        <v>12</v>
      </c>
      <c r="J155" s="3">
        <v>2025</v>
      </c>
      <c r="K155" s="9">
        <v>0.88069608813316946</v>
      </c>
    </row>
    <row r="156" spans="1:11" x14ac:dyDescent="0.3">
      <c r="A156" s="4" t="s">
        <v>1177</v>
      </c>
      <c r="B156" s="4" t="s">
        <v>1138</v>
      </c>
      <c r="C156" s="4" t="s">
        <v>415</v>
      </c>
      <c r="D156" s="4" t="s">
        <v>1143</v>
      </c>
      <c r="E156" s="3" t="s">
        <v>1180</v>
      </c>
      <c r="F156" s="3"/>
      <c r="G156" s="3" t="s">
        <v>1088</v>
      </c>
      <c r="H156" s="3">
        <v>1</v>
      </c>
      <c r="I156" s="3" t="s">
        <v>12</v>
      </c>
      <c r="J156" s="3">
        <v>2050</v>
      </c>
      <c r="K156" s="9">
        <v>0.72527913140378664</v>
      </c>
    </row>
    <row r="157" spans="1:11" x14ac:dyDescent="0.3">
      <c r="A157" s="4" t="s">
        <v>1177</v>
      </c>
      <c r="B157" s="4" t="s">
        <v>1138</v>
      </c>
      <c r="C157" s="4" t="s">
        <v>415</v>
      </c>
      <c r="D157" s="4" t="s">
        <v>1143</v>
      </c>
      <c r="E157" s="3" t="s">
        <v>1180</v>
      </c>
      <c r="F157" s="3"/>
      <c r="G157" s="3" t="s">
        <v>1088</v>
      </c>
      <c r="H157" s="3">
        <v>1</v>
      </c>
      <c r="I157" s="3" t="s">
        <v>11</v>
      </c>
      <c r="J157" s="3">
        <v>2025</v>
      </c>
      <c r="K157" s="9">
        <v>1.191530001591935</v>
      </c>
    </row>
    <row r="158" spans="1:11" x14ac:dyDescent="0.3">
      <c r="A158" s="4" t="s">
        <v>1177</v>
      </c>
      <c r="B158" s="4" t="s">
        <v>1138</v>
      </c>
      <c r="C158" s="4" t="s">
        <v>415</v>
      </c>
      <c r="D158" s="4" t="s">
        <v>1143</v>
      </c>
      <c r="E158" s="3" t="s">
        <v>1180</v>
      </c>
      <c r="F158" s="3"/>
      <c r="G158" s="3" t="s">
        <v>1088</v>
      </c>
      <c r="H158" s="3">
        <v>1</v>
      </c>
      <c r="I158" s="3" t="s">
        <v>11</v>
      </c>
      <c r="J158" s="3">
        <v>2050</v>
      </c>
      <c r="K158" s="9">
        <v>0.92214060992767166</v>
      </c>
    </row>
    <row r="159" spans="1:11" x14ac:dyDescent="0.3">
      <c r="A159" s="4" t="s">
        <v>1177</v>
      </c>
      <c r="B159" s="4" t="s">
        <v>1138</v>
      </c>
      <c r="C159" s="4" t="s">
        <v>415</v>
      </c>
      <c r="D159" s="4" t="s">
        <v>1146</v>
      </c>
      <c r="E159" s="3" t="s">
        <v>922</v>
      </c>
      <c r="F159" s="3"/>
      <c r="G159" s="3" t="s">
        <v>1090</v>
      </c>
      <c r="H159" s="3">
        <v>1</v>
      </c>
      <c r="I159" s="3" t="s">
        <v>1081</v>
      </c>
      <c r="J159" s="3">
        <v>2020</v>
      </c>
      <c r="K159" s="9">
        <v>63.560608461635148</v>
      </c>
    </row>
    <row r="160" spans="1:11" x14ac:dyDescent="0.3">
      <c r="A160" s="4" t="s">
        <v>1177</v>
      </c>
      <c r="B160" s="4" t="s">
        <v>1138</v>
      </c>
      <c r="C160" s="4" t="s">
        <v>415</v>
      </c>
      <c r="D160" s="4" t="s">
        <v>1146</v>
      </c>
      <c r="E160" s="3" t="s">
        <v>922</v>
      </c>
      <c r="F160" s="3"/>
      <c r="G160" s="3" t="s">
        <v>1090</v>
      </c>
      <c r="H160" s="3">
        <v>1</v>
      </c>
      <c r="I160" s="3" t="s">
        <v>1081</v>
      </c>
      <c r="J160" s="3">
        <v>2025</v>
      </c>
      <c r="K160" s="9">
        <v>63.560608461635148</v>
      </c>
    </row>
    <row r="161" spans="1:11" x14ac:dyDescent="0.3">
      <c r="A161" s="4" t="s">
        <v>1177</v>
      </c>
      <c r="B161" s="4" t="s">
        <v>1138</v>
      </c>
      <c r="C161" s="4" t="s">
        <v>415</v>
      </c>
      <c r="D161" s="4" t="s">
        <v>1146</v>
      </c>
      <c r="E161" s="3" t="s">
        <v>922</v>
      </c>
      <c r="F161" s="3"/>
      <c r="G161" s="3" t="s">
        <v>1090</v>
      </c>
      <c r="H161" s="3">
        <v>1</v>
      </c>
      <c r="I161" s="3" t="s">
        <v>1081</v>
      </c>
      <c r="J161" s="3">
        <v>2030</v>
      </c>
      <c r="K161" s="9">
        <v>55.297729361622579</v>
      </c>
    </row>
    <row r="162" spans="1:11" x14ac:dyDescent="0.3">
      <c r="A162" s="4" t="s">
        <v>1177</v>
      </c>
      <c r="B162" s="4" t="s">
        <v>1138</v>
      </c>
      <c r="C162" s="4" t="s">
        <v>415</v>
      </c>
      <c r="D162" s="4" t="s">
        <v>1146</v>
      </c>
      <c r="E162" s="3" t="s">
        <v>922</v>
      </c>
      <c r="F162" s="3"/>
      <c r="G162" s="3" t="s">
        <v>1090</v>
      </c>
      <c r="H162" s="3">
        <v>1</v>
      </c>
      <c r="I162" s="3" t="s">
        <v>1081</v>
      </c>
      <c r="J162" s="3">
        <v>2040</v>
      </c>
      <c r="K162" s="9">
        <v>53.390911107773519</v>
      </c>
    </row>
    <row r="163" spans="1:11" x14ac:dyDescent="0.3">
      <c r="A163" s="4" t="s">
        <v>1177</v>
      </c>
      <c r="B163" s="4" t="s">
        <v>1138</v>
      </c>
      <c r="C163" s="4" t="s">
        <v>415</v>
      </c>
      <c r="D163" s="4" t="s">
        <v>1146</v>
      </c>
      <c r="E163" s="3" t="s">
        <v>922</v>
      </c>
      <c r="F163" s="3"/>
      <c r="G163" s="3" t="s">
        <v>1090</v>
      </c>
      <c r="H163" s="3">
        <v>1</v>
      </c>
      <c r="I163" s="3" t="s">
        <v>1081</v>
      </c>
      <c r="J163" s="3">
        <v>2050</v>
      </c>
      <c r="K163" s="9">
        <v>50.212880684691768</v>
      </c>
    </row>
    <row r="164" spans="1:11" x14ac:dyDescent="0.3">
      <c r="A164" s="4" t="s">
        <v>1177</v>
      </c>
      <c r="B164" s="4" t="s">
        <v>1138</v>
      </c>
      <c r="C164" s="4" t="s">
        <v>415</v>
      </c>
      <c r="D164" s="4" t="s">
        <v>1146</v>
      </c>
      <c r="E164" s="3" t="s">
        <v>922</v>
      </c>
      <c r="F164" s="3"/>
      <c r="G164" s="3" t="s">
        <v>1090</v>
      </c>
      <c r="H164" s="3">
        <v>1</v>
      </c>
      <c r="I164" s="3" t="s">
        <v>12</v>
      </c>
      <c r="J164" s="3">
        <v>2025</v>
      </c>
      <c r="K164" s="9">
        <v>54.026517192389868</v>
      </c>
    </row>
    <row r="165" spans="1:11" x14ac:dyDescent="0.3">
      <c r="A165" s="4" t="s">
        <v>1177</v>
      </c>
      <c r="B165" s="4" t="s">
        <v>1138</v>
      </c>
      <c r="C165" s="4" t="s">
        <v>415</v>
      </c>
      <c r="D165" s="4" t="s">
        <v>1146</v>
      </c>
      <c r="E165" s="3" t="s">
        <v>922</v>
      </c>
      <c r="F165" s="3"/>
      <c r="G165" s="3" t="s">
        <v>1090</v>
      </c>
      <c r="H165" s="3">
        <v>1</v>
      </c>
      <c r="I165" s="3" t="s">
        <v>12</v>
      </c>
      <c r="J165" s="3">
        <v>2050</v>
      </c>
      <c r="K165" s="9">
        <v>44.492425923144602</v>
      </c>
    </row>
    <row r="166" spans="1:11" x14ac:dyDescent="0.3">
      <c r="A166" s="4" t="s">
        <v>1177</v>
      </c>
      <c r="B166" s="4" t="s">
        <v>1138</v>
      </c>
      <c r="C166" s="4" t="s">
        <v>415</v>
      </c>
      <c r="D166" s="4" t="s">
        <v>1146</v>
      </c>
      <c r="E166" s="3" t="s">
        <v>922</v>
      </c>
      <c r="F166" s="3"/>
      <c r="G166" s="3" t="s">
        <v>1090</v>
      </c>
      <c r="H166" s="3">
        <v>1</v>
      </c>
      <c r="I166" s="3" t="s">
        <v>11</v>
      </c>
      <c r="J166" s="3">
        <v>2025</v>
      </c>
      <c r="K166" s="9">
        <v>73.094699730880421</v>
      </c>
    </row>
    <row r="167" spans="1:11" x14ac:dyDescent="0.3">
      <c r="A167" s="4" t="s">
        <v>1177</v>
      </c>
      <c r="B167" s="4" t="s">
        <v>1138</v>
      </c>
      <c r="C167" s="4" t="s">
        <v>415</v>
      </c>
      <c r="D167" s="4" t="s">
        <v>1146</v>
      </c>
      <c r="E167" s="3" t="s">
        <v>922</v>
      </c>
      <c r="F167" s="3"/>
      <c r="G167" s="3" t="s">
        <v>1090</v>
      </c>
      <c r="H167" s="3">
        <v>1</v>
      </c>
      <c r="I167" s="3" t="s">
        <v>11</v>
      </c>
      <c r="J167" s="3">
        <v>2050</v>
      </c>
      <c r="K167" s="9">
        <v>56.568941530855277</v>
      </c>
    </row>
    <row r="168" spans="1:11" x14ac:dyDescent="0.3">
      <c r="A168" s="4" t="s">
        <v>1177</v>
      </c>
      <c r="B168" s="4" t="s">
        <v>1138</v>
      </c>
      <c r="C168" s="4" t="s">
        <v>416</v>
      </c>
      <c r="D168" s="4" t="s">
        <v>1153</v>
      </c>
      <c r="E168" s="3" t="s">
        <v>1181</v>
      </c>
      <c r="F168" s="3"/>
      <c r="G168" s="3"/>
      <c r="H168" s="3"/>
      <c r="I168" s="3" t="s">
        <v>1081</v>
      </c>
      <c r="J168" s="3">
        <v>2020</v>
      </c>
      <c r="K168" s="9">
        <v>86.476652087884759</v>
      </c>
    </row>
    <row r="169" spans="1:11" x14ac:dyDescent="0.3">
      <c r="A169" s="4" t="s">
        <v>1177</v>
      </c>
      <c r="B169" s="4" t="s">
        <v>1138</v>
      </c>
      <c r="C169" s="4" t="s">
        <v>416</v>
      </c>
      <c r="D169" s="4" t="s">
        <v>1153</v>
      </c>
      <c r="E169" s="3" t="s">
        <v>1181</v>
      </c>
      <c r="F169" s="3"/>
      <c r="G169" s="3"/>
      <c r="H169" s="3"/>
      <c r="I169" s="3" t="s">
        <v>1081</v>
      </c>
      <c r="J169" s="3">
        <v>2025</v>
      </c>
      <c r="K169" s="9">
        <v>86.476652087884759</v>
      </c>
    </row>
    <row r="170" spans="1:11" x14ac:dyDescent="0.3">
      <c r="A170" s="4" t="s">
        <v>1177</v>
      </c>
      <c r="B170" s="4" t="s">
        <v>1138</v>
      </c>
      <c r="C170" s="4" t="s">
        <v>416</v>
      </c>
      <c r="D170" s="4" t="s">
        <v>1153</v>
      </c>
      <c r="E170" s="3" t="s">
        <v>1181</v>
      </c>
      <c r="F170" s="3"/>
      <c r="G170" s="3"/>
      <c r="H170" s="3"/>
      <c r="I170" s="3" t="s">
        <v>1081</v>
      </c>
      <c r="J170" s="3">
        <v>2030</v>
      </c>
      <c r="K170" s="9">
        <v>86.476652087884759</v>
      </c>
    </row>
    <row r="171" spans="1:11" x14ac:dyDescent="0.3">
      <c r="A171" s="4" t="s">
        <v>1177</v>
      </c>
      <c r="B171" s="4" t="s">
        <v>1138</v>
      </c>
      <c r="C171" s="4" t="s">
        <v>416</v>
      </c>
      <c r="D171" s="4" t="s">
        <v>1153</v>
      </c>
      <c r="E171" s="3" t="s">
        <v>1181</v>
      </c>
      <c r="F171" s="3"/>
      <c r="G171" s="3"/>
      <c r="H171" s="3"/>
      <c r="I171" s="3" t="s">
        <v>1081</v>
      </c>
      <c r="J171" s="3">
        <v>2040</v>
      </c>
      <c r="K171" s="9">
        <v>86.476652087884759</v>
      </c>
    </row>
    <row r="172" spans="1:11" x14ac:dyDescent="0.3">
      <c r="A172" s="4" t="s">
        <v>1177</v>
      </c>
      <c r="B172" s="4" t="s">
        <v>1138</v>
      </c>
      <c r="C172" s="4" t="s">
        <v>416</v>
      </c>
      <c r="D172" s="4" t="s">
        <v>1153</v>
      </c>
      <c r="E172" s="3" t="s">
        <v>1181</v>
      </c>
      <c r="F172" s="3"/>
      <c r="G172" s="3"/>
      <c r="H172" s="3"/>
      <c r="I172" s="3" t="s">
        <v>1081</v>
      </c>
      <c r="J172" s="3">
        <v>2050</v>
      </c>
      <c r="K172" s="9">
        <v>86.476652087884759</v>
      </c>
    </row>
    <row r="173" spans="1:11" x14ac:dyDescent="0.3">
      <c r="A173" s="4" t="s">
        <v>1177</v>
      </c>
      <c r="B173" s="4" t="s">
        <v>1138</v>
      </c>
      <c r="C173" s="4" t="s">
        <v>416</v>
      </c>
      <c r="D173" s="4" t="s">
        <v>1152</v>
      </c>
      <c r="E173" s="3" t="s">
        <v>1182</v>
      </c>
      <c r="F173" s="3"/>
      <c r="G173" s="3"/>
      <c r="H173" s="3">
        <v>1</v>
      </c>
      <c r="I173" s="3" t="s">
        <v>1081</v>
      </c>
      <c r="J173" s="3">
        <v>2020</v>
      </c>
      <c r="K173" s="9">
        <v>43.806496300965897</v>
      </c>
    </row>
    <row r="174" spans="1:11" x14ac:dyDescent="0.3">
      <c r="A174" s="4" t="s">
        <v>1177</v>
      </c>
      <c r="B174" s="4" t="s">
        <v>1138</v>
      </c>
      <c r="C174" s="4" t="s">
        <v>416</v>
      </c>
      <c r="D174" s="4" t="s">
        <v>1152</v>
      </c>
      <c r="E174" s="3" t="s">
        <v>1182</v>
      </c>
      <c r="F174" s="3"/>
      <c r="G174" s="3"/>
      <c r="H174" s="3">
        <v>1</v>
      </c>
      <c r="I174" s="3" t="s">
        <v>1081</v>
      </c>
      <c r="J174" s="3">
        <v>2025</v>
      </c>
      <c r="K174" s="9">
        <v>43.806496300965897</v>
      </c>
    </row>
    <row r="175" spans="1:11" x14ac:dyDescent="0.3">
      <c r="A175" s="4" t="s">
        <v>1177</v>
      </c>
      <c r="B175" s="4" t="s">
        <v>1138</v>
      </c>
      <c r="C175" s="4" t="s">
        <v>416</v>
      </c>
      <c r="D175" s="4" t="s">
        <v>1152</v>
      </c>
      <c r="E175" s="3" t="s">
        <v>1182</v>
      </c>
      <c r="F175" s="3"/>
      <c r="G175" s="3"/>
      <c r="H175" s="3">
        <v>1</v>
      </c>
      <c r="I175" s="3" t="s">
        <v>1081</v>
      </c>
      <c r="J175" s="3">
        <v>2030</v>
      </c>
      <c r="K175" s="9">
        <v>43.806496300965897</v>
      </c>
    </row>
    <row r="176" spans="1:11" x14ac:dyDescent="0.3">
      <c r="A176" s="4" t="s">
        <v>1177</v>
      </c>
      <c r="B176" s="4" t="s">
        <v>1138</v>
      </c>
      <c r="C176" s="4" t="s">
        <v>416</v>
      </c>
      <c r="D176" s="4" t="s">
        <v>1152</v>
      </c>
      <c r="E176" s="3" t="s">
        <v>1182</v>
      </c>
      <c r="F176" s="3"/>
      <c r="G176" s="3"/>
      <c r="H176" s="3">
        <v>1</v>
      </c>
      <c r="I176" s="3" t="s">
        <v>1081</v>
      </c>
      <c r="J176" s="3">
        <v>2040</v>
      </c>
      <c r="K176" s="9">
        <v>43.806496300965897</v>
      </c>
    </row>
    <row r="177" spans="1:11" x14ac:dyDescent="0.3">
      <c r="A177" s="4" t="s">
        <v>1177</v>
      </c>
      <c r="B177" s="4" t="s">
        <v>1138</v>
      </c>
      <c r="C177" s="4" t="s">
        <v>416</v>
      </c>
      <c r="D177" s="4" t="s">
        <v>1152</v>
      </c>
      <c r="E177" s="3" t="s">
        <v>1182</v>
      </c>
      <c r="F177" s="3"/>
      <c r="G177" s="3"/>
      <c r="H177" s="3">
        <v>1</v>
      </c>
      <c r="I177" s="3" t="s">
        <v>1081</v>
      </c>
      <c r="J177" s="3">
        <v>2050</v>
      </c>
      <c r="K177" s="9">
        <v>43.806496300965897</v>
      </c>
    </row>
    <row r="178" spans="1:11" x14ac:dyDescent="0.3">
      <c r="A178" s="4" t="s">
        <v>1177</v>
      </c>
      <c r="B178" s="4" t="s">
        <v>1138</v>
      </c>
      <c r="C178" s="4" t="s">
        <v>416</v>
      </c>
      <c r="D178" s="4" t="s">
        <v>1096</v>
      </c>
      <c r="E178" s="3"/>
      <c r="F178" s="3"/>
      <c r="G178" s="3" t="s">
        <v>245</v>
      </c>
      <c r="H178" s="3" t="s">
        <v>1084</v>
      </c>
      <c r="I178" s="3" t="s">
        <v>1081</v>
      </c>
      <c r="J178" s="3">
        <v>2020</v>
      </c>
      <c r="K178" s="9">
        <v>0.16</v>
      </c>
    </row>
    <row r="179" spans="1:11" x14ac:dyDescent="0.3">
      <c r="A179" s="4" t="s">
        <v>1177</v>
      </c>
      <c r="B179" s="4" t="s">
        <v>1138</v>
      </c>
      <c r="C179" s="4" t="s">
        <v>416</v>
      </c>
      <c r="D179" s="4" t="s">
        <v>1096</v>
      </c>
      <c r="E179" s="3"/>
      <c r="F179" s="3"/>
      <c r="G179" s="3" t="s">
        <v>245</v>
      </c>
      <c r="H179" s="3" t="s">
        <v>1084</v>
      </c>
      <c r="I179" s="3" t="s">
        <v>1081</v>
      </c>
      <c r="J179" s="3">
        <v>2025</v>
      </c>
      <c r="K179" s="9">
        <v>0.16</v>
      </c>
    </row>
    <row r="180" spans="1:11" x14ac:dyDescent="0.3">
      <c r="A180" s="4" t="s">
        <v>1177</v>
      </c>
      <c r="B180" s="4" t="s">
        <v>1138</v>
      </c>
      <c r="C180" s="4" t="s">
        <v>416</v>
      </c>
      <c r="D180" s="4" t="s">
        <v>1096</v>
      </c>
      <c r="E180" s="3"/>
      <c r="F180" s="3"/>
      <c r="G180" s="3" t="s">
        <v>245</v>
      </c>
      <c r="H180" s="3" t="s">
        <v>1084</v>
      </c>
      <c r="I180" s="3" t="s">
        <v>1081</v>
      </c>
      <c r="J180" s="3">
        <v>2030</v>
      </c>
      <c r="K180" s="9">
        <v>0.16</v>
      </c>
    </row>
    <row r="181" spans="1:11" x14ac:dyDescent="0.3">
      <c r="A181" s="4" t="s">
        <v>1177</v>
      </c>
      <c r="B181" s="4" t="s">
        <v>1138</v>
      </c>
      <c r="C181" s="4" t="s">
        <v>416</v>
      </c>
      <c r="D181" s="4" t="s">
        <v>1096</v>
      </c>
      <c r="E181" s="3"/>
      <c r="F181" s="3"/>
      <c r="G181" s="3" t="s">
        <v>245</v>
      </c>
      <c r="H181" s="3" t="s">
        <v>1084</v>
      </c>
      <c r="I181" s="3" t="s">
        <v>1081</v>
      </c>
      <c r="J181" s="3">
        <v>2040</v>
      </c>
      <c r="K181" s="9">
        <v>0.16</v>
      </c>
    </row>
    <row r="182" spans="1:11" x14ac:dyDescent="0.3">
      <c r="A182" s="4" t="s">
        <v>1177</v>
      </c>
      <c r="B182" s="4" t="s">
        <v>1138</v>
      </c>
      <c r="C182" s="4" t="s">
        <v>416</v>
      </c>
      <c r="D182" s="4" t="s">
        <v>1096</v>
      </c>
      <c r="E182" s="3"/>
      <c r="F182" s="3"/>
      <c r="G182" s="3" t="s">
        <v>245</v>
      </c>
      <c r="H182" s="3" t="s">
        <v>1084</v>
      </c>
      <c r="I182" s="3" t="s">
        <v>1081</v>
      </c>
      <c r="J182" s="3">
        <v>2050</v>
      </c>
      <c r="K182" s="9">
        <v>0.16</v>
      </c>
    </row>
    <row r="183" spans="1:11" x14ac:dyDescent="0.3">
      <c r="A183" s="4" t="s">
        <v>1177</v>
      </c>
      <c r="B183" s="4" t="s">
        <v>1138</v>
      </c>
      <c r="C183" s="4" t="s">
        <v>416</v>
      </c>
      <c r="D183" s="4" t="s">
        <v>1150</v>
      </c>
      <c r="E183" s="3" t="s">
        <v>1183</v>
      </c>
      <c r="F183" s="3"/>
      <c r="G183" s="3" t="s">
        <v>244</v>
      </c>
      <c r="H183" s="3" t="s">
        <v>1084</v>
      </c>
      <c r="I183" s="3" t="s">
        <v>1081</v>
      </c>
      <c r="J183" s="3">
        <v>2020</v>
      </c>
      <c r="K183" s="9">
        <v>65</v>
      </c>
    </row>
    <row r="184" spans="1:11" x14ac:dyDescent="0.3">
      <c r="A184" s="4" t="s">
        <v>1177</v>
      </c>
      <c r="B184" s="4" t="s">
        <v>1138</v>
      </c>
      <c r="C184" s="4" t="s">
        <v>416</v>
      </c>
      <c r="D184" s="4" t="s">
        <v>1150</v>
      </c>
      <c r="E184" s="3" t="s">
        <v>1183</v>
      </c>
      <c r="F184" s="3"/>
      <c r="G184" s="3" t="s">
        <v>244</v>
      </c>
      <c r="H184" s="3" t="s">
        <v>1084</v>
      </c>
      <c r="I184" s="3" t="s">
        <v>1081</v>
      </c>
      <c r="J184" s="3">
        <v>2025</v>
      </c>
      <c r="K184" s="9">
        <v>65</v>
      </c>
    </row>
    <row r="185" spans="1:11" x14ac:dyDescent="0.3">
      <c r="A185" s="4" t="s">
        <v>1177</v>
      </c>
      <c r="B185" s="4" t="s">
        <v>1138</v>
      </c>
      <c r="C185" s="4" t="s">
        <v>416</v>
      </c>
      <c r="D185" s="4" t="s">
        <v>1150</v>
      </c>
      <c r="E185" s="3" t="s">
        <v>1183</v>
      </c>
      <c r="F185" s="3"/>
      <c r="G185" s="3" t="s">
        <v>244</v>
      </c>
      <c r="H185" s="3" t="s">
        <v>1084</v>
      </c>
      <c r="I185" s="3" t="s">
        <v>1081</v>
      </c>
      <c r="J185" s="3">
        <v>2030</v>
      </c>
      <c r="K185" s="9">
        <v>65</v>
      </c>
    </row>
    <row r="186" spans="1:11" x14ac:dyDescent="0.3">
      <c r="A186" s="4" t="s">
        <v>1177</v>
      </c>
      <c r="B186" s="4" t="s">
        <v>1138</v>
      </c>
      <c r="C186" s="4" t="s">
        <v>416</v>
      </c>
      <c r="D186" s="4" t="s">
        <v>1150</v>
      </c>
      <c r="E186" s="3" t="s">
        <v>1183</v>
      </c>
      <c r="F186" s="3"/>
      <c r="G186" s="3" t="s">
        <v>244</v>
      </c>
      <c r="H186" s="3" t="s">
        <v>1084</v>
      </c>
      <c r="I186" s="3" t="s">
        <v>1081</v>
      </c>
      <c r="J186" s="3">
        <v>2040</v>
      </c>
      <c r="K186" s="9">
        <v>65</v>
      </c>
    </row>
    <row r="187" spans="1:11" x14ac:dyDescent="0.3">
      <c r="A187" s="4" t="s">
        <v>1177</v>
      </c>
      <c r="B187" s="4" t="s">
        <v>1138</v>
      </c>
      <c r="C187" s="4" t="s">
        <v>416</v>
      </c>
      <c r="D187" s="4" t="s">
        <v>1150</v>
      </c>
      <c r="E187" s="3" t="s">
        <v>1183</v>
      </c>
      <c r="F187" s="3"/>
      <c r="G187" s="3" t="s">
        <v>244</v>
      </c>
      <c r="H187" s="3" t="s">
        <v>1084</v>
      </c>
      <c r="I187" s="3" t="s">
        <v>1081</v>
      </c>
      <c r="J187" s="3">
        <v>2050</v>
      </c>
      <c r="K187" s="9">
        <v>65</v>
      </c>
    </row>
    <row r="188" spans="1:11" x14ac:dyDescent="0.3">
      <c r="A188" s="4" t="s">
        <v>1177</v>
      </c>
      <c r="B188" s="4" t="s">
        <v>1138</v>
      </c>
      <c r="C188" s="4" t="s">
        <v>416</v>
      </c>
      <c r="D188" s="4" t="s">
        <v>1148</v>
      </c>
      <c r="E188" s="3" t="s">
        <v>1184</v>
      </c>
      <c r="F188" s="3"/>
      <c r="G188" s="3"/>
      <c r="H188" s="3" t="s">
        <v>1095</v>
      </c>
      <c r="I188" s="3" t="s">
        <v>1081</v>
      </c>
      <c r="J188" s="3">
        <v>2020</v>
      </c>
      <c r="K188" s="9">
        <v>5.89</v>
      </c>
    </row>
    <row r="189" spans="1:11" x14ac:dyDescent="0.3">
      <c r="A189" s="4" t="s">
        <v>1177</v>
      </c>
      <c r="B189" s="4" t="s">
        <v>1138</v>
      </c>
      <c r="C189" s="4" t="s">
        <v>416</v>
      </c>
      <c r="D189" s="4" t="s">
        <v>1148</v>
      </c>
      <c r="E189" s="3" t="s">
        <v>1184</v>
      </c>
      <c r="F189" s="3"/>
      <c r="G189" s="3"/>
      <c r="H189" s="3" t="s">
        <v>1095</v>
      </c>
      <c r="I189" s="3" t="s">
        <v>1081</v>
      </c>
      <c r="J189" s="3">
        <v>2025</v>
      </c>
      <c r="K189" s="9">
        <v>5.89</v>
      </c>
    </row>
    <row r="190" spans="1:11" x14ac:dyDescent="0.3">
      <c r="A190" s="4" t="s">
        <v>1177</v>
      </c>
      <c r="B190" s="4" t="s">
        <v>1138</v>
      </c>
      <c r="C190" s="4" t="s">
        <v>416</v>
      </c>
      <c r="D190" s="4" t="s">
        <v>1148</v>
      </c>
      <c r="E190" s="3" t="s">
        <v>1184</v>
      </c>
      <c r="F190" s="3"/>
      <c r="G190" s="3"/>
      <c r="H190" s="3" t="s">
        <v>1095</v>
      </c>
      <c r="I190" s="3" t="s">
        <v>1081</v>
      </c>
      <c r="J190" s="3">
        <v>2030</v>
      </c>
      <c r="K190" s="9">
        <v>5.89</v>
      </c>
    </row>
    <row r="191" spans="1:11" x14ac:dyDescent="0.3">
      <c r="A191" s="4" t="s">
        <v>1177</v>
      </c>
      <c r="B191" s="4" t="s">
        <v>1138</v>
      </c>
      <c r="C191" s="4" t="s">
        <v>416</v>
      </c>
      <c r="D191" s="4" t="s">
        <v>1148</v>
      </c>
      <c r="E191" s="3" t="s">
        <v>1184</v>
      </c>
      <c r="F191" s="3"/>
      <c r="G191" s="3"/>
      <c r="H191" s="3" t="s">
        <v>1095</v>
      </c>
      <c r="I191" s="3" t="s">
        <v>1081</v>
      </c>
      <c r="J191" s="3">
        <v>2040</v>
      </c>
      <c r="K191" s="9">
        <v>5.89</v>
      </c>
    </row>
    <row r="192" spans="1:11" x14ac:dyDescent="0.3">
      <c r="A192" s="4" t="s">
        <v>1177</v>
      </c>
      <c r="B192" s="4" t="s">
        <v>1138</v>
      </c>
      <c r="C192" s="4" t="s">
        <v>416</v>
      </c>
      <c r="D192" s="4" t="s">
        <v>1148</v>
      </c>
      <c r="E192" s="3" t="s">
        <v>1184</v>
      </c>
      <c r="F192" s="3"/>
      <c r="G192" s="3"/>
      <c r="H192" s="3" t="s">
        <v>1095</v>
      </c>
      <c r="I192" s="3" t="s">
        <v>1081</v>
      </c>
      <c r="J192" s="3">
        <v>2050</v>
      </c>
      <c r="K192" s="9">
        <v>5.89</v>
      </c>
    </row>
    <row r="193" spans="1:11" x14ac:dyDescent="0.3">
      <c r="A193" s="4" t="s">
        <v>1177</v>
      </c>
      <c r="B193" s="4" t="s">
        <v>1138</v>
      </c>
      <c r="C193" s="4" t="s">
        <v>416</v>
      </c>
      <c r="D193" s="4" t="s">
        <v>1151</v>
      </c>
      <c r="E193" s="3" t="s">
        <v>850</v>
      </c>
      <c r="F193" s="3"/>
      <c r="G193" s="3"/>
      <c r="H193" s="3" t="s">
        <v>1097</v>
      </c>
      <c r="I193" s="3" t="s">
        <v>1081</v>
      </c>
      <c r="J193" s="3">
        <v>2020</v>
      </c>
      <c r="K193" s="9">
        <v>9.0000000000000011E-3</v>
      </c>
    </row>
    <row r="194" spans="1:11" x14ac:dyDescent="0.3">
      <c r="A194" s="4" t="s">
        <v>1177</v>
      </c>
      <c r="B194" s="4" t="s">
        <v>1138</v>
      </c>
      <c r="C194" s="4" t="s">
        <v>416</v>
      </c>
      <c r="D194" s="4" t="s">
        <v>1151</v>
      </c>
      <c r="E194" s="3" t="s">
        <v>850</v>
      </c>
      <c r="F194" s="3"/>
      <c r="G194" s="3"/>
      <c r="H194" s="3" t="s">
        <v>1097</v>
      </c>
      <c r="I194" s="3" t="s">
        <v>1081</v>
      </c>
      <c r="J194" s="3">
        <v>2025</v>
      </c>
      <c r="K194" s="9">
        <v>9.0000000000000011E-3</v>
      </c>
    </row>
    <row r="195" spans="1:11" x14ac:dyDescent="0.3">
      <c r="A195" s="4" t="s">
        <v>1177</v>
      </c>
      <c r="B195" s="4" t="s">
        <v>1138</v>
      </c>
      <c r="C195" s="4" t="s">
        <v>416</v>
      </c>
      <c r="D195" s="4" t="s">
        <v>1151</v>
      </c>
      <c r="E195" s="3" t="s">
        <v>850</v>
      </c>
      <c r="F195" s="3"/>
      <c r="G195" s="3"/>
      <c r="H195" s="3" t="s">
        <v>1097</v>
      </c>
      <c r="I195" s="3" t="s">
        <v>1081</v>
      </c>
      <c r="J195" s="3">
        <v>2030</v>
      </c>
      <c r="K195" s="9">
        <v>9.0000000000000011E-3</v>
      </c>
    </row>
    <row r="196" spans="1:11" x14ac:dyDescent="0.3">
      <c r="A196" s="4" t="s">
        <v>1177</v>
      </c>
      <c r="B196" s="4" t="s">
        <v>1138</v>
      </c>
      <c r="C196" s="4" t="s">
        <v>416</v>
      </c>
      <c r="D196" s="4" t="s">
        <v>1151</v>
      </c>
      <c r="E196" s="3" t="s">
        <v>850</v>
      </c>
      <c r="F196" s="3"/>
      <c r="G196" s="3"/>
      <c r="H196" s="3" t="s">
        <v>1097</v>
      </c>
      <c r="I196" s="3" t="s">
        <v>1081</v>
      </c>
      <c r="J196" s="3">
        <v>2040</v>
      </c>
      <c r="K196" s="9">
        <v>9.0000000000000011E-3</v>
      </c>
    </row>
    <row r="197" spans="1:11" x14ac:dyDescent="0.3">
      <c r="A197" s="4" t="s">
        <v>1177</v>
      </c>
      <c r="B197" s="4" t="s">
        <v>1138</v>
      </c>
      <c r="C197" s="4" t="s">
        <v>416</v>
      </c>
      <c r="D197" s="4" t="s">
        <v>1151</v>
      </c>
      <c r="E197" s="3" t="s">
        <v>850</v>
      </c>
      <c r="F197" s="3"/>
      <c r="G197" s="3"/>
      <c r="H197" s="3" t="s">
        <v>1097</v>
      </c>
      <c r="I197" s="3" t="s">
        <v>1081</v>
      </c>
      <c r="J197" s="3">
        <v>2050</v>
      </c>
      <c r="K197" s="9">
        <v>9.0000000000000011E-3</v>
      </c>
    </row>
    <row r="198" spans="1:11" x14ac:dyDescent="0.3">
      <c r="A198" s="4" t="s">
        <v>1177</v>
      </c>
      <c r="B198" s="4" t="s">
        <v>1138</v>
      </c>
      <c r="C198" s="4" t="s">
        <v>416</v>
      </c>
      <c r="D198" s="4" t="s">
        <v>1149</v>
      </c>
      <c r="E198" s="3" t="s">
        <v>1185</v>
      </c>
      <c r="F198" s="3"/>
      <c r="G198" s="3"/>
      <c r="H198" s="3" t="s">
        <v>1095</v>
      </c>
      <c r="I198" s="3" t="s">
        <v>1081</v>
      </c>
      <c r="J198" s="3">
        <v>2020</v>
      </c>
      <c r="K198" s="9">
        <v>52.12283287671233</v>
      </c>
    </row>
    <row r="199" spans="1:11" x14ac:dyDescent="0.3">
      <c r="A199" s="4" t="s">
        <v>1177</v>
      </c>
      <c r="B199" s="4" t="s">
        <v>1138</v>
      </c>
      <c r="C199" s="4" t="s">
        <v>416</v>
      </c>
      <c r="D199" s="4" t="s">
        <v>1149</v>
      </c>
      <c r="E199" s="3" t="s">
        <v>1185</v>
      </c>
      <c r="F199" s="3"/>
      <c r="G199" s="3"/>
      <c r="H199" s="3" t="s">
        <v>1095</v>
      </c>
      <c r="I199" s="3" t="s">
        <v>1081</v>
      </c>
      <c r="J199" s="3">
        <v>2025</v>
      </c>
      <c r="K199" s="9">
        <v>52.12283287671233</v>
      </c>
    </row>
    <row r="200" spans="1:11" x14ac:dyDescent="0.3">
      <c r="A200" s="4" t="s">
        <v>1177</v>
      </c>
      <c r="B200" s="4" t="s">
        <v>1138</v>
      </c>
      <c r="C200" s="4" t="s">
        <v>416</v>
      </c>
      <c r="D200" s="4" t="s">
        <v>1149</v>
      </c>
      <c r="E200" s="3" t="s">
        <v>1185</v>
      </c>
      <c r="F200" s="3"/>
      <c r="G200" s="3"/>
      <c r="H200" s="3" t="s">
        <v>1095</v>
      </c>
      <c r="I200" s="3" t="s">
        <v>1081</v>
      </c>
      <c r="J200" s="3">
        <v>2030</v>
      </c>
      <c r="K200" s="9">
        <v>52.12283287671233</v>
      </c>
    </row>
    <row r="201" spans="1:11" x14ac:dyDescent="0.3">
      <c r="A201" s="4" t="s">
        <v>1177</v>
      </c>
      <c r="B201" s="4" t="s">
        <v>1138</v>
      </c>
      <c r="C201" s="4" t="s">
        <v>416</v>
      </c>
      <c r="D201" s="4" t="s">
        <v>1149</v>
      </c>
      <c r="E201" s="3" t="s">
        <v>1185</v>
      </c>
      <c r="F201" s="3"/>
      <c r="G201" s="3"/>
      <c r="H201" s="3" t="s">
        <v>1095</v>
      </c>
      <c r="I201" s="3" t="s">
        <v>1081</v>
      </c>
      <c r="J201" s="3">
        <v>2040</v>
      </c>
      <c r="K201" s="9">
        <v>52.12283287671233</v>
      </c>
    </row>
    <row r="202" spans="1:11" x14ac:dyDescent="0.3">
      <c r="A202" s="4" t="s">
        <v>1177</v>
      </c>
      <c r="B202" s="4" t="s">
        <v>1138</v>
      </c>
      <c r="C202" s="4" t="s">
        <v>416</v>
      </c>
      <c r="D202" s="4" t="s">
        <v>1149</v>
      </c>
      <c r="E202" s="3" t="s">
        <v>1185</v>
      </c>
      <c r="F202" s="3"/>
      <c r="G202" s="3"/>
      <c r="H202" s="3" t="s">
        <v>1095</v>
      </c>
      <c r="I202" s="3" t="s">
        <v>1081</v>
      </c>
      <c r="J202" s="3">
        <v>2050</v>
      </c>
      <c r="K202" s="9">
        <v>52.12283287671233</v>
      </c>
    </row>
    <row r="203" spans="1:11" x14ac:dyDescent="0.3">
      <c r="A203" s="4" t="s">
        <v>1186</v>
      </c>
      <c r="B203" s="4" t="s">
        <v>1157</v>
      </c>
      <c r="C203" s="4" t="s">
        <v>10</v>
      </c>
      <c r="D203" s="4" t="s">
        <v>682</v>
      </c>
      <c r="E203" s="3" t="s">
        <v>850</v>
      </c>
      <c r="F203" s="3"/>
      <c r="G203" s="3" t="s">
        <v>3</v>
      </c>
      <c r="H203" s="3">
        <v>1</v>
      </c>
      <c r="I203" s="3" t="s">
        <v>1081</v>
      </c>
      <c r="J203" s="3">
        <v>2020</v>
      </c>
      <c r="K203" s="9">
        <v>2.162915423604575E-2</v>
      </c>
    </row>
    <row r="204" spans="1:11" x14ac:dyDescent="0.3">
      <c r="A204" s="4" t="s">
        <v>1186</v>
      </c>
      <c r="B204" s="4" t="s">
        <v>1157</v>
      </c>
      <c r="C204" s="4" t="s">
        <v>10</v>
      </c>
      <c r="D204" s="4" t="s">
        <v>682</v>
      </c>
      <c r="E204" s="3" t="s">
        <v>850</v>
      </c>
      <c r="F204" s="3"/>
      <c r="G204" s="3" t="s">
        <v>3</v>
      </c>
      <c r="H204" s="3">
        <v>1</v>
      </c>
      <c r="I204" s="3" t="s">
        <v>1081</v>
      </c>
      <c r="J204" s="3">
        <v>2025</v>
      </c>
      <c r="K204" s="9">
        <v>2.162915423604575E-2</v>
      </c>
    </row>
    <row r="205" spans="1:11" x14ac:dyDescent="0.3">
      <c r="A205" s="4" t="s">
        <v>1186</v>
      </c>
      <c r="B205" s="4" t="s">
        <v>1157</v>
      </c>
      <c r="C205" s="4" t="s">
        <v>10</v>
      </c>
      <c r="D205" s="4" t="s">
        <v>682</v>
      </c>
      <c r="E205" s="3" t="s">
        <v>850</v>
      </c>
      <c r="F205" s="3"/>
      <c r="G205" s="3" t="s">
        <v>3</v>
      </c>
      <c r="H205" s="3">
        <v>1</v>
      </c>
      <c r="I205" s="3" t="s">
        <v>1081</v>
      </c>
      <c r="J205" s="3">
        <v>2030</v>
      </c>
      <c r="K205" s="9">
        <v>1.88173641853598E-2</v>
      </c>
    </row>
    <row r="206" spans="1:11" x14ac:dyDescent="0.3">
      <c r="A206" s="4" t="s">
        <v>1186</v>
      </c>
      <c r="B206" s="4" t="s">
        <v>1157</v>
      </c>
      <c r="C206" s="4" t="s">
        <v>10</v>
      </c>
      <c r="D206" s="4" t="s">
        <v>682</v>
      </c>
      <c r="E206" s="3" t="s">
        <v>850</v>
      </c>
      <c r="F206" s="3"/>
      <c r="G206" s="3" t="s">
        <v>3</v>
      </c>
      <c r="H206" s="3">
        <v>1</v>
      </c>
      <c r="I206" s="3" t="s">
        <v>1081</v>
      </c>
      <c r="J206" s="3">
        <v>2040</v>
      </c>
      <c r="K206" s="9">
        <v>1.816848955827843E-2</v>
      </c>
    </row>
    <row r="207" spans="1:11" x14ac:dyDescent="0.3">
      <c r="A207" s="4" t="s">
        <v>1186</v>
      </c>
      <c r="B207" s="4" t="s">
        <v>1157</v>
      </c>
      <c r="C207" s="4" t="s">
        <v>10</v>
      </c>
      <c r="D207" s="4" t="s">
        <v>682</v>
      </c>
      <c r="E207" s="3" t="s">
        <v>850</v>
      </c>
      <c r="F207" s="3"/>
      <c r="G207" s="3" t="s">
        <v>3</v>
      </c>
      <c r="H207" s="3">
        <v>1</v>
      </c>
      <c r="I207" s="3" t="s">
        <v>1081</v>
      </c>
      <c r="J207" s="3">
        <v>2050</v>
      </c>
      <c r="K207" s="9">
        <v>1.7087031846476142E-2</v>
      </c>
    </row>
    <row r="208" spans="1:11" x14ac:dyDescent="0.3">
      <c r="A208" s="4" t="s">
        <v>1186</v>
      </c>
      <c r="B208" s="4" t="s">
        <v>1157</v>
      </c>
      <c r="C208" s="4" t="s">
        <v>10</v>
      </c>
      <c r="D208" s="4" t="s">
        <v>682</v>
      </c>
      <c r="E208" s="3" t="s">
        <v>850</v>
      </c>
      <c r="F208" s="3"/>
      <c r="G208" s="3" t="s">
        <v>3</v>
      </c>
      <c r="H208" s="3">
        <v>1</v>
      </c>
      <c r="I208" s="3" t="s">
        <v>12</v>
      </c>
      <c r="J208" s="3">
        <v>2025</v>
      </c>
      <c r="K208" s="9">
        <v>1.6221865677034309E-2</v>
      </c>
    </row>
    <row r="209" spans="1:11" x14ac:dyDescent="0.3">
      <c r="A209" s="4" t="s">
        <v>1186</v>
      </c>
      <c r="B209" s="4" t="s">
        <v>1157</v>
      </c>
      <c r="C209" s="4" t="s">
        <v>10</v>
      </c>
      <c r="D209" s="4" t="s">
        <v>682</v>
      </c>
      <c r="E209" s="3" t="s">
        <v>850</v>
      </c>
      <c r="F209" s="3"/>
      <c r="G209" s="3" t="s">
        <v>3</v>
      </c>
      <c r="H209" s="3">
        <v>1</v>
      </c>
      <c r="I209" s="3" t="s">
        <v>12</v>
      </c>
      <c r="J209" s="3">
        <v>2050</v>
      </c>
      <c r="K209" s="9">
        <v>1.281527388485711E-2</v>
      </c>
    </row>
    <row r="210" spans="1:11" x14ac:dyDescent="0.3">
      <c r="A210" s="4" t="s">
        <v>1186</v>
      </c>
      <c r="B210" s="4" t="s">
        <v>1157</v>
      </c>
      <c r="C210" s="4" t="s">
        <v>10</v>
      </c>
      <c r="D210" s="4" t="s">
        <v>682</v>
      </c>
      <c r="E210" s="3" t="s">
        <v>850</v>
      </c>
      <c r="F210" s="3"/>
      <c r="G210" s="3" t="s">
        <v>3</v>
      </c>
      <c r="H210" s="3">
        <v>1</v>
      </c>
      <c r="I210" s="3" t="s">
        <v>11</v>
      </c>
      <c r="J210" s="3">
        <v>2025</v>
      </c>
      <c r="K210" s="9">
        <v>2.7036442795057191E-2</v>
      </c>
    </row>
    <row r="211" spans="1:11" x14ac:dyDescent="0.3">
      <c r="A211" s="4" t="s">
        <v>1186</v>
      </c>
      <c r="B211" s="4" t="s">
        <v>1157</v>
      </c>
      <c r="C211" s="4" t="s">
        <v>10</v>
      </c>
      <c r="D211" s="4" t="s">
        <v>682</v>
      </c>
      <c r="E211" s="3" t="s">
        <v>850</v>
      </c>
      <c r="F211" s="3"/>
      <c r="G211" s="3" t="s">
        <v>3</v>
      </c>
      <c r="H211" s="3">
        <v>1</v>
      </c>
      <c r="I211" s="3" t="s">
        <v>11</v>
      </c>
      <c r="J211" s="3">
        <v>2050</v>
      </c>
      <c r="K211" s="9">
        <v>2.1358789808095181E-2</v>
      </c>
    </row>
    <row r="212" spans="1:11" x14ac:dyDescent="0.3">
      <c r="A212" s="4" t="s">
        <v>1186</v>
      </c>
      <c r="B212" s="4" t="s">
        <v>1157</v>
      </c>
      <c r="C212" s="4" t="s">
        <v>10</v>
      </c>
      <c r="D212" s="4" t="s">
        <v>683</v>
      </c>
      <c r="E212" s="3" t="s">
        <v>851</v>
      </c>
      <c r="F212" s="3"/>
      <c r="G212" s="3" t="s">
        <v>3</v>
      </c>
      <c r="H212" s="3">
        <v>1</v>
      </c>
      <c r="I212" s="3" t="s">
        <v>1081</v>
      </c>
      <c r="J212" s="3">
        <v>2020</v>
      </c>
      <c r="K212" s="9">
        <v>10.126042100319969</v>
      </c>
    </row>
    <row r="213" spans="1:11" x14ac:dyDescent="0.3">
      <c r="A213" s="4" t="s">
        <v>1186</v>
      </c>
      <c r="B213" s="4" t="s">
        <v>1157</v>
      </c>
      <c r="C213" s="4" t="s">
        <v>10</v>
      </c>
      <c r="D213" s="4" t="s">
        <v>683</v>
      </c>
      <c r="E213" s="3" t="s">
        <v>851</v>
      </c>
      <c r="F213" s="3"/>
      <c r="G213" s="3" t="s">
        <v>3</v>
      </c>
      <c r="H213" s="3">
        <v>1</v>
      </c>
      <c r="I213" s="3" t="s">
        <v>1081</v>
      </c>
      <c r="J213" s="3">
        <v>2025</v>
      </c>
      <c r="K213" s="9">
        <v>10.126042100319969</v>
      </c>
    </row>
    <row r="214" spans="1:11" x14ac:dyDescent="0.3">
      <c r="A214" s="4" t="s">
        <v>1186</v>
      </c>
      <c r="B214" s="4" t="s">
        <v>1157</v>
      </c>
      <c r="C214" s="4" t="s">
        <v>10</v>
      </c>
      <c r="D214" s="4" t="s">
        <v>683</v>
      </c>
      <c r="E214" s="3" t="s">
        <v>851</v>
      </c>
      <c r="F214" s="3"/>
      <c r="G214" s="3" t="s">
        <v>3</v>
      </c>
      <c r="H214" s="3">
        <v>1</v>
      </c>
      <c r="I214" s="3" t="s">
        <v>1081</v>
      </c>
      <c r="J214" s="3">
        <v>2030</v>
      </c>
      <c r="K214" s="9">
        <v>8.8096566272783772</v>
      </c>
    </row>
    <row r="215" spans="1:11" x14ac:dyDescent="0.3">
      <c r="A215" s="4" t="s">
        <v>1186</v>
      </c>
      <c r="B215" s="4" t="s">
        <v>1157</v>
      </c>
      <c r="C215" s="4" t="s">
        <v>10</v>
      </c>
      <c r="D215" s="4" t="s">
        <v>683</v>
      </c>
      <c r="E215" s="3" t="s">
        <v>851</v>
      </c>
      <c r="F215" s="3"/>
      <c r="G215" s="3" t="s">
        <v>3</v>
      </c>
      <c r="H215" s="3">
        <v>1</v>
      </c>
      <c r="I215" s="3" t="s">
        <v>1081</v>
      </c>
      <c r="J215" s="3">
        <v>2040</v>
      </c>
      <c r="K215" s="9">
        <v>8.5058753642687783</v>
      </c>
    </row>
    <row r="216" spans="1:11" x14ac:dyDescent="0.3">
      <c r="A216" s="4" t="s">
        <v>1186</v>
      </c>
      <c r="B216" s="4" t="s">
        <v>1157</v>
      </c>
      <c r="C216" s="4" t="s">
        <v>10</v>
      </c>
      <c r="D216" s="4" t="s">
        <v>683</v>
      </c>
      <c r="E216" s="3" t="s">
        <v>851</v>
      </c>
      <c r="F216" s="3"/>
      <c r="G216" s="3" t="s">
        <v>3</v>
      </c>
      <c r="H216" s="3">
        <v>1</v>
      </c>
      <c r="I216" s="3" t="s">
        <v>1081</v>
      </c>
      <c r="J216" s="3">
        <v>2050</v>
      </c>
      <c r="K216" s="9">
        <v>7.99957325925278</v>
      </c>
    </row>
    <row r="217" spans="1:11" x14ac:dyDescent="0.3">
      <c r="A217" s="4" t="s">
        <v>1186</v>
      </c>
      <c r="B217" s="4" t="s">
        <v>1157</v>
      </c>
      <c r="C217" s="4" t="s">
        <v>10</v>
      </c>
      <c r="D217" s="4" t="s">
        <v>683</v>
      </c>
      <c r="E217" s="3" t="s">
        <v>851</v>
      </c>
      <c r="F217" s="3"/>
      <c r="G217" s="3" t="s">
        <v>3</v>
      </c>
      <c r="H217" s="3">
        <v>1</v>
      </c>
      <c r="I217" s="3" t="s">
        <v>12</v>
      </c>
      <c r="J217" s="3">
        <v>2025</v>
      </c>
      <c r="K217" s="9">
        <v>7.5945315752399809</v>
      </c>
    </row>
    <row r="218" spans="1:11" x14ac:dyDescent="0.3">
      <c r="A218" s="4" t="s">
        <v>1186</v>
      </c>
      <c r="B218" s="4" t="s">
        <v>1157</v>
      </c>
      <c r="C218" s="4" t="s">
        <v>10</v>
      </c>
      <c r="D218" s="4" t="s">
        <v>683</v>
      </c>
      <c r="E218" s="3" t="s">
        <v>851</v>
      </c>
      <c r="F218" s="3"/>
      <c r="G218" s="3" t="s">
        <v>3</v>
      </c>
      <c r="H218" s="3">
        <v>1</v>
      </c>
      <c r="I218" s="3" t="s">
        <v>12</v>
      </c>
      <c r="J218" s="3">
        <v>2050</v>
      </c>
      <c r="K218" s="9">
        <v>5.9996799444395847</v>
      </c>
    </row>
    <row r="219" spans="1:11" x14ac:dyDescent="0.3">
      <c r="A219" s="4" t="s">
        <v>1186</v>
      </c>
      <c r="B219" s="4" t="s">
        <v>1157</v>
      </c>
      <c r="C219" s="4" t="s">
        <v>10</v>
      </c>
      <c r="D219" s="4" t="s">
        <v>683</v>
      </c>
      <c r="E219" s="3" t="s">
        <v>851</v>
      </c>
      <c r="F219" s="3"/>
      <c r="G219" s="3" t="s">
        <v>3</v>
      </c>
      <c r="H219" s="3">
        <v>1</v>
      </c>
      <c r="I219" s="3" t="s">
        <v>11</v>
      </c>
      <c r="J219" s="3">
        <v>2025</v>
      </c>
      <c r="K219" s="9">
        <v>12.657552625399971</v>
      </c>
    </row>
    <row r="220" spans="1:11" x14ac:dyDescent="0.3">
      <c r="A220" s="4" t="s">
        <v>1186</v>
      </c>
      <c r="B220" s="4" t="s">
        <v>1157</v>
      </c>
      <c r="C220" s="4" t="s">
        <v>10</v>
      </c>
      <c r="D220" s="4" t="s">
        <v>683</v>
      </c>
      <c r="E220" s="3" t="s">
        <v>851</v>
      </c>
      <c r="F220" s="3"/>
      <c r="G220" s="3" t="s">
        <v>3</v>
      </c>
      <c r="H220" s="3">
        <v>1</v>
      </c>
      <c r="I220" s="3" t="s">
        <v>11</v>
      </c>
      <c r="J220" s="3">
        <v>2050</v>
      </c>
      <c r="K220" s="9">
        <v>9.9994665740659752</v>
      </c>
    </row>
    <row r="221" spans="1:11" x14ac:dyDescent="0.3">
      <c r="A221" s="4" t="s">
        <v>1186</v>
      </c>
      <c r="B221" s="4" t="s">
        <v>1157</v>
      </c>
      <c r="C221" s="4" t="s">
        <v>10</v>
      </c>
      <c r="D221" s="4" t="s">
        <v>684</v>
      </c>
      <c r="E221" s="3" t="s">
        <v>850</v>
      </c>
      <c r="F221" s="3"/>
      <c r="G221" s="3" t="s">
        <v>2</v>
      </c>
      <c r="H221" s="3">
        <v>1</v>
      </c>
      <c r="I221" s="3" t="s">
        <v>1081</v>
      </c>
      <c r="J221" s="3">
        <v>2020</v>
      </c>
      <c r="K221" s="9">
        <v>5.0538519968343007E-2</v>
      </c>
    </row>
    <row r="222" spans="1:11" x14ac:dyDescent="0.3">
      <c r="A222" s="4" t="s">
        <v>1186</v>
      </c>
      <c r="B222" s="4" t="s">
        <v>1157</v>
      </c>
      <c r="C222" s="4" t="s">
        <v>10</v>
      </c>
      <c r="D222" s="4" t="s">
        <v>684</v>
      </c>
      <c r="E222" s="3" t="s">
        <v>850</v>
      </c>
      <c r="F222" s="3"/>
      <c r="G222" s="3" t="s">
        <v>2</v>
      </c>
      <c r="H222" s="3">
        <v>1</v>
      </c>
      <c r="I222" s="3" t="s">
        <v>1081</v>
      </c>
      <c r="J222" s="3">
        <v>2025</v>
      </c>
      <c r="K222" s="9">
        <v>5.0538519968343007E-2</v>
      </c>
    </row>
    <row r="223" spans="1:11" x14ac:dyDescent="0.3">
      <c r="A223" s="4" t="s">
        <v>1186</v>
      </c>
      <c r="B223" s="4" t="s">
        <v>1157</v>
      </c>
      <c r="C223" s="4" t="s">
        <v>10</v>
      </c>
      <c r="D223" s="4" t="s">
        <v>684</v>
      </c>
      <c r="E223" s="3" t="s">
        <v>850</v>
      </c>
      <c r="F223" s="3"/>
      <c r="G223" s="3" t="s">
        <v>2</v>
      </c>
      <c r="H223" s="3">
        <v>1</v>
      </c>
      <c r="I223" s="3" t="s">
        <v>1081</v>
      </c>
      <c r="J223" s="3">
        <v>2030</v>
      </c>
      <c r="K223" s="9">
        <v>4.3968512372458413E-2</v>
      </c>
    </row>
    <row r="224" spans="1:11" x14ac:dyDescent="0.3">
      <c r="A224" s="4" t="s">
        <v>1186</v>
      </c>
      <c r="B224" s="4" t="s">
        <v>1157</v>
      </c>
      <c r="C224" s="4" t="s">
        <v>10</v>
      </c>
      <c r="D224" s="4" t="s">
        <v>684</v>
      </c>
      <c r="E224" s="3" t="s">
        <v>850</v>
      </c>
      <c r="F224" s="3"/>
      <c r="G224" s="3" t="s">
        <v>2</v>
      </c>
      <c r="H224" s="3">
        <v>1</v>
      </c>
      <c r="I224" s="3" t="s">
        <v>1081</v>
      </c>
      <c r="J224" s="3">
        <v>2040</v>
      </c>
      <c r="K224" s="9">
        <v>4.2452356773408133E-2</v>
      </c>
    </row>
    <row r="225" spans="1:11" x14ac:dyDescent="0.3">
      <c r="A225" s="4" t="s">
        <v>1186</v>
      </c>
      <c r="B225" s="4" t="s">
        <v>1157</v>
      </c>
      <c r="C225" s="4" t="s">
        <v>10</v>
      </c>
      <c r="D225" s="4" t="s">
        <v>684</v>
      </c>
      <c r="E225" s="3" t="s">
        <v>850</v>
      </c>
      <c r="F225" s="3"/>
      <c r="G225" s="3" t="s">
        <v>2</v>
      </c>
      <c r="H225" s="3">
        <v>1</v>
      </c>
      <c r="I225" s="3" t="s">
        <v>1081</v>
      </c>
      <c r="J225" s="3">
        <v>2050</v>
      </c>
      <c r="K225" s="9">
        <v>3.9925430774990979E-2</v>
      </c>
    </row>
    <row r="226" spans="1:11" x14ac:dyDescent="0.3">
      <c r="A226" s="4" t="s">
        <v>1186</v>
      </c>
      <c r="B226" s="4" t="s">
        <v>1157</v>
      </c>
      <c r="C226" s="4" t="s">
        <v>10</v>
      </c>
      <c r="D226" s="4" t="s">
        <v>684</v>
      </c>
      <c r="E226" s="3" t="s">
        <v>850</v>
      </c>
      <c r="F226" s="3"/>
      <c r="G226" s="3" t="s">
        <v>2</v>
      </c>
      <c r="H226" s="3">
        <v>1</v>
      </c>
      <c r="I226" s="3" t="s">
        <v>12</v>
      </c>
      <c r="J226" s="3">
        <v>2025</v>
      </c>
      <c r="K226" s="9">
        <v>4.2957741973091552E-2</v>
      </c>
    </row>
    <row r="227" spans="1:11" x14ac:dyDescent="0.3">
      <c r="A227" s="4" t="s">
        <v>1186</v>
      </c>
      <c r="B227" s="4" t="s">
        <v>1157</v>
      </c>
      <c r="C227" s="4" t="s">
        <v>10</v>
      </c>
      <c r="D227" s="4" t="s">
        <v>684</v>
      </c>
      <c r="E227" s="3" t="s">
        <v>850</v>
      </c>
      <c r="F227" s="3"/>
      <c r="G227" s="3" t="s">
        <v>2</v>
      </c>
      <c r="H227" s="3">
        <v>1</v>
      </c>
      <c r="I227" s="3" t="s">
        <v>12</v>
      </c>
      <c r="J227" s="3">
        <v>2050</v>
      </c>
      <c r="K227" s="9">
        <v>3.3936616158742328E-2</v>
      </c>
    </row>
    <row r="228" spans="1:11" x14ac:dyDescent="0.3">
      <c r="A228" s="4" t="s">
        <v>1186</v>
      </c>
      <c r="B228" s="4" t="s">
        <v>1157</v>
      </c>
      <c r="C228" s="4" t="s">
        <v>10</v>
      </c>
      <c r="D228" s="4" t="s">
        <v>684</v>
      </c>
      <c r="E228" s="3" t="s">
        <v>850</v>
      </c>
      <c r="F228" s="3"/>
      <c r="G228" s="3" t="s">
        <v>2</v>
      </c>
      <c r="H228" s="3">
        <v>1</v>
      </c>
      <c r="I228" s="3" t="s">
        <v>11</v>
      </c>
      <c r="J228" s="3">
        <v>2025</v>
      </c>
      <c r="K228" s="9">
        <v>5.8119297963594448E-2</v>
      </c>
    </row>
    <row r="229" spans="1:11" x14ac:dyDescent="0.3">
      <c r="A229" s="4" t="s">
        <v>1186</v>
      </c>
      <c r="B229" s="4" t="s">
        <v>1157</v>
      </c>
      <c r="C229" s="4" t="s">
        <v>10</v>
      </c>
      <c r="D229" s="4" t="s">
        <v>684</v>
      </c>
      <c r="E229" s="3" t="s">
        <v>850</v>
      </c>
      <c r="F229" s="3"/>
      <c r="G229" s="3" t="s">
        <v>2</v>
      </c>
      <c r="H229" s="3">
        <v>1</v>
      </c>
      <c r="I229" s="3" t="s">
        <v>11</v>
      </c>
      <c r="J229" s="3">
        <v>2050</v>
      </c>
      <c r="K229" s="9">
        <v>4.5914245391239623E-2</v>
      </c>
    </row>
    <row r="230" spans="1:11" x14ac:dyDescent="0.3">
      <c r="A230" s="4" t="s">
        <v>1186</v>
      </c>
      <c r="B230" s="4" t="s">
        <v>1157</v>
      </c>
      <c r="C230" s="4" t="s">
        <v>10</v>
      </c>
      <c r="D230" s="4" t="s">
        <v>685</v>
      </c>
      <c r="E230" s="3" t="s">
        <v>851</v>
      </c>
      <c r="F230" s="3"/>
      <c r="G230" s="3" t="s">
        <v>2</v>
      </c>
      <c r="H230" s="3">
        <v>1</v>
      </c>
      <c r="I230" s="3" t="s">
        <v>1081</v>
      </c>
      <c r="J230" s="3">
        <v>2020</v>
      </c>
      <c r="K230" s="9">
        <v>23.704972972972971</v>
      </c>
    </row>
    <row r="231" spans="1:11" x14ac:dyDescent="0.3">
      <c r="A231" s="4" t="s">
        <v>1186</v>
      </c>
      <c r="B231" s="4" t="s">
        <v>1157</v>
      </c>
      <c r="C231" s="4" t="s">
        <v>10</v>
      </c>
      <c r="D231" s="4" t="s">
        <v>685</v>
      </c>
      <c r="E231" s="3" t="s">
        <v>851</v>
      </c>
      <c r="F231" s="3"/>
      <c r="G231" s="3" t="s">
        <v>2</v>
      </c>
      <c r="H231" s="3">
        <v>1</v>
      </c>
      <c r="I231" s="3" t="s">
        <v>1081</v>
      </c>
      <c r="J231" s="3">
        <v>2025</v>
      </c>
      <c r="K231" s="9">
        <v>23.704972972972971</v>
      </c>
    </row>
    <row r="232" spans="1:11" x14ac:dyDescent="0.3">
      <c r="A232" s="4" t="s">
        <v>1186</v>
      </c>
      <c r="B232" s="4" t="s">
        <v>1157</v>
      </c>
      <c r="C232" s="4" t="s">
        <v>10</v>
      </c>
      <c r="D232" s="4" t="s">
        <v>685</v>
      </c>
      <c r="E232" s="3" t="s">
        <v>851</v>
      </c>
      <c r="F232" s="3"/>
      <c r="G232" s="3" t="s">
        <v>2</v>
      </c>
      <c r="H232" s="3">
        <v>1</v>
      </c>
      <c r="I232" s="3" t="s">
        <v>1081</v>
      </c>
      <c r="J232" s="3">
        <v>2030</v>
      </c>
      <c r="K232" s="9">
        <v>20.62332648648648</v>
      </c>
    </row>
    <row r="233" spans="1:11" x14ac:dyDescent="0.3">
      <c r="A233" s="4" t="s">
        <v>1186</v>
      </c>
      <c r="B233" s="4" t="s">
        <v>1157</v>
      </c>
      <c r="C233" s="4" t="s">
        <v>10</v>
      </c>
      <c r="D233" s="4" t="s">
        <v>685</v>
      </c>
      <c r="E233" s="3" t="s">
        <v>851</v>
      </c>
      <c r="F233" s="3"/>
      <c r="G233" s="3" t="s">
        <v>2</v>
      </c>
      <c r="H233" s="3">
        <v>1</v>
      </c>
      <c r="I233" s="3" t="s">
        <v>1081</v>
      </c>
      <c r="J233" s="3">
        <v>2040</v>
      </c>
      <c r="K233" s="9">
        <v>19.912177297297291</v>
      </c>
    </row>
    <row r="234" spans="1:11" x14ac:dyDescent="0.3">
      <c r="A234" s="4" t="s">
        <v>1186</v>
      </c>
      <c r="B234" s="4" t="s">
        <v>1157</v>
      </c>
      <c r="C234" s="4" t="s">
        <v>10</v>
      </c>
      <c r="D234" s="4" t="s">
        <v>685</v>
      </c>
      <c r="E234" s="3" t="s">
        <v>851</v>
      </c>
      <c r="F234" s="3"/>
      <c r="G234" s="3" t="s">
        <v>2</v>
      </c>
      <c r="H234" s="3">
        <v>1</v>
      </c>
      <c r="I234" s="3" t="s">
        <v>1081</v>
      </c>
      <c r="J234" s="3">
        <v>2050</v>
      </c>
      <c r="K234" s="9">
        <v>18.726928648648649</v>
      </c>
    </row>
    <row r="235" spans="1:11" x14ac:dyDescent="0.3">
      <c r="A235" s="4" t="s">
        <v>1186</v>
      </c>
      <c r="B235" s="4" t="s">
        <v>1157</v>
      </c>
      <c r="C235" s="4" t="s">
        <v>10</v>
      </c>
      <c r="D235" s="4" t="s">
        <v>685</v>
      </c>
      <c r="E235" s="3" t="s">
        <v>851</v>
      </c>
      <c r="F235" s="3"/>
      <c r="G235" s="3" t="s">
        <v>2</v>
      </c>
      <c r="H235" s="3">
        <v>1</v>
      </c>
      <c r="I235" s="3" t="s">
        <v>12</v>
      </c>
      <c r="J235" s="3">
        <v>2025</v>
      </c>
      <c r="K235" s="9">
        <v>20.14922702702702</v>
      </c>
    </row>
    <row r="236" spans="1:11" x14ac:dyDescent="0.3">
      <c r="A236" s="4" t="s">
        <v>1186</v>
      </c>
      <c r="B236" s="4" t="s">
        <v>1157</v>
      </c>
      <c r="C236" s="4" t="s">
        <v>10</v>
      </c>
      <c r="D236" s="4" t="s">
        <v>685</v>
      </c>
      <c r="E236" s="3" t="s">
        <v>851</v>
      </c>
      <c r="F236" s="3"/>
      <c r="G236" s="3" t="s">
        <v>2</v>
      </c>
      <c r="H236" s="3">
        <v>1</v>
      </c>
      <c r="I236" s="3" t="s">
        <v>12</v>
      </c>
      <c r="J236" s="3">
        <v>2050</v>
      </c>
      <c r="K236" s="9">
        <v>15.91788935135135</v>
      </c>
    </row>
    <row r="237" spans="1:11" x14ac:dyDescent="0.3">
      <c r="A237" s="4" t="s">
        <v>1186</v>
      </c>
      <c r="B237" s="4" t="s">
        <v>1157</v>
      </c>
      <c r="C237" s="4" t="s">
        <v>10</v>
      </c>
      <c r="D237" s="4" t="s">
        <v>685</v>
      </c>
      <c r="E237" s="3" t="s">
        <v>851</v>
      </c>
      <c r="F237" s="3"/>
      <c r="G237" s="3" t="s">
        <v>2</v>
      </c>
      <c r="H237" s="3">
        <v>1</v>
      </c>
      <c r="I237" s="3" t="s">
        <v>11</v>
      </c>
      <c r="J237" s="3">
        <v>2025</v>
      </c>
      <c r="K237" s="9">
        <v>27.260718918918911</v>
      </c>
    </row>
    <row r="238" spans="1:11" x14ac:dyDescent="0.3">
      <c r="A238" s="4" t="s">
        <v>1186</v>
      </c>
      <c r="B238" s="4" t="s">
        <v>1157</v>
      </c>
      <c r="C238" s="4" t="s">
        <v>10</v>
      </c>
      <c r="D238" s="4" t="s">
        <v>685</v>
      </c>
      <c r="E238" s="3" t="s">
        <v>851</v>
      </c>
      <c r="F238" s="3"/>
      <c r="G238" s="3" t="s">
        <v>2</v>
      </c>
      <c r="H238" s="3">
        <v>1</v>
      </c>
      <c r="I238" s="3" t="s">
        <v>11</v>
      </c>
      <c r="J238" s="3">
        <v>2050</v>
      </c>
      <c r="K238" s="9">
        <v>21.535967945945941</v>
      </c>
    </row>
    <row r="239" spans="1:11" x14ac:dyDescent="0.3">
      <c r="A239" s="4" t="s">
        <v>1186</v>
      </c>
      <c r="B239" s="4" t="s">
        <v>1157</v>
      </c>
      <c r="C239" s="4" t="s">
        <v>10</v>
      </c>
      <c r="D239" s="4" t="s">
        <v>1085</v>
      </c>
      <c r="E239" s="3" t="s">
        <v>850</v>
      </c>
      <c r="F239" s="3"/>
      <c r="G239" s="3"/>
      <c r="H239" s="3">
        <v>1</v>
      </c>
      <c r="I239" s="3" t="s">
        <v>1081</v>
      </c>
      <c r="J239" s="3">
        <v>2020</v>
      </c>
      <c r="K239" s="9">
        <v>1</v>
      </c>
    </row>
    <row r="240" spans="1:11" x14ac:dyDescent="0.3">
      <c r="A240" s="4" t="s">
        <v>1186</v>
      </c>
      <c r="B240" s="4" t="s">
        <v>1157</v>
      </c>
      <c r="C240" s="4" t="s">
        <v>10</v>
      </c>
      <c r="D240" s="4" t="s">
        <v>1085</v>
      </c>
      <c r="E240" s="3" t="s">
        <v>850</v>
      </c>
      <c r="F240" s="3"/>
      <c r="G240" s="3"/>
      <c r="H240" s="3">
        <v>1</v>
      </c>
      <c r="I240" s="3" t="s">
        <v>1081</v>
      </c>
      <c r="J240" s="3">
        <v>2025</v>
      </c>
      <c r="K240" s="9">
        <v>1</v>
      </c>
    </row>
    <row r="241" spans="1:11" x14ac:dyDescent="0.3">
      <c r="A241" s="4" t="s">
        <v>1186</v>
      </c>
      <c r="B241" s="4" t="s">
        <v>1157</v>
      </c>
      <c r="C241" s="4" t="s">
        <v>10</v>
      </c>
      <c r="D241" s="4" t="s">
        <v>1085</v>
      </c>
      <c r="E241" s="3" t="s">
        <v>850</v>
      </c>
      <c r="F241" s="3"/>
      <c r="G241" s="3"/>
      <c r="H241" s="3">
        <v>1</v>
      </c>
      <c r="I241" s="3" t="s">
        <v>1081</v>
      </c>
      <c r="J241" s="3">
        <v>2030</v>
      </c>
      <c r="K241" s="9">
        <v>1</v>
      </c>
    </row>
    <row r="242" spans="1:11" x14ac:dyDescent="0.3">
      <c r="A242" s="4" t="s">
        <v>1186</v>
      </c>
      <c r="B242" s="4" t="s">
        <v>1157</v>
      </c>
      <c r="C242" s="4" t="s">
        <v>10</v>
      </c>
      <c r="D242" s="4" t="s">
        <v>1085</v>
      </c>
      <c r="E242" s="3" t="s">
        <v>850</v>
      </c>
      <c r="F242" s="3"/>
      <c r="G242" s="3"/>
      <c r="H242" s="3">
        <v>1</v>
      </c>
      <c r="I242" s="3" t="s">
        <v>1081</v>
      </c>
      <c r="J242" s="3">
        <v>2040</v>
      </c>
      <c r="K242" s="9">
        <v>1</v>
      </c>
    </row>
    <row r="243" spans="1:11" x14ac:dyDescent="0.3">
      <c r="A243" s="4" t="s">
        <v>1186</v>
      </c>
      <c r="B243" s="4" t="s">
        <v>1157</v>
      </c>
      <c r="C243" s="4" t="s">
        <v>10</v>
      </c>
      <c r="D243" s="4" t="s">
        <v>1085</v>
      </c>
      <c r="E243" s="3" t="s">
        <v>850</v>
      </c>
      <c r="F243" s="3"/>
      <c r="G243" s="3"/>
      <c r="H243" s="3">
        <v>1</v>
      </c>
      <c r="I243" s="3" t="s">
        <v>1081</v>
      </c>
      <c r="J243" s="3">
        <v>2050</v>
      </c>
      <c r="K243" s="9">
        <v>1</v>
      </c>
    </row>
    <row r="244" spans="1:11" x14ac:dyDescent="0.3">
      <c r="A244" s="4" t="s">
        <v>1186</v>
      </c>
      <c r="B244" s="4" t="s">
        <v>1157</v>
      </c>
      <c r="C244" s="4" t="s">
        <v>10</v>
      </c>
      <c r="D244" s="4" t="s">
        <v>1142</v>
      </c>
      <c r="E244" s="3" t="s">
        <v>852</v>
      </c>
      <c r="F244" s="3"/>
      <c r="G244" s="3" t="s">
        <v>1083</v>
      </c>
      <c r="H244" s="3">
        <v>1</v>
      </c>
      <c r="I244" s="3" t="s">
        <v>1081</v>
      </c>
      <c r="J244" s="3">
        <v>2020</v>
      </c>
      <c r="K244" s="9">
        <v>1.67</v>
      </c>
    </row>
    <row r="245" spans="1:11" x14ac:dyDescent="0.3">
      <c r="A245" s="4" t="s">
        <v>1186</v>
      </c>
      <c r="B245" s="4" t="s">
        <v>1157</v>
      </c>
      <c r="C245" s="4" t="s">
        <v>10</v>
      </c>
      <c r="D245" s="4" t="s">
        <v>1142</v>
      </c>
      <c r="E245" s="3" t="s">
        <v>852</v>
      </c>
      <c r="F245" s="3"/>
      <c r="G245" s="3" t="s">
        <v>1083</v>
      </c>
      <c r="H245" s="3">
        <v>1</v>
      </c>
      <c r="I245" s="3" t="s">
        <v>1081</v>
      </c>
      <c r="J245" s="3">
        <v>2025</v>
      </c>
      <c r="K245" s="9">
        <v>1.67</v>
      </c>
    </row>
    <row r="246" spans="1:11" x14ac:dyDescent="0.3">
      <c r="A246" s="4" t="s">
        <v>1186</v>
      </c>
      <c r="B246" s="4" t="s">
        <v>1157</v>
      </c>
      <c r="C246" s="4" t="s">
        <v>10</v>
      </c>
      <c r="D246" s="4" t="s">
        <v>1142</v>
      </c>
      <c r="E246" s="3" t="s">
        <v>852</v>
      </c>
      <c r="F246" s="3"/>
      <c r="G246" s="3" t="s">
        <v>1083</v>
      </c>
      <c r="H246" s="3">
        <v>1</v>
      </c>
      <c r="I246" s="3" t="s">
        <v>1081</v>
      </c>
      <c r="J246" s="3">
        <v>2030</v>
      </c>
      <c r="K246" s="9">
        <v>1.67</v>
      </c>
    </row>
    <row r="247" spans="1:11" x14ac:dyDescent="0.3">
      <c r="A247" s="4" t="s">
        <v>1186</v>
      </c>
      <c r="B247" s="4" t="s">
        <v>1157</v>
      </c>
      <c r="C247" s="4" t="s">
        <v>10</v>
      </c>
      <c r="D247" s="4" t="s">
        <v>1142</v>
      </c>
      <c r="E247" s="3" t="s">
        <v>852</v>
      </c>
      <c r="F247" s="3"/>
      <c r="G247" s="3" t="s">
        <v>1083</v>
      </c>
      <c r="H247" s="3">
        <v>1</v>
      </c>
      <c r="I247" s="3" t="s">
        <v>1081</v>
      </c>
      <c r="J247" s="3">
        <v>2040</v>
      </c>
      <c r="K247" s="9">
        <v>1.67</v>
      </c>
    </row>
    <row r="248" spans="1:11" x14ac:dyDescent="0.3">
      <c r="A248" s="4" t="s">
        <v>1186</v>
      </c>
      <c r="B248" s="4" t="s">
        <v>1157</v>
      </c>
      <c r="C248" s="4" t="s">
        <v>10</v>
      </c>
      <c r="D248" s="4" t="s">
        <v>1142</v>
      </c>
      <c r="E248" s="3" t="s">
        <v>852</v>
      </c>
      <c r="F248" s="3"/>
      <c r="G248" s="3" t="s">
        <v>1083</v>
      </c>
      <c r="H248" s="3">
        <v>1</v>
      </c>
      <c r="I248" s="3" t="s">
        <v>1081</v>
      </c>
      <c r="J248" s="3">
        <v>2050</v>
      </c>
      <c r="K248" s="9">
        <v>1.67</v>
      </c>
    </row>
    <row r="249" spans="1:11" x14ac:dyDescent="0.3">
      <c r="A249" s="4" t="s">
        <v>1186</v>
      </c>
      <c r="B249" s="4" t="s">
        <v>1157</v>
      </c>
      <c r="C249" s="4" t="s">
        <v>10</v>
      </c>
      <c r="D249" s="4" t="s">
        <v>1086</v>
      </c>
      <c r="E249" s="3" t="s">
        <v>858</v>
      </c>
      <c r="F249" s="3"/>
      <c r="G249" s="3"/>
      <c r="H249" s="3" t="s">
        <v>1084</v>
      </c>
      <c r="I249" s="3" t="s">
        <v>1081</v>
      </c>
      <c r="J249" s="3">
        <v>2020</v>
      </c>
      <c r="K249" s="9">
        <v>59.281843917501938</v>
      </c>
    </row>
    <row r="250" spans="1:11" x14ac:dyDescent="0.3">
      <c r="A250" s="4" t="s">
        <v>1186</v>
      </c>
      <c r="B250" s="4" t="s">
        <v>1157</v>
      </c>
      <c r="C250" s="4" t="s">
        <v>10</v>
      </c>
      <c r="D250" s="4" t="s">
        <v>1086</v>
      </c>
      <c r="E250" s="3" t="s">
        <v>858</v>
      </c>
      <c r="F250" s="3"/>
      <c r="G250" s="3"/>
      <c r="H250" s="3" t="s">
        <v>1084</v>
      </c>
      <c r="I250" s="3" t="s">
        <v>1081</v>
      </c>
      <c r="J250" s="3">
        <v>2025</v>
      </c>
      <c r="K250" s="9">
        <v>59.281843917501938</v>
      </c>
    </row>
    <row r="251" spans="1:11" x14ac:dyDescent="0.3">
      <c r="A251" s="4" t="s">
        <v>1186</v>
      </c>
      <c r="B251" s="4" t="s">
        <v>1157</v>
      </c>
      <c r="C251" s="4" t="s">
        <v>10</v>
      </c>
      <c r="D251" s="4" t="s">
        <v>1086</v>
      </c>
      <c r="E251" s="3" t="s">
        <v>858</v>
      </c>
      <c r="F251" s="3"/>
      <c r="G251" s="3"/>
      <c r="H251" s="3" t="s">
        <v>1084</v>
      </c>
      <c r="I251" s="3" t="s">
        <v>1081</v>
      </c>
      <c r="J251" s="3">
        <v>2030</v>
      </c>
      <c r="K251" s="9">
        <v>59.281843917501938</v>
      </c>
    </row>
    <row r="252" spans="1:11" x14ac:dyDescent="0.3">
      <c r="A252" s="4" t="s">
        <v>1186</v>
      </c>
      <c r="B252" s="4" t="s">
        <v>1157</v>
      </c>
      <c r="C252" s="4" t="s">
        <v>10</v>
      </c>
      <c r="D252" s="4" t="s">
        <v>1086</v>
      </c>
      <c r="E252" s="3" t="s">
        <v>858</v>
      </c>
      <c r="F252" s="3"/>
      <c r="G252" s="3"/>
      <c r="H252" s="3" t="s">
        <v>1084</v>
      </c>
      <c r="I252" s="3" t="s">
        <v>1081</v>
      </c>
      <c r="J252" s="3">
        <v>2040</v>
      </c>
      <c r="K252" s="9">
        <v>59.281843917501938</v>
      </c>
    </row>
    <row r="253" spans="1:11" x14ac:dyDescent="0.3">
      <c r="A253" s="4" t="s">
        <v>1186</v>
      </c>
      <c r="B253" s="4" t="s">
        <v>1157</v>
      </c>
      <c r="C253" s="4" t="s">
        <v>10</v>
      </c>
      <c r="D253" s="4" t="s">
        <v>1086</v>
      </c>
      <c r="E253" s="3" t="s">
        <v>858</v>
      </c>
      <c r="F253" s="3"/>
      <c r="G253" s="3"/>
      <c r="H253" s="3" t="s">
        <v>1084</v>
      </c>
      <c r="I253" s="3" t="s">
        <v>1081</v>
      </c>
      <c r="J253" s="3">
        <v>2050</v>
      </c>
      <c r="K253" s="9">
        <v>59.281843917501938</v>
      </c>
    </row>
    <row r="254" spans="1:11" x14ac:dyDescent="0.3">
      <c r="A254" s="4" t="s">
        <v>1186</v>
      </c>
      <c r="B254" s="4" t="s">
        <v>1157</v>
      </c>
      <c r="C254" s="4" t="s">
        <v>10</v>
      </c>
      <c r="D254" s="4" t="s">
        <v>1141</v>
      </c>
      <c r="E254" s="3" t="s">
        <v>1178</v>
      </c>
      <c r="F254" s="3"/>
      <c r="G254" s="3" t="s">
        <v>4</v>
      </c>
      <c r="H254" s="3">
        <v>1</v>
      </c>
      <c r="I254" s="3" t="s">
        <v>1081</v>
      </c>
      <c r="J254" s="3">
        <v>2020</v>
      </c>
      <c r="K254" s="9">
        <v>1.1100000000000001</v>
      </c>
    </row>
    <row r="255" spans="1:11" x14ac:dyDescent="0.3">
      <c r="A255" s="4" t="s">
        <v>1186</v>
      </c>
      <c r="B255" s="4" t="s">
        <v>1157</v>
      </c>
      <c r="C255" s="4" t="s">
        <v>10</v>
      </c>
      <c r="D255" s="4" t="s">
        <v>1141</v>
      </c>
      <c r="E255" s="3" t="s">
        <v>1178</v>
      </c>
      <c r="F255" s="3"/>
      <c r="G255" s="3" t="s">
        <v>4</v>
      </c>
      <c r="H255" s="3">
        <v>1</v>
      </c>
      <c r="I255" s="3" t="s">
        <v>1081</v>
      </c>
      <c r="J255" s="3">
        <v>2025</v>
      </c>
      <c r="K255" s="9">
        <v>1.1100000000000001</v>
      </c>
    </row>
    <row r="256" spans="1:11" x14ac:dyDescent="0.3">
      <c r="A256" s="4" t="s">
        <v>1186</v>
      </c>
      <c r="B256" s="4" t="s">
        <v>1157</v>
      </c>
      <c r="C256" s="4" t="s">
        <v>10</v>
      </c>
      <c r="D256" s="4" t="s">
        <v>1141</v>
      </c>
      <c r="E256" s="3" t="s">
        <v>1178</v>
      </c>
      <c r="F256" s="3"/>
      <c r="G256" s="3" t="s">
        <v>4</v>
      </c>
      <c r="H256" s="3">
        <v>1</v>
      </c>
      <c r="I256" s="3" t="s">
        <v>1081</v>
      </c>
      <c r="J256" s="3">
        <v>2030</v>
      </c>
      <c r="K256" s="9">
        <v>1.1100000000000001</v>
      </c>
    </row>
    <row r="257" spans="1:11" x14ac:dyDescent="0.3">
      <c r="A257" s="4" t="s">
        <v>1186</v>
      </c>
      <c r="B257" s="4" t="s">
        <v>1157</v>
      </c>
      <c r="C257" s="4" t="s">
        <v>10</v>
      </c>
      <c r="D257" s="4" t="s">
        <v>1141</v>
      </c>
      <c r="E257" s="3" t="s">
        <v>1178</v>
      </c>
      <c r="F257" s="3"/>
      <c r="G257" s="3" t="s">
        <v>4</v>
      </c>
      <c r="H257" s="3">
        <v>1</v>
      </c>
      <c r="I257" s="3" t="s">
        <v>1081</v>
      </c>
      <c r="J257" s="3">
        <v>2040</v>
      </c>
      <c r="K257" s="9">
        <v>1.1100000000000001</v>
      </c>
    </row>
    <row r="258" spans="1:11" x14ac:dyDescent="0.3">
      <c r="A258" s="4" t="s">
        <v>1186</v>
      </c>
      <c r="B258" s="4" t="s">
        <v>1157</v>
      </c>
      <c r="C258" s="4" t="s">
        <v>10</v>
      </c>
      <c r="D258" s="4" t="s">
        <v>1141</v>
      </c>
      <c r="E258" s="3" t="s">
        <v>1178</v>
      </c>
      <c r="F258" s="3"/>
      <c r="G258" s="3" t="s">
        <v>4</v>
      </c>
      <c r="H258" s="3">
        <v>1</v>
      </c>
      <c r="I258" s="3" t="s">
        <v>1081</v>
      </c>
      <c r="J258" s="3">
        <v>2050</v>
      </c>
      <c r="K258" s="9">
        <v>1.1100000000000001</v>
      </c>
    </row>
    <row r="259" spans="1:11" x14ac:dyDescent="0.3">
      <c r="A259" s="4" t="s">
        <v>1186</v>
      </c>
      <c r="B259" s="4" t="s">
        <v>1157</v>
      </c>
      <c r="C259" s="4" t="s">
        <v>10</v>
      </c>
      <c r="D259" s="4" t="s">
        <v>1139</v>
      </c>
      <c r="E259" s="3" t="s">
        <v>1179</v>
      </c>
      <c r="F259" s="3"/>
      <c r="G259" s="3" t="s">
        <v>1082</v>
      </c>
      <c r="H259" s="3">
        <v>1</v>
      </c>
      <c r="I259" s="3" t="s">
        <v>1081</v>
      </c>
      <c r="J259" s="3">
        <v>2020</v>
      </c>
      <c r="K259" s="9">
        <v>1.107784431137725</v>
      </c>
    </row>
    <row r="260" spans="1:11" x14ac:dyDescent="0.3">
      <c r="A260" s="4" t="s">
        <v>1186</v>
      </c>
      <c r="B260" s="4" t="s">
        <v>1157</v>
      </c>
      <c r="C260" s="4" t="s">
        <v>10</v>
      </c>
      <c r="D260" s="4" t="s">
        <v>1139</v>
      </c>
      <c r="E260" s="3" t="s">
        <v>1179</v>
      </c>
      <c r="F260" s="3"/>
      <c r="G260" s="3" t="s">
        <v>1082</v>
      </c>
      <c r="H260" s="3">
        <v>1</v>
      </c>
      <c r="I260" s="3" t="s">
        <v>1081</v>
      </c>
      <c r="J260" s="3">
        <v>2025</v>
      </c>
      <c r="K260" s="9">
        <v>1.107784431137725</v>
      </c>
    </row>
    <row r="261" spans="1:11" x14ac:dyDescent="0.3">
      <c r="A261" s="4" t="s">
        <v>1186</v>
      </c>
      <c r="B261" s="4" t="s">
        <v>1157</v>
      </c>
      <c r="C261" s="4" t="s">
        <v>10</v>
      </c>
      <c r="D261" s="4" t="s">
        <v>1139</v>
      </c>
      <c r="E261" s="3" t="s">
        <v>1179</v>
      </c>
      <c r="F261" s="3"/>
      <c r="G261" s="3" t="s">
        <v>1082</v>
      </c>
      <c r="H261" s="3">
        <v>1</v>
      </c>
      <c r="I261" s="3" t="s">
        <v>1081</v>
      </c>
      <c r="J261" s="3">
        <v>2030</v>
      </c>
      <c r="K261" s="9">
        <v>1.107784431137725</v>
      </c>
    </row>
    <row r="262" spans="1:11" x14ac:dyDescent="0.3">
      <c r="A262" s="4" t="s">
        <v>1186</v>
      </c>
      <c r="B262" s="4" t="s">
        <v>1157</v>
      </c>
      <c r="C262" s="4" t="s">
        <v>10</v>
      </c>
      <c r="D262" s="4" t="s">
        <v>1139</v>
      </c>
      <c r="E262" s="3" t="s">
        <v>1179</v>
      </c>
      <c r="F262" s="3"/>
      <c r="G262" s="3" t="s">
        <v>1082</v>
      </c>
      <c r="H262" s="3">
        <v>1</v>
      </c>
      <c r="I262" s="3" t="s">
        <v>1081</v>
      </c>
      <c r="J262" s="3">
        <v>2040</v>
      </c>
      <c r="K262" s="9">
        <v>1.107784431137725</v>
      </c>
    </row>
    <row r="263" spans="1:11" x14ac:dyDescent="0.3">
      <c r="A263" s="4" t="s">
        <v>1186</v>
      </c>
      <c r="B263" s="4" t="s">
        <v>1157</v>
      </c>
      <c r="C263" s="4" t="s">
        <v>10</v>
      </c>
      <c r="D263" s="4" t="s">
        <v>1139</v>
      </c>
      <c r="E263" s="3" t="s">
        <v>1179</v>
      </c>
      <c r="F263" s="3"/>
      <c r="G263" s="3" t="s">
        <v>1082</v>
      </c>
      <c r="H263" s="3">
        <v>1</v>
      </c>
      <c r="I263" s="3" t="s">
        <v>1081</v>
      </c>
      <c r="J263" s="3">
        <v>2050</v>
      </c>
      <c r="K263" s="9">
        <v>1.107784431137725</v>
      </c>
    </row>
    <row r="264" spans="1:11" x14ac:dyDescent="0.3">
      <c r="A264" s="4" t="s">
        <v>1186</v>
      </c>
      <c r="B264" s="4" t="s">
        <v>1157</v>
      </c>
      <c r="C264" s="4" t="s">
        <v>10</v>
      </c>
      <c r="D264" s="4" t="s">
        <v>1139</v>
      </c>
      <c r="E264" s="3" t="s">
        <v>1179</v>
      </c>
      <c r="F264" s="3"/>
      <c r="G264" s="3" t="s">
        <v>1082</v>
      </c>
      <c r="H264" s="3">
        <v>1</v>
      </c>
      <c r="I264" s="3" t="s">
        <v>12</v>
      </c>
      <c r="J264" s="3">
        <v>2025</v>
      </c>
      <c r="K264" s="9">
        <v>0.99700598802395224</v>
      </c>
    </row>
    <row r="265" spans="1:11" x14ac:dyDescent="0.3">
      <c r="A265" s="4" t="s">
        <v>1186</v>
      </c>
      <c r="B265" s="4" t="s">
        <v>1157</v>
      </c>
      <c r="C265" s="4" t="s">
        <v>10</v>
      </c>
      <c r="D265" s="4" t="s">
        <v>1139</v>
      </c>
      <c r="E265" s="3" t="s">
        <v>1179</v>
      </c>
      <c r="F265" s="3"/>
      <c r="G265" s="3" t="s">
        <v>1082</v>
      </c>
      <c r="H265" s="3">
        <v>1</v>
      </c>
      <c r="I265" s="3" t="s">
        <v>12</v>
      </c>
      <c r="J265" s="3">
        <v>2050</v>
      </c>
      <c r="K265" s="9">
        <v>0.99700598802395224</v>
      </c>
    </row>
    <row r="266" spans="1:11" x14ac:dyDescent="0.3">
      <c r="A266" s="4" t="s">
        <v>1186</v>
      </c>
      <c r="B266" s="4" t="s">
        <v>1157</v>
      </c>
      <c r="C266" s="4" t="s">
        <v>10</v>
      </c>
      <c r="D266" s="4" t="s">
        <v>1139</v>
      </c>
      <c r="E266" s="3" t="s">
        <v>1179</v>
      </c>
      <c r="F266" s="3"/>
      <c r="G266" s="3" t="s">
        <v>1082</v>
      </c>
      <c r="H266" s="3">
        <v>1</v>
      </c>
      <c r="I266" s="3" t="s">
        <v>11</v>
      </c>
      <c r="J266" s="3">
        <v>2025</v>
      </c>
      <c r="K266" s="9">
        <v>1.2185628742514969</v>
      </c>
    </row>
    <row r="267" spans="1:11" x14ac:dyDescent="0.3">
      <c r="A267" s="4" t="s">
        <v>1186</v>
      </c>
      <c r="B267" s="4" t="s">
        <v>1157</v>
      </c>
      <c r="C267" s="4" t="s">
        <v>10</v>
      </c>
      <c r="D267" s="4" t="s">
        <v>1139</v>
      </c>
      <c r="E267" s="3" t="s">
        <v>1179</v>
      </c>
      <c r="F267" s="3"/>
      <c r="G267" s="3" t="s">
        <v>1082</v>
      </c>
      <c r="H267" s="3">
        <v>1</v>
      </c>
      <c r="I267" s="3" t="s">
        <v>11</v>
      </c>
      <c r="J267" s="3">
        <v>2050</v>
      </c>
      <c r="K267" s="9">
        <v>1.2185628742514969</v>
      </c>
    </row>
    <row r="268" spans="1:11" x14ac:dyDescent="0.3">
      <c r="A268" s="4" t="s">
        <v>1186</v>
      </c>
      <c r="B268" s="4" t="s">
        <v>1157</v>
      </c>
      <c r="C268" s="4" t="s">
        <v>10</v>
      </c>
      <c r="D268" s="4" t="s">
        <v>420</v>
      </c>
      <c r="E268" s="3" t="s">
        <v>853</v>
      </c>
      <c r="F268" s="3"/>
      <c r="G268" s="3" t="s">
        <v>1087</v>
      </c>
      <c r="H268" s="3"/>
      <c r="I268" s="3" t="s">
        <v>1081</v>
      </c>
      <c r="J268" s="3">
        <v>2020</v>
      </c>
      <c r="K268" s="9">
        <v>2</v>
      </c>
    </row>
    <row r="269" spans="1:11" x14ac:dyDescent="0.3">
      <c r="A269" s="4" t="s">
        <v>1186</v>
      </c>
      <c r="B269" s="4" t="s">
        <v>1157</v>
      </c>
      <c r="C269" s="4" t="s">
        <v>10</v>
      </c>
      <c r="D269" s="4" t="s">
        <v>420</v>
      </c>
      <c r="E269" s="3" t="s">
        <v>853</v>
      </c>
      <c r="F269" s="3"/>
      <c r="G269" s="3" t="s">
        <v>1087</v>
      </c>
      <c r="H269" s="3"/>
      <c r="I269" s="3" t="s">
        <v>1081</v>
      </c>
      <c r="J269" s="3">
        <v>2025</v>
      </c>
      <c r="K269" s="9">
        <v>2</v>
      </c>
    </row>
    <row r="270" spans="1:11" x14ac:dyDescent="0.3">
      <c r="A270" s="4" t="s">
        <v>1186</v>
      </c>
      <c r="B270" s="4" t="s">
        <v>1157</v>
      </c>
      <c r="C270" s="4" t="s">
        <v>10</v>
      </c>
      <c r="D270" s="4" t="s">
        <v>420</v>
      </c>
      <c r="E270" s="3" t="s">
        <v>853</v>
      </c>
      <c r="F270" s="3"/>
      <c r="G270" s="3" t="s">
        <v>1087</v>
      </c>
      <c r="H270" s="3"/>
      <c r="I270" s="3" t="s">
        <v>1081</v>
      </c>
      <c r="J270" s="3">
        <v>2030</v>
      </c>
      <c r="K270" s="9">
        <v>2</v>
      </c>
    </row>
    <row r="271" spans="1:11" x14ac:dyDescent="0.3">
      <c r="A271" s="4" t="s">
        <v>1186</v>
      </c>
      <c r="B271" s="4" t="s">
        <v>1157</v>
      </c>
      <c r="C271" s="4" t="s">
        <v>10</v>
      </c>
      <c r="D271" s="4" t="s">
        <v>420</v>
      </c>
      <c r="E271" s="3" t="s">
        <v>853</v>
      </c>
      <c r="F271" s="3"/>
      <c r="G271" s="3" t="s">
        <v>1087</v>
      </c>
      <c r="H271" s="3"/>
      <c r="I271" s="3" t="s">
        <v>1081</v>
      </c>
      <c r="J271" s="3">
        <v>2040</v>
      </c>
      <c r="K271" s="9">
        <v>2</v>
      </c>
    </row>
    <row r="272" spans="1:11" x14ac:dyDescent="0.3">
      <c r="A272" s="4" t="s">
        <v>1186</v>
      </c>
      <c r="B272" s="4" t="s">
        <v>1157</v>
      </c>
      <c r="C272" s="4" t="s">
        <v>10</v>
      </c>
      <c r="D272" s="4" t="s">
        <v>420</v>
      </c>
      <c r="E272" s="3" t="s">
        <v>853</v>
      </c>
      <c r="F272" s="3"/>
      <c r="G272" s="3" t="s">
        <v>1087</v>
      </c>
      <c r="H272" s="3"/>
      <c r="I272" s="3" t="s">
        <v>1081</v>
      </c>
      <c r="J272" s="3">
        <v>2050</v>
      </c>
      <c r="K272" s="9">
        <v>2</v>
      </c>
    </row>
    <row r="273" spans="1:11" x14ac:dyDescent="0.3">
      <c r="A273" s="4" t="s">
        <v>1186</v>
      </c>
      <c r="B273" s="4" t="s">
        <v>1157</v>
      </c>
      <c r="C273" s="4" t="s">
        <v>10</v>
      </c>
      <c r="D273" s="4" t="s">
        <v>420</v>
      </c>
      <c r="E273" s="3" t="s">
        <v>853</v>
      </c>
      <c r="F273" s="3"/>
      <c r="G273" s="3" t="s">
        <v>1087</v>
      </c>
      <c r="H273" s="3"/>
      <c r="I273" s="3" t="s">
        <v>12</v>
      </c>
      <c r="J273" s="3">
        <v>2025</v>
      </c>
      <c r="K273" s="9">
        <v>1</v>
      </c>
    </row>
    <row r="274" spans="1:11" x14ac:dyDescent="0.3">
      <c r="A274" s="4" t="s">
        <v>1186</v>
      </c>
      <c r="B274" s="4" t="s">
        <v>1157</v>
      </c>
      <c r="C274" s="4" t="s">
        <v>10</v>
      </c>
      <c r="D274" s="4" t="s">
        <v>420</v>
      </c>
      <c r="E274" s="3" t="s">
        <v>853</v>
      </c>
      <c r="F274" s="3"/>
      <c r="G274" s="3" t="s">
        <v>1087</v>
      </c>
      <c r="H274" s="3"/>
      <c r="I274" s="3" t="s">
        <v>12</v>
      </c>
      <c r="J274" s="3">
        <v>2050</v>
      </c>
      <c r="K274" s="9">
        <v>1</v>
      </c>
    </row>
    <row r="275" spans="1:11" x14ac:dyDescent="0.3">
      <c r="A275" s="4" t="s">
        <v>1186</v>
      </c>
      <c r="B275" s="4" t="s">
        <v>1157</v>
      </c>
      <c r="C275" s="4" t="s">
        <v>10</v>
      </c>
      <c r="D275" s="4" t="s">
        <v>420</v>
      </c>
      <c r="E275" s="3" t="s">
        <v>853</v>
      </c>
      <c r="F275" s="3"/>
      <c r="G275" s="3" t="s">
        <v>1087</v>
      </c>
      <c r="H275" s="3"/>
      <c r="I275" s="3" t="s">
        <v>11</v>
      </c>
      <c r="J275" s="3">
        <v>2025</v>
      </c>
      <c r="K275" s="9">
        <v>3</v>
      </c>
    </row>
    <row r="276" spans="1:11" x14ac:dyDescent="0.3">
      <c r="A276" s="4" t="s">
        <v>1186</v>
      </c>
      <c r="B276" s="4" t="s">
        <v>1157</v>
      </c>
      <c r="C276" s="4" t="s">
        <v>10</v>
      </c>
      <c r="D276" s="4" t="s">
        <v>420</v>
      </c>
      <c r="E276" s="3" t="s">
        <v>853</v>
      </c>
      <c r="F276" s="3"/>
      <c r="G276" s="3" t="s">
        <v>1087</v>
      </c>
      <c r="H276" s="3"/>
      <c r="I276" s="3" t="s">
        <v>11</v>
      </c>
      <c r="J276" s="3">
        <v>2050</v>
      </c>
      <c r="K276" s="9">
        <v>3</v>
      </c>
    </row>
    <row r="277" spans="1:11" x14ac:dyDescent="0.3">
      <c r="A277" s="4" t="s">
        <v>1186</v>
      </c>
      <c r="B277" s="4" t="s">
        <v>1157</v>
      </c>
      <c r="C277" s="4" t="s">
        <v>10</v>
      </c>
      <c r="D277" s="4" t="s">
        <v>417</v>
      </c>
      <c r="E277" s="3" t="s">
        <v>850</v>
      </c>
      <c r="F277" s="3"/>
      <c r="G277" s="3"/>
      <c r="H277" s="3">
        <v>1</v>
      </c>
      <c r="I277" s="3" t="s">
        <v>1081</v>
      </c>
      <c r="J277" s="3">
        <v>2020</v>
      </c>
      <c r="K277" s="9" t="s">
        <v>17</v>
      </c>
    </row>
    <row r="278" spans="1:11" x14ac:dyDescent="0.3">
      <c r="A278" s="4" t="s">
        <v>1186</v>
      </c>
      <c r="B278" s="4" t="s">
        <v>1157</v>
      </c>
      <c r="C278" s="4" t="s">
        <v>10</v>
      </c>
      <c r="D278" s="4" t="s">
        <v>417</v>
      </c>
      <c r="E278" s="3" t="s">
        <v>850</v>
      </c>
      <c r="F278" s="3"/>
      <c r="G278" s="3"/>
      <c r="H278" s="3">
        <v>1</v>
      </c>
      <c r="I278" s="3" t="s">
        <v>1081</v>
      </c>
      <c r="J278" s="3">
        <v>2025</v>
      </c>
      <c r="K278" s="9" t="s">
        <v>17</v>
      </c>
    </row>
    <row r="279" spans="1:11" x14ac:dyDescent="0.3">
      <c r="A279" s="4" t="s">
        <v>1186</v>
      </c>
      <c r="B279" s="4" t="s">
        <v>1157</v>
      </c>
      <c r="C279" s="4" t="s">
        <v>10</v>
      </c>
      <c r="D279" s="4" t="s">
        <v>417</v>
      </c>
      <c r="E279" s="3" t="s">
        <v>850</v>
      </c>
      <c r="F279" s="3"/>
      <c r="G279" s="3"/>
      <c r="H279" s="3">
        <v>1</v>
      </c>
      <c r="I279" s="3" t="s">
        <v>1081</v>
      </c>
      <c r="J279" s="3">
        <v>2030</v>
      </c>
      <c r="K279" s="9" t="s">
        <v>17</v>
      </c>
    </row>
    <row r="280" spans="1:11" x14ac:dyDescent="0.3">
      <c r="A280" s="4" t="s">
        <v>1186</v>
      </c>
      <c r="B280" s="4" t="s">
        <v>1157</v>
      </c>
      <c r="C280" s="4" t="s">
        <v>10</v>
      </c>
      <c r="D280" s="4" t="s">
        <v>417</v>
      </c>
      <c r="E280" s="3" t="s">
        <v>850</v>
      </c>
      <c r="F280" s="3"/>
      <c r="G280" s="3"/>
      <c r="H280" s="3">
        <v>1</v>
      </c>
      <c r="I280" s="3" t="s">
        <v>1081</v>
      </c>
      <c r="J280" s="3">
        <v>2040</v>
      </c>
      <c r="K280" s="9" t="s">
        <v>17</v>
      </c>
    </row>
    <row r="281" spans="1:11" x14ac:dyDescent="0.3">
      <c r="A281" s="4" t="s">
        <v>1186</v>
      </c>
      <c r="B281" s="4" t="s">
        <v>1157</v>
      </c>
      <c r="C281" s="4" t="s">
        <v>10</v>
      </c>
      <c r="D281" s="4" t="s">
        <v>417</v>
      </c>
      <c r="E281" s="3" t="s">
        <v>850</v>
      </c>
      <c r="F281" s="3"/>
      <c r="G281" s="3"/>
      <c r="H281" s="3">
        <v>1</v>
      </c>
      <c r="I281" s="3" t="s">
        <v>1081</v>
      </c>
      <c r="J281" s="3">
        <v>2050</v>
      </c>
      <c r="K281" s="9" t="s">
        <v>17</v>
      </c>
    </row>
    <row r="282" spans="1:11" x14ac:dyDescent="0.3">
      <c r="A282" s="4" t="s">
        <v>1186</v>
      </c>
      <c r="B282" s="4" t="s">
        <v>1157</v>
      </c>
      <c r="C282" s="4" t="s">
        <v>10</v>
      </c>
      <c r="D282" s="4" t="s">
        <v>418</v>
      </c>
      <c r="E282" s="3" t="s">
        <v>854</v>
      </c>
      <c r="F282" s="3"/>
      <c r="G282" s="3"/>
      <c r="H282" s="3">
        <v>1</v>
      </c>
      <c r="I282" s="3" t="s">
        <v>1081</v>
      </c>
      <c r="J282" s="3">
        <v>2020</v>
      </c>
      <c r="K282" s="9" t="s">
        <v>17</v>
      </c>
    </row>
    <row r="283" spans="1:11" x14ac:dyDescent="0.3">
      <c r="A283" s="4" t="s">
        <v>1186</v>
      </c>
      <c r="B283" s="4" t="s">
        <v>1157</v>
      </c>
      <c r="C283" s="4" t="s">
        <v>10</v>
      </c>
      <c r="D283" s="4" t="s">
        <v>418</v>
      </c>
      <c r="E283" s="3" t="s">
        <v>854</v>
      </c>
      <c r="F283" s="3"/>
      <c r="G283" s="3"/>
      <c r="H283" s="3">
        <v>1</v>
      </c>
      <c r="I283" s="3" t="s">
        <v>1081</v>
      </c>
      <c r="J283" s="3">
        <v>2025</v>
      </c>
      <c r="K283" s="9" t="s">
        <v>17</v>
      </c>
    </row>
    <row r="284" spans="1:11" x14ac:dyDescent="0.3">
      <c r="A284" s="4" t="s">
        <v>1186</v>
      </c>
      <c r="B284" s="4" t="s">
        <v>1157</v>
      </c>
      <c r="C284" s="4" t="s">
        <v>10</v>
      </c>
      <c r="D284" s="4" t="s">
        <v>418</v>
      </c>
      <c r="E284" s="3" t="s">
        <v>854</v>
      </c>
      <c r="F284" s="3"/>
      <c r="G284" s="3"/>
      <c r="H284" s="3">
        <v>1</v>
      </c>
      <c r="I284" s="3" t="s">
        <v>1081</v>
      </c>
      <c r="J284" s="3">
        <v>2030</v>
      </c>
      <c r="K284" s="9" t="s">
        <v>17</v>
      </c>
    </row>
    <row r="285" spans="1:11" x14ac:dyDescent="0.3">
      <c r="A285" s="4" t="s">
        <v>1186</v>
      </c>
      <c r="B285" s="4" t="s">
        <v>1157</v>
      </c>
      <c r="C285" s="4" t="s">
        <v>10</v>
      </c>
      <c r="D285" s="4" t="s">
        <v>418</v>
      </c>
      <c r="E285" s="3" t="s">
        <v>854</v>
      </c>
      <c r="F285" s="3"/>
      <c r="G285" s="3"/>
      <c r="H285" s="3">
        <v>1</v>
      </c>
      <c r="I285" s="3" t="s">
        <v>1081</v>
      </c>
      <c r="J285" s="3">
        <v>2040</v>
      </c>
      <c r="K285" s="9" t="s">
        <v>17</v>
      </c>
    </row>
    <row r="286" spans="1:11" x14ac:dyDescent="0.3">
      <c r="A286" s="4" t="s">
        <v>1186</v>
      </c>
      <c r="B286" s="4" t="s">
        <v>1157</v>
      </c>
      <c r="C286" s="4" t="s">
        <v>10</v>
      </c>
      <c r="D286" s="4" t="s">
        <v>418</v>
      </c>
      <c r="E286" s="3" t="s">
        <v>854</v>
      </c>
      <c r="F286" s="3"/>
      <c r="G286" s="3"/>
      <c r="H286" s="3">
        <v>1</v>
      </c>
      <c r="I286" s="3" t="s">
        <v>1081</v>
      </c>
      <c r="J286" s="3">
        <v>2050</v>
      </c>
      <c r="K286" s="9" t="s">
        <v>17</v>
      </c>
    </row>
    <row r="287" spans="1:11" x14ac:dyDescent="0.3">
      <c r="A287" s="4" t="s">
        <v>1186</v>
      </c>
      <c r="B287" s="4" t="s">
        <v>1157</v>
      </c>
      <c r="C287" s="4" t="s">
        <v>10</v>
      </c>
      <c r="D287" s="4" t="s">
        <v>419</v>
      </c>
      <c r="E287" s="3" t="s">
        <v>853</v>
      </c>
      <c r="F287" s="3"/>
      <c r="G287" s="3" t="s">
        <v>1</v>
      </c>
      <c r="H287" s="3">
        <v>1</v>
      </c>
      <c r="I287" s="3" t="s">
        <v>1081</v>
      </c>
      <c r="J287" s="3">
        <v>2020</v>
      </c>
      <c r="K287" s="9">
        <v>20</v>
      </c>
    </row>
    <row r="288" spans="1:11" x14ac:dyDescent="0.3">
      <c r="A288" s="4" t="s">
        <v>1186</v>
      </c>
      <c r="B288" s="4" t="s">
        <v>1157</v>
      </c>
      <c r="C288" s="4" t="s">
        <v>10</v>
      </c>
      <c r="D288" s="4" t="s">
        <v>419</v>
      </c>
      <c r="E288" s="3" t="s">
        <v>853</v>
      </c>
      <c r="F288" s="3"/>
      <c r="G288" s="3" t="s">
        <v>1</v>
      </c>
      <c r="H288" s="3">
        <v>1</v>
      </c>
      <c r="I288" s="3" t="s">
        <v>1081</v>
      </c>
      <c r="J288" s="3">
        <v>2025</v>
      </c>
      <c r="K288" s="9">
        <v>20</v>
      </c>
    </row>
    <row r="289" spans="1:11" x14ac:dyDescent="0.3">
      <c r="A289" s="4" t="s">
        <v>1186</v>
      </c>
      <c r="B289" s="4" t="s">
        <v>1157</v>
      </c>
      <c r="C289" s="4" t="s">
        <v>10</v>
      </c>
      <c r="D289" s="4" t="s">
        <v>419</v>
      </c>
      <c r="E289" s="3" t="s">
        <v>853</v>
      </c>
      <c r="F289" s="3"/>
      <c r="G289" s="3" t="s">
        <v>1</v>
      </c>
      <c r="H289" s="3">
        <v>1</v>
      </c>
      <c r="I289" s="3" t="s">
        <v>1081</v>
      </c>
      <c r="J289" s="3">
        <v>2030</v>
      </c>
      <c r="K289" s="9">
        <v>20</v>
      </c>
    </row>
    <row r="290" spans="1:11" x14ac:dyDescent="0.3">
      <c r="A290" s="4" t="s">
        <v>1186</v>
      </c>
      <c r="B290" s="4" t="s">
        <v>1157</v>
      </c>
      <c r="C290" s="4" t="s">
        <v>10</v>
      </c>
      <c r="D290" s="4" t="s">
        <v>419</v>
      </c>
      <c r="E290" s="3" t="s">
        <v>853</v>
      </c>
      <c r="F290" s="3"/>
      <c r="G290" s="3" t="s">
        <v>1</v>
      </c>
      <c r="H290" s="3">
        <v>1</v>
      </c>
      <c r="I290" s="3" t="s">
        <v>1081</v>
      </c>
      <c r="J290" s="3">
        <v>2040</v>
      </c>
      <c r="K290" s="9">
        <v>20</v>
      </c>
    </row>
    <row r="291" spans="1:11" x14ac:dyDescent="0.3">
      <c r="A291" s="4" t="s">
        <v>1186</v>
      </c>
      <c r="B291" s="4" t="s">
        <v>1157</v>
      </c>
      <c r="C291" s="4" t="s">
        <v>10</v>
      </c>
      <c r="D291" s="4" t="s">
        <v>419</v>
      </c>
      <c r="E291" s="3" t="s">
        <v>853</v>
      </c>
      <c r="F291" s="3"/>
      <c r="G291" s="3" t="s">
        <v>1</v>
      </c>
      <c r="H291" s="3">
        <v>1</v>
      </c>
      <c r="I291" s="3" t="s">
        <v>1081</v>
      </c>
      <c r="J291" s="3">
        <v>2050</v>
      </c>
      <c r="K291" s="9">
        <v>20</v>
      </c>
    </row>
    <row r="292" spans="1:11" x14ac:dyDescent="0.3">
      <c r="A292" s="4" t="s">
        <v>1186</v>
      </c>
      <c r="B292" s="4" t="s">
        <v>1157</v>
      </c>
      <c r="C292" s="4" t="s">
        <v>10</v>
      </c>
      <c r="D292" s="4" t="s">
        <v>419</v>
      </c>
      <c r="E292" s="3" t="s">
        <v>853</v>
      </c>
      <c r="F292" s="3"/>
      <c r="G292" s="3" t="s">
        <v>1</v>
      </c>
      <c r="H292" s="3">
        <v>1</v>
      </c>
      <c r="I292" s="3" t="s">
        <v>12</v>
      </c>
      <c r="J292" s="3">
        <v>2025</v>
      </c>
      <c r="K292" s="9">
        <v>15</v>
      </c>
    </row>
    <row r="293" spans="1:11" x14ac:dyDescent="0.3">
      <c r="A293" s="4" t="s">
        <v>1186</v>
      </c>
      <c r="B293" s="4" t="s">
        <v>1157</v>
      </c>
      <c r="C293" s="4" t="s">
        <v>10</v>
      </c>
      <c r="D293" s="4" t="s">
        <v>419</v>
      </c>
      <c r="E293" s="3" t="s">
        <v>853</v>
      </c>
      <c r="F293" s="3"/>
      <c r="G293" s="3" t="s">
        <v>1</v>
      </c>
      <c r="H293" s="3">
        <v>1</v>
      </c>
      <c r="I293" s="3" t="s">
        <v>12</v>
      </c>
      <c r="J293" s="3">
        <v>2050</v>
      </c>
      <c r="K293" s="9">
        <v>15</v>
      </c>
    </row>
    <row r="294" spans="1:11" x14ac:dyDescent="0.3">
      <c r="A294" s="4" t="s">
        <v>1186</v>
      </c>
      <c r="B294" s="4" t="s">
        <v>1157</v>
      </c>
      <c r="C294" s="4" t="s">
        <v>10</v>
      </c>
      <c r="D294" s="4" t="s">
        <v>419</v>
      </c>
      <c r="E294" s="3" t="s">
        <v>853</v>
      </c>
      <c r="F294" s="3"/>
      <c r="G294" s="3" t="s">
        <v>1</v>
      </c>
      <c r="H294" s="3">
        <v>1</v>
      </c>
      <c r="I294" s="3" t="s">
        <v>11</v>
      </c>
      <c r="J294" s="3">
        <v>2025</v>
      </c>
      <c r="K294" s="9">
        <v>25</v>
      </c>
    </row>
    <row r="295" spans="1:11" x14ac:dyDescent="0.3">
      <c r="A295" s="4" t="s">
        <v>1186</v>
      </c>
      <c r="B295" s="4" t="s">
        <v>1157</v>
      </c>
      <c r="C295" s="4" t="s">
        <v>10</v>
      </c>
      <c r="D295" s="4" t="s">
        <v>419</v>
      </c>
      <c r="E295" s="3" t="s">
        <v>853</v>
      </c>
      <c r="F295" s="3"/>
      <c r="G295" s="3" t="s">
        <v>1</v>
      </c>
      <c r="H295" s="3">
        <v>1</v>
      </c>
      <c r="I295" s="3" t="s">
        <v>11</v>
      </c>
      <c r="J295" s="3">
        <v>2050</v>
      </c>
      <c r="K295" s="9">
        <v>25</v>
      </c>
    </row>
    <row r="296" spans="1:11" x14ac:dyDescent="0.3">
      <c r="A296" s="4" t="s">
        <v>1186</v>
      </c>
      <c r="B296" s="4" t="s">
        <v>1157</v>
      </c>
      <c r="C296" s="4" t="s">
        <v>10</v>
      </c>
      <c r="D296" s="4" t="s">
        <v>1140</v>
      </c>
      <c r="E296" s="3" t="s">
        <v>855</v>
      </c>
      <c r="F296" s="3"/>
      <c r="G296" s="3" t="s">
        <v>1083</v>
      </c>
      <c r="H296" s="3" t="s">
        <v>1084</v>
      </c>
      <c r="I296" s="3" t="s">
        <v>1081</v>
      </c>
      <c r="J296" s="3">
        <v>2020</v>
      </c>
      <c r="K296" s="9">
        <v>59.281843917501938</v>
      </c>
    </row>
    <row r="297" spans="1:11" x14ac:dyDescent="0.3">
      <c r="A297" s="4" t="s">
        <v>1186</v>
      </c>
      <c r="B297" s="4" t="s">
        <v>1157</v>
      </c>
      <c r="C297" s="4" t="s">
        <v>10</v>
      </c>
      <c r="D297" s="4" t="s">
        <v>1140</v>
      </c>
      <c r="E297" s="3" t="s">
        <v>855</v>
      </c>
      <c r="F297" s="3"/>
      <c r="G297" s="3" t="s">
        <v>1083</v>
      </c>
      <c r="H297" s="3" t="s">
        <v>1084</v>
      </c>
      <c r="I297" s="3" t="s">
        <v>1081</v>
      </c>
      <c r="J297" s="3">
        <v>2025</v>
      </c>
      <c r="K297" s="9">
        <v>59.281843917501938</v>
      </c>
    </row>
    <row r="298" spans="1:11" x14ac:dyDescent="0.3">
      <c r="A298" s="4" t="s">
        <v>1186</v>
      </c>
      <c r="B298" s="4" t="s">
        <v>1157</v>
      </c>
      <c r="C298" s="4" t="s">
        <v>10</v>
      </c>
      <c r="D298" s="4" t="s">
        <v>1140</v>
      </c>
      <c r="E298" s="3" t="s">
        <v>855</v>
      </c>
      <c r="F298" s="3"/>
      <c r="G298" s="3" t="s">
        <v>1083</v>
      </c>
      <c r="H298" s="3" t="s">
        <v>1084</v>
      </c>
      <c r="I298" s="3" t="s">
        <v>1081</v>
      </c>
      <c r="J298" s="3">
        <v>2030</v>
      </c>
      <c r="K298" s="9">
        <v>59.281843917501938</v>
      </c>
    </row>
    <row r="299" spans="1:11" x14ac:dyDescent="0.3">
      <c r="A299" s="4" t="s">
        <v>1186</v>
      </c>
      <c r="B299" s="4" t="s">
        <v>1157</v>
      </c>
      <c r="C299" s="4" t="s">
        <v>10</v>
      </c>
      <c r="D299" s="4" t="s">
        <v>1140</v>
      </c>
      <c r="E299" s="3" t="s">
        <v>855</v>
      </c>
      <c r="F299" s="3"/>
      <c r="G299" s="3" t="s">
        <v>1083</v>
      </c>
      <c r="H299" s="3" t="s">
        <v>1084</v>
      </c>
      <c r="I299" s="3" t="s">
        <v>1081</v>
      </c>
      <c r="J299" s="3">
        <v>2040</v>
      </c>
      <c r="K299" s="9">
        <v>59.281843917501938</v>
      </c>
    </row>
    <row r="300" spans="1:11" x14ac:dyDescent="0.3">
      <c r="A300" s="4" t="s">
        <v>1186</v>
      </c>
      <c r="B300" s="4" t="s">
        <v>1157</v>
      </c>
      <c r="C300" s="4" t="s">
        <v>10</v>
      </c>
      <c r="D300" s="4" t="s">
        <v>1140</v>
      </c>
      <c r="E300" s="3" t="s">
        <v>855</v>
      </c>
      <c r="F300" s="3"/>
      <c r="G300" s="3" t="s">
        <v>1083</v>
      </c>
      <c r="H300" s="3" t="s">
        <v>1084</v>
      </c>
      <c r="I300" s="3" t="s">
        <v>1081</v>
      </c>
      <c r="J300" s="3">
        <v>2050</v>
      </c>
      <c r="K300" s="9">
        <v>59.281843917501938</v>
      </c>
    </row>
    <row r="301" spans="1:11" x14ac:dyDescent="0.3">
      <c r="A301" s="4" t="s">
        <v>1186</v>
      </c>
      <c r="B301" s="4" t="s">
        <v>1157</v>
      </c>
      <c r="C301" s="4" t="s">
        <v>415</v>
      </c>
      <c r="D301" s="4" t="s">
        <v>1147</v>
      </c>
      <c r="E301" s="3" t="s">
        <v>1187</v>
      </c>
      <c r="F301" s="3"/>
      <c r="G301" s="3" t="s">
        <v>1091</v>
      </c>
      <c r="H301" s="3">
        <v>1</v>
      </c>
      <c r="I301" s="3" t="s">
        <v>1081</v>
      </c>
      <c r="J301" s="3">
        <v>2020</v>
      </c>
      <c r="K301" s="9">
        <v>3.4168768146932522</v>
      </c>
    </row>
    <row r="302" spans="1:11" x14ac:dyDescent="0.3">
      <c r="A302" s="4" t="s">
        <v>1186</v>
      </c>
      <c r="B302" s="4" t="s">
        <v>1157</v>
      </c>
      <c r="C302" s="4" t="s">
        <v>415</v>
      </c>
      <c r="D302" s="4" t="s">
        <v>1147</v>
      </c>
      <c r="E302" s="3" t="s">
        <v>1187</v>
      </c>
      <c r="F302" s="3"/>
      <c r="G302" s="3" t="s">
        <v>1091</v>
      </c>
      <c r="H302" s="3">
        <v>1</v>
      </c>
      <c r="I302" s="3" t="s">
        <v>1081</v>
      </c>
      <c r="J302" s="3">
        <v>2025</v>
      </c>
      <c r="K302" s="9">
        <v>3.4168768146932522</v>
      </c>
    </row>
    <row r="303" spans="1:11" x14ac:dyDescent="0.3">
      <c r="A303" s="4" t="s">
        <v>1186</v>
      </c>
      <c r="B303" s="4" t="s">
        <v>1157</v>
      </c>
      <c r="C303" s="4" t="s">
        <v>415</v>
      </c>
      <c r="D303" s="4" t="s">
        <v>1147</v>
      </c>
      <c r="E303" s="3" t="s">
        <v>1187</v>
      </c>
      <c r="F303" s="3"/>
      <c r="G303" s="3" t="s">
        <v>1091</v>
      </c>
      <c r="H303" s="3">
        <v>1</v>
      </c>
      <c r="I303" s="3" t="s">
        <v>1081</v>
      </c>
      <c r="J303" s="3">
        <v>2030</v>
      </c>
      <c r="K303" s="9">
        <v>2.9726828287831299</v>
      </c>
    </row>
    <row r="304" spans="1:11" x14ac:dyDescent="0.3">
      <c r="A304" s="4" t="s">
        <v>1186</v>
      </c>
      <c r="B304" s="4" t="s">
        <v>1157</v>
      </c>
      <c r="C304" s="4" t="s">
        <v>415</v>
      </c>
      <c r="D304" s="4" t="s">
        <v>1147</v>
      </c>
      <c r="E304" s="3" t="s">
        <v>1187</v>
      </c>
      <c r="F304" s="3"/>
      <c r="G304" s="3" t="s">
        <v>1091</v>
      </c>
      <c r="H304" s="3">
        <v>1</v>
      </c>
      <c r="I304" s="3" t="s">
        <v>1081</v>
      </c>
      <c r="J304" s="3">
        <v>2040</v>
      </c>
      <c r="K304" s="9">
        <v>2.8701765243423321</v>
      </c>
    </row>
    <row r="305" spans="1:11" x14ac:dyDescent="0.3">
      <c r="A305" s="4" t="s">
        <v>1186</v>
      </c>
      <c r="B305" s="4" t="s">
        <v>1157</v>
      </c>
      <c r="C305" s="4" t="s">
        <v>415</v>
      </c>
      <c r="D305" s="4" t="s">
        <v>1147</v>
      </c>
      <c r="E305" s="3" t="s">
        <v>1187</v>
      </c>
      <c r="F305" s="3"/>
      <c r="G305" s="3" t="s">
        <v>1091</v>
      </c>
      <c r="H305" s="3">
        <v>1</v>
      </c>
      <c r="I305" s="3" t="s">
        <v>1081</v>
      </c>
      <c r="J305" s="3">
        <v>2050</v>
      </c>
      <c r="K305" s="9">
        <v>2.6993326836076692</v>
      </c>
    </row>
    <row r="306" spans="1:11" x14ac:dyDescent="0.3">
      <c r="A306" s="4" t="s">
        <v>1186</v>
      </c>
      <c r="B306" s="4" t="s">
        <v>1157</v>
      </c>
      <c r="C306" s="4" t="s">
        <v>415</v>
      </c>
      <c r="D306" s="4" t="s">
        <v>1147</v>
      </c>
      <c r="E306" s="3" t="s">
        <v>1187</v>
      </c>
      <c r="F306" s="3"/>
      <c r="G306" s="3" t="s">
        <v>1091</v>
      </c>
      <c r="H306" s="3">
        <v>1</v>
      </c>
      <c r="I306" s="3" t="s">
        <v>12</v>
      </c>
      <c r="J306" s="3">
        <v>2025</v>
      </c>
      <c r="K306" s="9">
        <v>2.9043452924892641</v>
      </c>
    </row>
    <row r="307" spans="1:11" x14ac:dyDescent="0.3">
      <c r="A307" s="4" t="s">
        <v>1186</v>
      </c>
      <c r="B307" s="4" t="s">
        <v>1157</v>
      </c>
      <c r="C307" s="4" t="s">
        <v>415</v>
      </c>
      <c r="D307" s="4" t="s">
        <v>1147</v>
      </c>
      <c r="E307" s="3" t="s">
        <v>1187</v>
      </c>
      <c r="F307" s="3"/>
      <c r="G307" s="3" t="s">
        <v>1091</v>
      </c>
      <c r="H307" s="3">
        <v>1</v>
      </c>
      <c r="I307" s="3" t="s">
        <v>12</v>
      </c>
      <c r="J307" s="3">
        <v>2050</v>
      </c>
      <c r="K307" s="9">
        <v>2.391813770285276</v>
      </c>
    </row>
    <row r="308" spans="1:11" x14ac:dyDescent="0.3">
      <c r="A308" s="4" t="s">
        <v>1186</v>
      </c>
      <c r="B308" s="4" t="s">
        <v>1157</v>
      </c>
      <c r="C308" s="4" t="s">
        <v>415</v>
      </c>
      <c r="D308" s="4" t="s">
        <v>1147</v>
      </c>
      <c r="E308" s="3" t="s">
        <v>1187</v>
      </c>
      <c r="F308" s="3"/>
      <c r="G308" s="3" t="s">
        <v>1091</v>
      </c>
      <c r="H308" s="3">
        <v>1</v>
      </c>
      <c r="I308" s="3" t="s">
        <v>11</v>
      </c>
      <c r="J308" s="3">
        <v>2025</v>
      </c>
      <c r="K308" s="9">
        <v>3.9294083368972399</v>
      </c>
    </row>
    <row r="309" spans="1:11" x14ac:dyDescent="0.3">
      <c r="A309" s="4" t="s">
        <v>1186</v>
      </c>
      <c r="B309" s="4" t="s">
        <v>1157</v>
      </c>
      <c r="C309" s="4" t="s">
        <v>415</v>
      </c>
      <c r="D309" s="4" t="s">
        <v>1147</v>
      </c>
      <c r="E309" s="3" t="s">
        <v>1187</v>
      </c>
      <c r="F309" s="3"/>
      <c r="G309" s="3" t="s">
        <v>1091</v>
      </c>
      <c r="H309" s="3">
        <v>1</v>
      </c>
      <c r="I309" s="3" t="s">
        <v>11</v>
      </c>
      <c r="J309" s="3">
        <v>2050</v>
      </c>
      <c r="K309" s="9">
        <v>3.041020365076994</v>
      </c>
    </row>
    <row r="310" spans="1:11" x14ac:dyDescent="0.3">
      <c r="A310" s="4" t="s">
        <v>1186</v>
      </c>
      <c r="B310" s="4" t="s">
        <v>1157</v>
      </c>
      <c r="C310" s="4" t="s">
        <v>415</v>
      </c>
      <c r="D310" s="4" t="s">
        <v>1144</v>
      </c>
      <c r="E310" s="3" t="s">
        <v>1180</v>
      </c>
      <c r="F310" s="3"/>
      <c r="G310" s="3" t="s">
        <v>1089</v>
      </c>
      <c r="H310" s="3"/>
      <c r="I310" s="3" t="s">
        <v>1081</v>
      </c>
      <c r="J310" s="3">
        <v>2020</v>
      </c>
      <c r="K310" s="9">
        <v>0.82889043589004197</v>
      </c>
    </row>
    <row r="311" spans="1:11" x14ac:dyDescent="0.3">
      <c r="A311" s="4" t="s">
        <v>1186</v>
      </c>
      <c r="B311" s="4" t="s">
        <v>1157</v>
      </c>
      <c r="C311" s="4" t="s">
        <v>415</v>
      </c>
      <c r="D311" s="4" t="s">
        <v>1144</v>
      </c>
      <c r="E311" s="3" t="s">
        <v>1180</v>
      </c>
      <c r="F311" s="3"/>
      <c r="G311" s="3" t="s">
        <v>1089</v>
      </c>
      <c r="H311" s="3"/>
      <c r="I311" s="3" t="s">
        <v>1081</v>
      </c>
      <c r="J311" s="3">
        <v>2025</v>
      </c>
      <c r="K311" s="9">
        <v>0.82889043589004197</v>
      </c>
    </row>
    <row r="312" spans="1:11" x14ac:dyDescent="0.3">
      <c r="A312" s="4" t="s">
        <v>1186</v>
      </c>
      <c r="B312" s="4" t="s">
        <v>1157</v>
      </c>
      <c r="C312" s="4" t="s">
        <v>415</v>
      </c>
      <c r="D312" s="4" t="s">
        <v>1144</v>
      </c>
      <c r="E312" s="3" t="s">
        <v>1180</v>
      </c>
      <c r="F312" s="3"/>
      <c r="G312" s="3" t="s">
        <v>1089</v>
      </c>
      <c r="H312" s="3"/>
      <c r="I312" s="3" t="s">
        <v>1081</v>
      </c>
      <c r="J312" s="3">
        <v>2030</v>
      </c>
      <c r="K312" s="9">
        <v>0.72113467922433649</v>
      </c>
    </row>
    <row r="313" spans="1:11" x14ac:dyDescent="0.3">
      <c r="A313" s="4" t="s">
        <v>1186</v>
      </c>
      <c r="B313" s="4" t="s">
        <v>1157</v>
      </c>
      <c r="C313" s="4" t="s">
        <v>415</v>
      </c>
      <c r="D313" s="4" t="s">
        <v>1144</v>
      </c>
      <c r="E313" s="3" t="s">
        <v>1180</v>
      </c>
      <c r="F313" s="3"/>
      <c r="G313" s="3" t="s">
        <v>1089</v>
      </c>
      <c r="H313" s="3"/>
      <c r="I313" s="3" t="s">
        <v>1081</v>
      </c>
      <c r="J313" s="3">
        <v>2040</v>
      </c>
      <c r="K313" s="9">
        <v>0.6962679661476352</v>
      </c>
    </row>
    <row r="314" spans="1:11" x14ac:dyDescent="0.3">
      <c r="A314" s="4" t="s">
        <v>1186</v>
      </c>
      <c r="B314" s="4" t="s">
        <v>1157</v>
      </c>
      <c r="C314" s="4" t="s">
        <v>415</v>
      </c>
      <c r="D314" s="4" t="s">
        <v>1144</v>
      </c>
      <c r="E314" s="3" t="s">
        <v>1180</v>
      </c>
      <c r="F314" s="3"/>
      <c r="G314" s="3" t="s">
        <v>1089</v>
      </c>
      <c r="H314" s="3"/>
      <c r="I314" s="3" t="s">
        <v>1081</v>
      </c>
      <c r="J314" s="3">
        <v>2050</v>
      </c>
      <c r="K314" s="9">
        <v>0.65482344435313322</v>
      </c>
    </row>
    <row r="315" spans="1:11" x14ac:dyDescent="0.3">
      <c r="A315" s="4" t="s">
        <v>1186</v>
      </c>
      <c r="B315" s="4" t="s">
        <v>1157</v>
      </c>
      <c r="C315" s="4" t="s">
        <v>415</v>
      </c>
      <c r="D315" s="4" t="s">
        <v>1144</v>
      </c>
      <c r="E315" s="3" t="s">
        <v>1180</v>
      </c>
      <c r="F315" s="3"/>
      <c r="G315" s="3" t="s">
        <v>1089</v>
      </c>
      <c r="H315" s="3"/>
      <c r="I315" s="3" t="s">
        <v>12</v>
      </c>
      <c r="J315" s="3">
        <v>2025</v>
      </c>
      <c r="K315" s="9">
        <v>0.7045568705065357</v>
      </c>
    </row>
    <row r="316" spans="1:11" x14ac:dyDescent="0.3">
      <c r="A316" s="4" t="s">
        <v>1186</v>
      </c>
      <c r="B316" s="4" t="s">
        <v>1157</v>
      </c>
      <c r="C316" s="4" t="s">
        <v>415</v>
      </c>
      <c r="D316" s="4" t="s">
        <v>1144</v>
      </c>
      <c r="E316" s="3" t="s">
        <v>1180</v>
      </c>
      <c r="F316" s="3"/>
      <c r="G316" s="3" t="s">
        <v>1089</v>
      </c>
      <c r="H316" s="3"/>
      <c r="I316" s="3" t="s">
        <v>12</v>
      </c>
      <c r="J316" s="3">
        <v>2050</v>
      </c>
      <c r="K316" s="9">
        <v>0.58022330512302933</v>
      </c>
    </row>
    <row r="317" spans="1:11" x14ac:dyDescent="0.3">
      <c r="A317" s="4" t="s">
        <v>1186</v>
      </c>
      <c r="B317" s="4" t="s">
        <v>1157</v>
      </c>
      <c r="C317" s="4" t="s">
        <v>415</v>
      </c>
      <c r="D317" s="4" t="s">
        <v>1144</v>
      </c>
      <c r="E317" s="3" t="s">
        <v>1180</v>
      </c>
      <c r="F317" s="3"/>
      <c r="G317" s="3" t="s">
        <v>1089</v>
      </c>
      <c r="H317" s="3"/>
      <c r="I317" s="3" t="s">
        <v>11</v>
      </c>
      <c r="J317" s="3">
        <v>2025</v>
      </c>
      <c r="K317" s="9">
        <v>0.95322400127354823</v>
      </c>
    </row>
    <row r="318" spans="1:11" x14ac:dyDescent="0.3">
      <c r="A318" s="4" t="s">
        <v>1186</v>
      </c>
      <c r="B318" s="4" t="s">
        <v>1157</v>
      </c>
      <c r="C318" s="4" t="s">
        <v>415</v>
      </c>
      <c r="D318" s="4" t="s">
        <v>1144</v>
      </c>
      <c r="E318" s="3" t="s">
        <v>1180</v>
      </c>
      <c r="F318" s="3"/>
      <c r="G318" s="3" t="s">
        <v>1089</v>
      </c>
      <c r="H318" s="3"/>
      <c r="I318" s="3" t="s">
        <v>11</v>
      </c>
      <c r="J318" s="3">
        <v>2050</v>
      </c>
      <c r="K318" s="9">
        <v>0.7377124879421374</v>
      </c>
    </row>
    <row r="319" spans="1:11" x14ac:dyDescent="0.3">
      <c r="A319" s="4" t="s">
        <v>1186</v>
      </c>
      <c r="B319" s="4" t="s">
        <v>1157</v>
      </c>
      <c r="C319" s="4" t="s">
        <v>415</v>
      </c>
      <c r="D319" s="4" t="s">
        <v>1145</v>
      </c>
      <c r="E319" s="3" t="s">
        <v>1180</v>
      </c>
      <c r="F319" s="3"/>
      <c r="G319" s="3" t="s">
        <v>1089</v>
      </c>
      <c r="H319" s="3"/>
      <c r="I319" s="3" t="s">
        <v>1081</v>
      </c>
      <c r="J319" s="3">
        <v>2020</v>
      </c>
      <c r="K319" s="9">
        <v>0.20722260897251049</v>
      </c>
    </row>
    <row r="320" spans="1:11" x14ac:dyDescent="0.3">
      <c r="A320" s="4" t="s">
        <v>1186</v>
      </c>
      <c r="B320" s="4" t="s">
        <v>1157</v>
      </c>
      <c r="C320" s="4" t="s">
        <v>415</v>
      </c>
      <c r="D320" s="4" t="s">
        <v>1145</v>
      </c>
      <c r="E320" s="3" t="s">
        <v>1180</v>
      </c>
      <c r="F320" s="3"/>
      <c r="G320" s="3" t="s">
        <v>1089</v>
      </c>
      <c r="H320" s="3"/>
      <c r="I320" s="3" t="s">
        <v>1081</v>
      </c>
      <c r="J320" s="3">
        <v>2025</v>
      </c>
      <c r="K320" s="9">
        <v>0.20722260897251049</v>
      </c>
    </row>
    <row r="321" spans="1:11" x14ac:dyDescent="0.3">
      <c r="A321" s="4" t="s">
        <v>1186</v>
      </c>
      <c r="B321" s="4" t="s">
        <v>1157</v>
      </c>
      <c r="C321" s="4" t="s">
        <v>415</v>
      </c>
      <c r="D321" s="4" t="s">
        <v>1145</v>
      </c>
      <c r="E321" s="3" t="s">
        <v>1180</v>
      </c>
      <c r="F321" s="3"/>
      <c r="G321" s="3" t="s">
        <v>1089</v>
      </c>
      <c r="H321" s="3"/>
      <c r="I321" s="3" t="s">
        <v>1081</v>
      </c>
      <c r="J321" s="3">
        <v>2030</v>
      </c>
      <c r="K321" s="9">
        <v>0.1802836698060841</v>
      </c>
    </row>
    <row r="322" spans="1:11" x14ac:dyDescent="0.3">
      <c r="A322" s="4" t="s">
        <v>1186</v>
      </c>
      <c r="B322" s="4" t="s">
        <v>1157</v>
      </c>
      <c r="C322" s="4" t="s">
        <v>415</v>
      </c>
      <c r="D322" s="4" t="s">
        <v>1145</v>
      </c>
      <c r="E322" s="3" t="s">
        <v>1180</v>
      </c>
      <c r="F322" s="3"/>
      <c r="G322" s="3" t="s">
        <v>1089</v>
      </c>
      <c r="H322" s="3"/>
      <c r="I322" s="3" t="s">
        <v>1081</v>
      </c>
      <c r="J322" s="3">
        <v>2040</v>
      </c>
      <c r="K322" s="9">
        <v>0.1740669915369088</v>
      </c>
    </row>
    <row r="323" spans="1:11" x14ac:dyDescent="0.3">
      <c r="A323" s="4" t="s">
        <v>1186</v>
      </c>
      <c r="B323" s="4" t="s">
        <v>1157</v>
      </c>
      <c r="C323" s="4" t="s">
        <v>415</v>
      </c>
      <c r="D323" s="4" t="s">
        <v>1145</v>
      </c>
      <c r="E323" s="3" t="s">
        <v>1180</v>
      </c>
      <c r="F323" s="3"/>
      <c r="G323" s="3" t="s">
        <v>1089</v>
      </c>
      <c r="H323" s="3"/>
      <c r="I323" s="3" t="s">
        <v>1081</v>
      </c>
      <c r="J323" s="3">
        <v>2050</v>
      </c>
      <c r="K323" s="9">
        <v>0.16370586108828331</v>
      </c>
    </row>
    <row r="324" spans="1:11" x14ac:dyDescent="0.3">
      <c r="A324" s="4" t="s">
        <v>1186</v>
      </c>
      <c r="B324" s="4" t="s">
        <v>1157</v>
      </c>
      <c r="C324" s="4" t="s">
        <v>415</v>
      </c>
      <c r="D324" s="4" t="s">
        <v>1145</v>
      </c>
      <c r="E324" s="3" t="s">
        <v>1180</v>
      </c>
      <c r="F324" s="3"/>
      <c r="G324" s="3" t="s">
        <v>1089</v>
      </c>
      <c r="H324" s="3"/>
      <c r="I324" s="3" t="s">
        <v>12</v>
      </c>
      <c r="J324" s="3">
        <v>2025</v>
      </c>
      <c r="K324" s="9">
        <v>0.1761392176266339</v>
      </c>
    </row>
    <row r="325" spans="1:11" x14ac:dyDescent="0.3">
      <c r="A325" s="4" t="s">
        <v>1186</v>
      </c>
      <c r="B325" s="4" t="s">
        <v>1157</v>
      </c>
      <c r="C325" s="4" t="s">
        <v>415</v>
      </c>
      <c r="D325" s="4" t="s">
        <v>1145</v>
      </c>
      <c r="E325" s="3" t="s">
        <v>1180</v>
      </c>
      <c r="F325" s="3"/>
      <c r="G325" s="3" t="s">
        <v>1089</v>
      </c>
      <c r="H325" s="3"/>
      <c r="I325" s="3" t="s">
        <v>12</v>
      </c>
      <c r="J325" s="3">
        <v>2050</v>
      </c>
      <c r="K325" s="9">
        <v>0.14505582628075731</v>
      </c>
    </row>
    <row r="326" spans="1:11" x14ac:dyDescent="0.3">
      <c r="A326" s="4" t="s">
        <v>1186</v>
      </c>
      <c r="B326" s="4" t="s">
        <v>1157</v>
      </c>
      <c r="C326" s="4" t="s">
        <v>415</v>
      </c>
      <c r="D326" s="4" t="s">
        <v>1145</v>
      </c>
      <c r="E326" s="3" t="s">
        <v>1180</v>
      </c>
      <c r="F326" s="3"/>
      <c r="G326" s="3" t="s">
        <v>1089</v>
      </c>
      <c r="H326" s="3"/>
      <c r="I326" s="3" t="s">
        <v>11</v>
      </c>
      <c r="J326" s="3">
        <v>2025</v>
      </c>
      <c r="K326" s="9">
        <v>0.23830600031838711</v>
      </c>
    </row>
    <row r="327" spans="1:11" x14ac:dyDescent="0.3">
      <c r="A327" s="4" t="s">
        <v>1186</v>
      </c>
      <c r="B327" s="4" t="s">
        <v>1157</v>
      </c>
      <c r="C327" s="4" t="s">
        <v>415</v>
      </c>
      <c r="D327" s="4" t="s">
        <v>1145</v>
      </c>
      <c r="E327" s="3" t="s">
        <v>1180</v>
      </c>
      <c r="F327" s="3"/>
      <c r="G327" s="3" t="s">
        <v>1089</v>
      </c>
      <c r="H327" s="3"/>
      <c r="I327" s="3" t="s">
        <v>11</v>
      </c>
      <c r="J327" s="3">
        <v>2050</v>
      </c>
      <c r="K327" s="9">
        <v>0.18442812198553429</v>
      </c>
    </row>
    <row r="328" spans="1:11" x14ac:dyDescent="0.3">
      <c r="A328" s="4" t="s">
        <v>1186</v>
      </c>
      <c r="B328" s="4" t="s">
        <v>1157</v>
      </c>
      <c r="C328" s="4" t="s">
        <v>415</v>
      </c>
      <c r="D328" s="4" t="s">
        <v>687</v>
      </c>
      <c r="E328" s="3" t="s">
        <v>856</v>
      </c>
      <c r="F328" s="3"/>
      <c r="G328" s="3" t="s">
        <v>1092</v>
      </c>
      <c r="H328" s="3">
        <v>1</v>
      </c>
      <c r="I328" s="3" t="s">
        <v>1081</v>
      </c>
      <c r="J328" s="3">
        <v>2020</v>
      </c>
      <c r="K328" s="9">
        <v>2.2757266384686599</v>
      </c>
    </row>
    <row r="329" spans="1:11" x14ac:dyDescent="0.3">
      <c r="A329" s="4" t="s">
        <v>1186</v>
      </c>
      <c r="B329" s="4" t="s">
        <v>1157</v>
      </c>
      <c r="C329" s="4" t="s">
        <v>415</v>
      </c>
      <c r="D329" s="4" t="s">
        <v>687</v>
      </c>
      <c r="E329" s="3" t="s">
        <v>856</v>
      </c>
      <c r="F329" s="3"/>
      <c r="G329" s="3" t="s">
        <v>1092</v>
      </c>
      <c r="H329" s="3">
        <v>1</v>
      </c>
      <c r="I329" s="3" t="s">
        <v>1081</v>
      </c>
      <c r="J329" s="3">
        <v>2025</v>
      </c>
      <c r="K329" s="9">
        <v>2.2757266384686599</v>
      </c>
    </row>
    <row r="330" spans="1:11" x14ac:dyDescent="0.3">
      <c r="A330" s="4" t="s">
        <v>1186</v>
      </c>
      <c r="B330" s="4" t="s">
        <v>1157</v>
      </c>
      <c r="C330" s="4" t="s">
        <v>415</v>
      </c>
      <c r="D330" s="4" t="s">
        <v>687</v>
      </c>
      <c r="E330" s="3" t="s">
        <v>856</v>
      </c>
      <c r="F330" s="3"/>
      <c r="G330" s="3" t="s">
        <v>1092</v>
      </c>
      <c r="H330" s="3">
        <v>1</v>
      </c>
      <c r="I330" s="3" t="s">
        <v>1081</v>
      </c>
      <c r="J330" s="3">
        <v>2030</v>
      </c>
      <c r="K330" s="9">
        <v>1.979882175467734</v>
      </c>
    </row>
    <row r="331" spans="1:11" x14ac:dyDescent="0.3">
      <c r="A331" s="4" t="s">
        <v>1186</v>
      </c>
      <c r="B331" s="4" t="s">
        <v>1157</v>
      </c>
      <c r="C331" s="4" t="s">
        <v>415</v>
      </c>
      <c r="D331" s="4" t="s">
        <v>687</v>
      </c>
      <c r="E331" s="3" t="s">
        <v>856</v>
      </c>
      <c r="F331" s="3"/>
      <c r="G331" s="3" t="s">
        <v>1092</v>
      </c>
      <c r="H331" s="3">
        <v>1</v>
      </c>
      <c r="I331" s="3" t="s">
        <v>1081</v>
      </c>
      <c r="J331" s="3">
        <v>2040</v>
      </c>
      <c r="K331" s="9">
        <v>1.911610376313674</v>
      </c>
    </row>
    <row r="332" spans="1:11" x14ac:dyDescent="0.3">
      <c r="A332" s="4" t="s">
        <v>1186</v>
      </c>
      <c r="B332" s="4" t="s">
        <v>1157</v>
      </c>
      <c r="C332" s="4" t="s">
        <v>415</v>
      </c>
      <c r="D332" s="4" t="s">
        <v>687</v>
      </c>
      <c r="E332" s="3" t="s">
        <v>856</v>
      </c>
      <c r="F332" s="3"/>
      <c r="G332" s="3" t="s">
        <v>1092</v>
      </c>
      <c r="H332" s="3">
        <v>1</v>
      </c>
      <c r="I332" s="3" t="s">
        <v>1081</v>
      </c>
      <c r="J332" s="3">
        <v>2050</v>
      </c>
      <c r="K332" s="9">
        <v>1.7978240443902409</v>
      </c>
    </row>
    <row r="333" spans="1:11" x14ac:dyDescent="0.3">
      <c r="A333" s="4" t="s">
        <v>1186</v>
      </c>
      <c r="B333" s="4" t="s">
        <v>1157</v>
      </c>
      <c r="C333" s="4" t="s">
        <v>415</v>
      </c>
      <c r="D333" s="4" t="s">
        <v>687</v>
      </c>
      <c r="E333" s="3" t="s">
        <v>856</v>
      </c>
      <c r="F333" s="3"/>
      <c r="G333" s="3" t="s">
        <v>1092</v>
      </c>
      <c r="H333" s="3">
        <v>1</v>
      </c>
      <c r="I333" s="3" t="s">
        <v>12</v>
      </c>
      <c r="J333" s="3">
        <v>2025</v>
      </c>
      <c r="K333" s="9">
        <v>1.9343676426983609</v>
      </c>
    </row>
    <row r="334" spans="1:11" x14ac:dyDescent="0.3">
      <c r="A334" s="4" t="s">
        <v>1186</v>
      </c>
      <c r="B334" s="4" t="s">
        <v>1157</v>
      </c>
      <c r="C334" s="4" t="s">
        <v>415</v>
      </c>
      <c r="D334" s="4" t="s">
        <v>687</v>
      </c>
      <c r="E334" s="3" t="s">
        <v>856</v>
      </c>
      <c r="F334" s="3"/>
      <c r="G334" s="3" t="s">
        <v>1092</v>
      </c>
      <c r="H334" s="3">
        <v>1</v>
      </c>
      <c r="I334" s="3" t="s">
        <v>12</v>
      </c>
      <c r="J334" s="3">
        <v>2050</v>
      </c>
      <c r="K334" s="9">
        <v>1.593008646928062</v>
      </c>
    </row>
    <row r="335" spans="1:11" x14ac:dyDescent="0.3">
      <c r="A335" s="4" t="s">
        <v>1186</v>
      </c>
      <c r="B335" s="4" t="s">
        <v>1157</v>
      </c>
      <c r="C335" s="4" t="s">
        <v>415</v>
      </c>
      <c r="D335" s="4" t="s">
        <v>687</v>
      </c>
      <c r="E335" s="3" t="s">
        <v>856</v>
      </c>
      <c r="F335" s="3"/>
      <c r="G335" s="3" t="s">
        <v>1092</v>
      </c>
      <c r="H335" s="3">
        <v>1</v>
      </c>
      <c r="I335" s="3" t="s">
        <v>11</v>
      </c>
      <c r="J335" s="3">
        <v>2025</v>
      </c>
      <c r="K335" s="9">
        <v>2.617085634238959</v>
      </c>
    </row>
    <row r="336" spans="1:11" x14ac:dyDescent="0.3">
      <c r="A336" s="4" t="s">
        <v>1186</v>
      </c>
      <c r="B336" s="4" t="s">
        <v>1157</v>
      </c>
      <c r="C336" s="4" t="s">
        <v>415</v>
      </c>
      <c r="D336" s="4" t="s">
        <v>687</v>
      </c>
      <c r="E336" s="3" t="s">
        <v>856</v>
      </c>
      <c r="F336" s="3"/>
      <c r="G336" s="3" t="s">
        <v>1092</v>
      </c>
      <c r="H336" s="3">
        <v>1</v>
      </c>
      <c r="I336" s="3" t="s">
        <v>11</v>
      </c>
      <c r="J336" s="3">
        <v>2050</v>
      </c>
      <c r="K336" s="9">
        <v>2.0253967082371069</v>
      </c>
    </row>
    <row r="337" spans="1:11" x14ac:dyDescent="0.3">
      <c r="A337" s="4" t="s">
        <v>1186</v>
      </c>
      <c r="B337" s="4" t="s">
        <v>1157</v>
      </c>
      <c r="C337" s="4" t="s">
        <v>415</v>
      </c>
      <c r="D337" s="4" t="s">
        <v>688</v>
      </c>
      <c r="E337" s="3" t="s">
        <v>856</v>
      </c>
      <c r="F337" s="3"/>
      <c r="G337" s="3" t="s">
        <v>1093</v>
      </c>
      <c r="H337" s="3">
        <v>1</v>
      </c>
      <c r="I337" s="3" t="s">
        <v>1081</v>
      </c>
      <c r="J337" s="3">
        <v>2020</v>
      </c>
      <c r="K337" s="9">
        <v>0.63713056895213294</v>
      </c>
    </row>
    <row r="338" spans="1:11" x14ac:dyDescent="0.3">
      <c r="A338" s="4" t="s">
        <v>1186</v>
      </c>
      <c r="B338" s="4" t="s">
        <v>1157</v>
      </c>
      <c r="C338" s="4" t="s">
        <v>415</v>
      </c>
      <c r="D338" s="4" t="s">
        <v>688</v>
      </c>
      <c r="E338" s="3" t="s">
        <v>856</v>
      </c>
      <c r="F338" s="3"/>
      <c r="G338" s="3" t="s">
        <v>1093</v>
      </c>
      <c r="H338" s="3">
        <v>1</v>
      </c>
      <c r="I338" s="3" t="s">
        <v>1081</v>
      </c>
      <c r="J338" s="3">
        <v>2025</v>
      </c>
      <c r="K338" s="9">
        <v>0.63713056895213294</v>
      </c>
    </row>
    <row r="339" spans="1:11" x14ac:dyDescent="0.3">
      <c r="A339" s="4" t="s">
        <v>1186</v>
      </c>
      <c r="B339" s="4" t="s">
        <v>1157</v>
      </c>
      <c r="C339" s="4" t="s">
        <v>415</v>
      </c>
      <c r="D339" s="4" t="s">
        <v>688</v>
      </c>
      <c r="E339" s="3" t="s">
        <v>856</v>
      </c>
      <c r="F339" s="3"/>
      <c r="G339" s="3" t="s">
        <v>1093</v>
      </c>
      <c r="H339" s="3">
        <v>1</v>
      </c>
      <c r="I339" s="3" t="s">
        <v>1081</v>
      </c>
      <c r="J339" s="3">
        <v>2030</v>
      </c>
      <c r="K339" s="9">
        <v>0.55430359498835569</v>
      </c>
    </row>
    <row r="340" spans="1:11" x14ac:dyDescent="0.3">
      <c r="A340" s="4" t="s">
        <v>1186</v>
      </c>
      <c r="B340" s="4" t="s">
        <v>1157</v>
      </c>
      <c r="C340" s="4" t="s">
        <v>415</v>
      </c>
      <c r="D340" s="4" t="s">
        <v>688</v>
      </c>
      <c r="E340" s="3" t="s">
        <v>856</v>
      </c>
      <c r="F340" s="3"/>
      <c r="G340" s="3" t="s">
        <v>1093</v>
      </c>
      <c r="H340" s="3">
        <v>1</v>
      </c>
      <c r="I340" s="3" t="s">
        <v>1081</v>
      </c>
      <c r="J340" s="3">
        <v>2040</v>
      </c>
      <c r="K340" s="9">
        <v>0.53518967791979166</v>
      </c>
    </row>
    <row r="341" spans="1:11" x14ac:dyDescent="0.3">
      <c r="A341" s="4" t="s">
        <v>1186</v>
      </c>
      <c r="B341" s="4" t="s">
        <v>1157</v>
      </c>
      <c r="C341" s="4" t="s">
        <v>415</v>
      </c>
      <c r="D341" s="4" t="s">
        <v>688</v>
      </c>
      <c r="E341" s="3" t="s">
        <v>856</v>
      </c>
      <c r="F341" s="3"/>
      <c r="G341" s="3" t="s">
        <v>1093</v>
      </c>
      <c r="H341" s="3">
        <v>1</v>
      </c>
      <c r="I341" s="3" t="s">
        <v>1081</v>
      </c>
      <c r="J341" s="3">
        <v>2050</v>
      </c>
      <c r="K341" s="9">
        <v>0.50333314947218499</v>
      </c>
    </row>
    <row r="342" spans="1:11" x14ac:dyDescent="0.3">
      <c r="A342" s="4" t="s">
        <v>1186</v>
      </c>
      <c r="B342" s="4" t="s">
        <v>1157</v>
      </c>
      <c r="C342" s="4" t="s">
        <v>415</v>
      </c>
      <c r="D342" s="4" t="s">
        <v>688</v>
      </c>
      <c r="E342" s="3" t="s">
        <v>856</v>
      </c>
      <c r="F342" s="3"/>
      <c r="G342" s="3" t="s">
        <v>1093</v>
      </c>
      <c r="H342" s="3">
        <v>1</v>
      </c>
      <c r="I342" s="3" t="s">
        <v>12</v>
      </c>
      <c r="J342" s="3">
        <v>2025</v>
      </c>
      <c r="K342" s="9">
        <v>0.54156098360931293</v>
      </c>
    </row>
    <row r="343" spans="1:11" x14ac:dyDescent="0.3">
      <c r="A343" s="4" t="s">
        <v>1186</v>
      </c>
      <c r="B343" s="4" t="s">
        <v>1157</v>
      </c>
      <c r="C343" s="4" t="s">
        <v>415</v>
      </c>
      <c r="D343" s="4" t="s">
        <v>688</v>
      </c>
      <c r="E343" s="3" t="s">
        <v>856</v>
      </c>
      <c r="F343" s="3"/>
      <c r="G343" s="3" t="s">
        <v>1093</v>
      </c>
      <c r="H343" s="3">
        <v>1</v>
      </c>
      <c r="I343" s="3" t="s">
        <v>12</v>
      </c>
      <c r="J343" s="3">
        <v>2050</v>
      </c>
      <c r="K343" s="9">
        <v>0.44599139826649298</v>
      </c>
    </row>
    <row r="344" spans="1:11" x14ac:dyDescent="0.3">
      <c r="A344" s="4" t="s">
        <v>1186</v>
      </c>
      <c r="B344" s="4" t="s">
        <v>1157</v>
      </c>
      <c r="C344" s="4" t="s">
        <v>415</v>
      </c>
      <c r="D344" s="4" t="s">
        <v>688</v>
      </c>
      <c r="E344" s="3" t="s">
        <v>856</v>
      </c>
      <c r="F344" s="3"/>
      <c r="G344" s="3" t="s">
        <v>1093</v>
      </c>
      <c r="H344" s="3">
        <v>1</v>
      </c>
      <c r="I344" s="3" t="s">
        <v>11</v>
      </c>
      <c r="J344" s="3">
        <v>2025</v>
      </c>
      <c r="K344" s="9">
        <v>0.73270015429495283</v>
      </c>
    </row>
    <row r="345" spans="1:11" x14ac:dyDescent="0.3">
      <c r="A345" s="4" t="s">
        <v>1186</v>
      </c>
      <c r="B345" s="4" t="s">
        <v>1157</v>
      </c>
      <c r="C345" s="4" t="s">
        <v>415</v>
      </c>
      <c r="D345" s="4" t="s">
        <v>688</v>
      </c>
      <c r="E345" s="3" t="s">
        <v>856</v>
      </c>
      <c r="F345" s="3"/>
      <c r="G345" s="3" t="s">
        <v>1093</v>
      </c>
      <c r="H345" s="3">
        <v>1</v>
      </c>
      <c r="I345" s="3" t="s">
        <v>11</v>
      </c>
      <c r="J345" s="3">
        <v>2050</v>
      </c>
      <c r="K345" s="9">
        <v>0.56704620636739833</v>
      </c>
    </row>
    <row r="346" spans="1:11" x14ac:dyDescent="0.3">
      <c r="A346" s="4" t="s">
        <v>1186</v>
      </c>
      <c r="B346" s="4" t="s">
        <v>1157</v>
      </c>
      <c r="C346" s="4" t="s">
        <v>415</v>
      </c>
      <c r="D346" s="4" t="s">
        <v>689</v>
      </c>
      <c r="E346" s="3" t="s">
        <v>856</v>
      </c>
      <c r="F346" s="3"/>
      <c r="G346" s="3" t="s">
        <v>1094</v>
      </c>
      <c r="H346" s="3">
        <v>1</v>
      </c>
      <c r="I346" s="3" t="s">
        <v>1081</v>
      </c>
      <c r="J346" s="3">
        <v>2020</v>
      </c>
      <c r="K346" s="9">
        <v>0.50401960727245965</v>
      </c>
    </row>
    <row r="347" spans="1:11" x14ac:dyDescent="0.3">
      <c r="A347" s="4" t="s">
        <v>1186</v>
      </c>
      <c r="B347" s="4" t="s">
        <v>1157</v>
      </c>
      <c r="C347" s="4" t="s">
        <v>415</v>
      </c>
      <c r="D347" s="4" t="s">
        <v>689</v>
      </c>
      <c r="E347" s="3" t="s">
        <v>856</v>
      </c>
      <c r="F347" s="3"/>
      <c r="G347" s="3" t="s">
        <v>1094</v>
      </c>
      <c r="H347" s="3">
        <v>1</v>
      </c>
      <c r="I347" s="3" t="s">
        <v>1081</v>
      </c>
      <c r="J347" s="3">
        <v>2025</v>
      </c>
      <c r="K347" s="9">
        <v>0.50401960727245965</v>
      </c>
    </row>
    <row r="348" spans="1:11" x14ac:dyDescent="0.3">
      <c r="A348" s="4" t="s">
        <v>1186</v>
      </c>
      <c r="B348" s="4" t="s">
        <v>1157</v>
      </c>
      <c r="C348" s="4" t="s">
        <v>415</v>
      </c>
      <c r="D348" s="4" t="s">
        <v>689</v>
      </c>
      <c r="E348" s="3" t="s">
        <v>856</v>
      </c>
      <c r="F348" s="3"/>
      <c r="G348" s="3" t="s">
        <v>1094</v>
      </c>
      <c r="H348" s="3">
        <v>1</v>
      </c>
      <c r="I348" s="3" t="s">
        <v>1081</v>
      </c>
      <c r="J348" s="3">
        <v>2030</v>
      </c>
      <c r="K348" s="9">
        <v>0.43849705832703989</v>
      </c>
    </row>
    <row r="349" spans="1:11" x14ac:dyDescent="0.3">
      <c r="A349" s="4" t="s">
        <v>1186</v>
      </c>
      <c r="B349" s="4" t="s">
        <v>1157</v>
      </c>
      <c r="C349" s="4" t="s">
        <v>415</v>
      </c>
      <c r="D349" s="4" t="s">
        <v>689</v>
      </c>
      <c r="E349" s="3" t="s">
        <v>856</v>
      </c>
      <c r="F349" s="3"/>
      <c r="G349" s="3" t="s">
        <v>1094</v>
      </c>
      <c r="H349" s="3">
        <v>1</v>
      </c>
      <c r="I349" s="3" t="s">
        <v>1081</v>
      </c>
      <c r="J349" s="3">
        <v>2040</v>
      </c>
      <c r="K349" s="9">
        <v>0.42337647010886609</v>
      </c>
    </row>
    <row r="350" spans="1:11" x14ac:dyDescent="0.3">
      <c r="A350" s="4" t="s">
        <v>1186</v>
      </c>
      <c r="B350" s="4" t="s">
        <v>1157</v>
      </c>
      <c r="C350" s="4" t="s">
        <v>415</v>
      </c>
      <c r="D350" s="4" t="s">
        <v>689</v>
      </c>
      <c r="E350" s="3" t="s">
        <v>856</v>
      </c>
      <c r="F350" s="3"/>
      <c r="G350" s="3" t="s">
        <v>1094</v>
      </c>
      <c r="H350" s="3">
        <v>1</v>
      </c>
      <c r="I350" s="3" t="s">
        <v>1081</v>
      </c>
      <c r="J350" s="3">
        <v>2050</v>
      </c>
      <c r="K350" s="9">
        <v>0.39817548974524308</v>
      </c>
    </row>
    <row r="351" spans="1:11" x14ac:dyDescent="0.3">
      <c r="A351" s="4" t="s">
        <v>1186</v>
      </c>
      <c r="B351" s="4" t="s">
        <v>1157</v>
      </c>
      <c r="C351" s="4" t="s">
        <v>415</v>
      </c>
      <c r="D351" s="4" t="s">
        <v>689</v>
      </c>
      <c r="E351" s="3" t="s">
        <v>856</v>
      </c>
      <c r="F351" s="3"/>
      <c r="G351" s="3" t="s">
        <v>1094</v>
      </c>
      <c r="H351" s="3">
        <v>1</v>
      </c>
      <c r="I351" s="3" t="s">
        <v>12</v>
      </c>
      <c r="J351" s="3">
        <v>2025</v>
      </c>
      <c r="K351" s="9">
        <v>0.42841666618159069</v>
      </c>
    </row>
    <row r="352" spans="1:11" x14ac:dyDescent="0.3">
      <c r="A352" s="4" t="s">
        <v>1186</v>
      </c>
      <c r="B352" s="4" t="s">
        <v>1157</v>
      </c>
      <c r="C352" s="4" t="s">
        <v>415</v>
      </c>
      <c r="D352" s="4" t="s">
        <v>689</v>
      </c>
      <c r="E352" s="3" t="s">
        <v>856</v>
      </c>
      <c r="F352" s="3"/>
      <c r="G352" s="3" t="s">
        <v>1094</v>
      </c>
      <c r="H352" s="3">
        <v>1</v>
      </c>
      <c r="I352" s="3" t="s">
        <v>12</v>
      </c>
      <c r="J352" s="3">
        <v>2050</v>
      </c>
      <c r="K352" s="9">
        <v>0.35281372509072167</v>
      </c>
    </row>
    <row r="353" spans="1:11" x14ac:dyDescent="0.3">
      <c r="A353" s="4" t="s">
        <v>1186</v>
      </c>
      <c r="B353" s="4" t="s">
        <v>1157</v>
      </c>
      <c r="C353" s="4" t="s">
        <v>415</v>
      </c>
      <c r="D353" s="4" t="s">
        <v>689</v>
      </c>
      <c r="E353" s="3" t="s">
        <v>856</v>
      </c>
      <c r="F353" s="3"/>
      <c r="G353" s="3" t="s">
        <v>1094</v>
      </c>
      <c r="H353" s="3">
        <v>1</v>
      </c>
      <c r="I353" s="3" t="s">
        <v>11</v>
      </c>
      <c r="J353" s="3">
        <v>2025</v>
      </c>
      <c r="K353" s="9">
        <v>0.57962254836332849</v>
      </c>
    </row>
    <row r="354" spans="1:11" x14ac:dyDescent="0.3">
      <c r="A354" s="4" t="s">
        <v>1186</v>
      </c>
      <c r="B354" s="4" t="s">
        <v>1157</v>
      </c>
      <c r="C354" s="4" t="s">
        <v>415</v>
      </c>
      <c r="D354" s="4" t="s">
        <v>689</v>
      </c>
      <c r="E354" s="3" t="s">
        <v>856</v>
      </c>
      <c r="F354" s="3"/>
      <c r="G354" s="3" t="s">
        <v>1094</v>
      </c>
      <c r="H354" s="3">
        <v>1</v>
      </c>
      <c r="I354" s="3" t="s">
        <v>11</v>
      </c>
      <c r="J354" s="3">
        <v>2050</v>
      </c>
      <c r="K354" s="9">
        <v>0.44857745047248909</v>
      </c>
    </row>
    <row r="355" spans="1:11" x14ac:dyDescent="0.3">
      <c r="A355" s="4" t="s">
        <v>1186</v>
      </c>
      <c r="B355" s="4" t="s">
        <v>1157</v>
      </c>
      <c r="C355" s="4" t="s">
        <v>415</v>
      </c>
      <c r="D355" s="4" t="s">
        <v>1143</v>
      </c>
      <c r="E355" s="3" t="s">
        <v>1180</v>
      </c>
      <c r="F355" s="3"/>
      <c r="G355" s="3" t="s">
        <v>1088</v>
      </c>
      <c r="H355" s="3">
        <v>1</v>
      </c>
      <c r="I355" s="3" t="s">
        <v>1081</v>
      </c>
      <c r="J355" s="3">
        <v>2020</v>
      </c>
      <c r="K355" s="9">
        <v>1.036113044862552</v>
      </c>
    </row>
    <row r="356" spans="1:11" x14ac:dyDescent="0.3">
      <c r="A356" s="4" t="s">
        <v>1186</v>
      </c>
      <c r="B356" s="4" t="s">
        <v>1157</v>
      </c>
      <c r="C356" s="4" t="s">
        <v>415</v>
      </c>
      <c r="D356" s="4" t="s">
        <v>1143</v>
      </c>
      <c r="E356" s="3" t="s">
        <v>1180</v>
      </c>
      <c r="F356" s="3"/>
      <c r="G356" s="3" t="s">
        <v>1088</v>
      </c>
      <c r="H356" s="3">
        <v>1</v>
      </c>
      <c r="I356" s="3" t="s">
        <v>1081</v>
      </c>
      <c r="J356" s="3">
        <v>2025</v>
      </c>
      <c r="K356" s="9">
        <v>1.036113044862552</v>
      </c>
    </row>
    <row r="357" spans="1:11" x14ac:dyDescent="0.3">
      <c r="A357" s="4" t="s">
        <v>1186</v>
      </c>
      <c r="B357" s="4" t="s">
        <v>1157</v>
      </c>
      <c r="C357" s="4" t="s">
        <v>415</v>
      </c>
      <c r="D357" s="4" t="s">
        <v>1143</v>
      </c>
      <c r="E357" s="3" t="s">
        <v>1180</v>
      </c>
      <c r="F357" s="3"/>
      <c r="G357" s="3" t="s">
        <v>1088</v>
      </c>
      <c r="H357" s="3">
        <v>1</v>
      </c>
      <c r="I357" s="3" t="s">
        <v>1081</v>
      </c>
      <c r="J357" s="3">
        <v>2030</v>
      </c>
      <c r="K357" s="9">
        <v>0.90141834903042062</v>
      </c>
    </row>
    <row r="358" spans="1:11" x14ac:dyDescent="0.3">
      <c r="A358" s="4" t="s">
        <v>1186</v>
      </c>
      <c r="B358" s="4" t="s">
        <v>1157</v>
      </c>
      <c r="C358" s="4" t="s">
        <v>415</v>
      </c>
      <c r="D358" s="4" t="s">
        <v>1143</v>
      </c>
      <c r="E358" s="3" t="s">
        <v>1180</v>
      </c>
      <c r="F358" s="3"/>
      <c r="G358" s="3" t="s">
        <v>1088</v>
      </c>
      <c r="H358" s="3">
        <v>1</v>
      </c>
      <c r="I358" s="3" t="s">
        <v>1081</v>
      </c>
      <c r="J358" s="3">
        <v>2040</v>
      </c>
      <c r="K358" s="9">
        <v>0.87033495768454394</v>
      </c>
    </row>
    <row r="359" spans="1:11" x14ac:dyDescent="0.3">
      <c r="A359" s="4" t="s">
        <v>1186</v>
      </c>
      <c r="B359" s="4" t="s">
        <v>1157</v>
      </c>
      <c r="C359" s="4" t="s">
        <v>415</v>
      </c>
      <c r="D359" s="4" t="s">
        <v>1143</v>
      </c>
      <c r="E359" s="3" t="s">
        <v>1180</v>
      </c>
      <c r="F359" s="3"/>
      <c r="G359" s="3" t="s">
        <v>1088</v>
      </c>
      <c r="H359" s="3">
        <v>1</v>
      </c>
      <c r="I359" s="3" t="s">
        <v>1081</v>
      </c>
      <c r="J359" s="3">
        <v>2050</v>
      </c>
      <c r="K359" s="9">
        <v>0.81852930544141644</v>
      </c>
    </row>
    <row r="360" spans="1:11" x14ac:dyDescent="0.3">
      <c r="A360" s="4" t="s">
        <v>1186</v>
      </c>
      <c r="B360" s="4" t="s">
        <v>1157</v>
      </c>
      <c r="C360" s="4" t="s">
        <v>415</v>
      </c>
      <c r="D360" s="4" t="s">
        <v>1143</v>
      </c>
      <c r="E360" s="3" t="s">
        <v>1180</v>
      </c>
      <c r="F360" s="3"/>
      <c r="G360" s="3" t="s">
        <v>1088</v>
      </c>
      <c r="H360" s="3">
        <v>1</v>
      </c>
      <c r="I360" s="3" t="s">
        <v>12</v>
      </c>
      <c r="J360" s="3">
        <v>2025</v>
      </c>
      <c r="K360" s="9">
        <v>0.88069608813316946</v>
      </c>
    </row>
    <row r="361" spans="1:11" x14ac:dyDescent="0.3">
      <c r="A361" s="4" t="s">
        <v>1186</v>
      </c>
      <c r="B361" s="4" t="s">
        <v>1157</v>
      </c>
      <c r="C361" s="4" t="s">
        <v>415</v>
      </c>
      <c r="D361" s="4" t="s">
        <v>1143</v>
      </c>
      <c r="E361" s="3" t="s">
        <v>1180</v>
      </c>
      <c r="F361" s="3"/>
      <c r="G361" s="3" t="s">
        <v>1088</v>
      </c>
      <c r="H361" s="3">
        <v>1</v>
      </c>
      <c r="I361" s="3" t="s">
        <v>12</v>
      </c>
      <c r="J361" s="3">
        <v>2050</v>
      </c>
      <c r="K361" s="9">
        <v>0.72527913140378664</v>
      </c>
    </row>
    <row r="362" spans="1:11" x14ac:dyDescent="0.3">
      <c r="A362" s="4" t="s">
        <v>1186</v>
      </c>
      <c r="B362" s="4" t="s">
        <v>1157</v>
      </c>
      <c r="C362" s="4" t="s">
        <v>415</v>
      </c>
      <c r="D362" s="4" t="s">
        <v>1143</v>
      </c>
      <c r="E362" s="3" t="s">
        <v>1180</v>
      </c>
      <c r="F362" s="3"/>
      <c r="G362" s="3" t="s">
        <v>1088</v>
      </c>
      <c r="H362" s="3">
        <v>1</v>
      </c>
      <c r="I362" s="3" t="s">
        <v>11</v>
      </c>
      <c r="J362" s="3">
        <v>2025</v>
      </c>
      <c r="K362" s="9">
        <v>1.191530001591935</v>
      </c>
    </row>
    <row r="363" spans="1:11" x14ac:dyDescent="0.3">
      <c r="A363" s="4" t="s">
        <v>1186</v>
      </c>
      <c r="B363" s="4" t="s">
        <v>1157</v>
      </c>
      <c r="C363" s="4" t="s">
        <v>415</v>
      </c>
      <c r="D363" s="4" t="s">
        <v>1143</v>
      </c>
      <c r="E363" s="3" t="s">
        <v>1180</v>
      </c>
      <c r="F363" s="3"/>
      <c r="G363" s="3" t="s">
        <v>1088</v>
      </c>
      <c r="H363" s="3">
        <v>1</v>
      </c>
      <c r="I363" s="3" t="s">
        <v>11</v>
      </c>
      <c r="J363" s="3">
        <v>2050</v>
      </c>
      <c r="K363" s="9">
        <v>0.92214060992767166</v>
      </c>
    </row>
    <row r="364" spans="1:11" x14ac:dyDescent="0.3">
      <c r="A364" s="4" t="s">
        <v>1186</v>
      </c>
      <c r="B364" s="4" t="s">
        <v>1157</v>
      </c>
      <c r="C364" s="4" t="s">
        <v>415</v>
      </c>
      <c r="D364" s="4" t="s">
        <v>1158</v>
      </c>
      <c r="E364" s="3" t="s">
        <v>1188</v>
      </c>
      <c r="F364" s="3"/>
      <c r="G364" s="3" t="s">
        <v>1090</v>
      </c>
      <c r="H364" s="3">
        <v>1</v>
      </c>
      <c r="I364" s="3" t="s">
        <v>1081</v>
      </c>
      <c r="J364" s="3">
        <v>2020</v>
      </c>
      <c r="K364" s="9">
        <v>63.977990792384418</v>
      </c>
    </row>
    <row r="365" spans="1:11" x14ac:dyDescent="0.3">
      <c r="A365" s="4" t="s">
        <v>1186</v>
      </c>
      <c r="B365" s="4" t="s">
        <v>1157</v>
      </c>
      <c r="C365" s="4" t="s">
        <v>415</v>
      </c>
      <c r="D365" s="4" t="s">
        <v>1158</v>
      </c>
      <c r="E365" s="3" t="s">
        <v>1188</v>
      </c>
      <c r="F365" s="3"/>
      <c r="G365" s="3" t="s">
        <v>1090</v>
      </c>
      <c r="H365" s="3">
        <v>1</v>
      </c>
      <c r="I365" s="3" t="s">
        <v>1081</v>
      </c>
      <c r="J365" s="3">
        <v>2025</v>
      </c>
      <c r="K365" s="9">
        <v>63.977990792384418</v>
      </c>
    </row>
    <row r="366" spans="1:11" x14ac:dyDescent="0.3">
      <c r="A366" s="4" t="s">
        <v>1186</v>
      </c>
      <c r="B366" s="4" t="s">
        <v>1157</v>
      </c>
      <c r="C366" s="4" t="s">
        <v>415</v>
      </c>
      <c r="D366" s="4" t="s">
        <v>1158</v>
      </c>
      <c r="E366" s="3" t="s">
        <v>1188</v>
      </c>
      <c r="F366" s="3"/>
      <c r="G366" s="3" t="s">
        <v>1090</v>
      </c>
      <c r="H366" s="3">
        <v>1</v>
      </c>
      <c r="I366" s="3" t="s">
        <v>1081</v>
      </c>
      <c r="J366" s="3">
        <v>2030</v>
      </c>
      <c r="K366" s="9">
        <v>55.66085198937445</v>
      </c>
    </row>
    <row r="367" spans="1:11" x14ac:dyDescent="0.3">
      <c r="A367" s="4" t="s">
        <v>1186</v>
      </c>
      <c r="B367" s="4" t="s">
        <v>1157</v>
      </c>
      <c r="C367" s="4" t="s">
        <v>415</v>
      </c>
      <c r="D367" s="4" t="s">
        <v>1158</v>
      </c>
      <c r="E367" s="3" t="s">
        <v>1188</v>
      </c>
      <c r="F367" s="3"/>
      <c r="G367" s="3" t="s">
        <v>1090</v>
      </c>
      <c r="H367" s="3">
        <v>1</v>
      </c>
      <c r="I367" s="3" t="s">
        <v>1081</v>
      </c>
      <c r="J367" s="3">
        <v>2040</v>
      </c>
      <c r="K367" s="9">
        <v>53.741512265602907</v>
      </c>
    </row>
    <row r="368" spans="1:11" x14ac:dyDescent="0.3">
      <c r="A368" s="4" t="s">
        <v>1186</v>
      </c>
      <c r="B368" s="4" t="s">
        <v>1157</v>
      </c>
      <c r="C368" s="4" t="s">
        <v>415</v>
      </c>
      <c r="D368" s="4" t="s">
        <v>1158</v>
      </c>
      <c r="E368" s="3" t="s">
        <v>1188</v>
      </c>
      <c r="F368" s="3"/>
      <c r="G368" s="3" t="s">
        <v>1090</v>
      </c>
      <c r="H368" s="3">
        <v>1</v>
      </c>
      <c r="I368" s="3" t="s">
        <v>1081</v>
      </c>
      <c r="J368" s="3">
        <v>2050</v>
      </c>
      <c r="K368" s="9">
        <v>50.542612725983687</v>
      </c>
    </row>
    <row r="369" spans="1:11" x14ac:dyDescent="0.3">
      <c r="A369" s="4" t="s">
        <v>1186</v>
      </c>
      <c r="B369" s="4" t="s">
        <v>1157</v>
      </c>
      <c r="C369" s="4" t="s">
        <v>415</v>
      </c>
      <c r="D369" s="4" t="s">
        <v>1158</v>
      </c>
      <c r="E369" s="3" t="s">
        <v>1188</v>
      </c>
      <c r="F369" s="3"/>
      <c r="G369" s="3" t="s">
        <v>1090</v>
      </c>
      <c r="H369" s="3">
        <v>1</v>
      </c>
      <c r="I369" s="3" t="s">
        <v>12</v>
      </c>
      <c r="J369" s="3">
        <v>2025</v>
      </c>
      <c r="K369" s="9">
        <v>54.381292173526759</v>
      </c>
    </row>
    <row r="370" spans="1:11" x14ac:dyDescent="0.3">
      <c r="A370" s="4" t="s">
        <v>1186</v>
      </c>
      <c r="B370" s="4" t="s">
        <v>1157</v>
      </c>
      <c r="C370" s="4" t="s">
        <v>415</v>
      </c>
      <c r="D370" s="4" t="s">
        <v>1158</v>
      </c>
      <c r="E370" s="3" t="s">
        <v>1188</v>
      </c>
      <c r="F370" s="3"/>
      <c r="G370" s="3" t="s">
        <v>1090</v>
      </c>
      <c r="H370" s="3">
        <v>1</v>
      </c>
      <c r="I370" s="3" t="s">
        <v>12</v>
      </c>
      <c r="J370" s="3">
        <v>2050</v>
      </c>
      <c r="K370" s="9">
        <v>44.784593554669087</v>
      </c>
    </row>
    <row r="371" spans="1:11" x14ac:dyDescent="0.3">
      <c r="A371" s="4" t="s">
        <v>1186</v>
      </c>
      <c r="B371" s="4" t="s">
        <v>1157</v>
      </c>
      <c r="C371" s="4" t="s">
        <v>415</v>
      </c>
      <c r="D371" s="4" t="s">
        <v>1158</v>
      </c>
      <c r="E371" s="3" t="s">
        <v>1188</v>
      </c>
      <c r="F371" s="3"/>
      <c r="G371" s="3" t="s">
        <v>1090</v>
      </c>
      <c r="H371" s="3">
        <v>1</v>
      </c>
      <c r="I371" s="3" t="s">
        <v>11</v>
      </c>
      <c r="J371" s="3">
        <v>2025</v>
      </c>
      <c r="K371" s="9">
        <v>73.574689411242076</v>
      </c>
    </row>
    <row r="372" spans="1:11" x14ac:dyDescent="0.3">
      <c r="A372" s="4" t="s">
        <v>1186</v>
      </c>
      <c r="B372" s="4" t="s">
        <v>1157</v>
      </c>
      <c r="C372" s="4" t="s">
        <v>415</v>
      </c>
      <c r="D372" s="4" t="s">
        <v>1158</v>
      </c>
      <c r="E372" s="3" t="s">
        <v>1188</v>
      </c>
      <c r="F372" s="3"/>
      <c r="G372" s="3" t="s">
        <v>1090</v>
      </c>
      <c r="H372" s="3">
        <v>1</v>
      </c>
      <c r="I372" s="3" t="s">
        <v>11</v>
      </c>
      <c r="J372" s="3">
        <v>2050</v>
      </c>
      <c r="K372" s="9">
        <v>56.940411805222141</v>
      </c>
    </row>
    <row r="373" spans="1:11" x14ac:dyDescent="0.3">
      <c r="A373" s="4" t="s">
        <v>1186</v>
      </c>
      <c r="B373" s="4" t="s">
        <v>1157</v>
      </c>
      <c r="C373" s="4" t="s">
        <v>416</v>
      </c>
      <c r="D373" s="4" t="s">
        <v>1153</v>
      </c>
      <c r="E373" s="3" t="s">
        <v>1181</v>
      </c>
      <c r="F373" s="3"/>
      <c r="G373" s="3"/>
      <c r="H373" s="3"/>
      <c r="I373" s="3" t="s">
        <v>1081</v>
      </c>
      <c r="J373" s="3">
        <v>2020</v>
      </c>
      <c r="K373" s="9">
        <v>86.476652087884759</v>
      </c>
    </row>
    <row r="374" spans="1:11" x14ac:dyDescent="0.3">
      <c r="A374" s="4" t="s">
        <v>1186</v>
      </c>
      <c r="B374" s="4" t="s">
        <v>1157</v>
      </c>
      <c r="C374" s="4" t="s">
        <v>416</v>
      </c>
      <c r="D374" s="4" t="s">
        <v>1153</v>
      </c>
      <c r="E374" s="3" t="s">
        <v>1181</v>
      </c>
      <c r="F374" s="3"/>
      <c r="G374" s="3"/>
      <c r="H374" s="3"/>
      <c r="I374" s="3" t="s">
        <v>1081</v>
      </c>
      <c r="J374" s="3">
        <v>2025</v>
      </c>
      <c r="K374" s="9">
        <v>86.476652087884759</v>
      </c>
    </row>
    <row r="375" spans="1:11" x14ac:dyDescent="0.3">
      <c r="A375" s="4" t="s">
        <v>1186</v>
      </c>
      <c r="B375" s="4" t="s">
        <v>1157</v>
      </c>
      <c r="C375" s="4" t="s">
        <v>416</v>
      </c>
      <c r="D375" s="4" t="s">
        <v>1153</v>
      </c>
      <c r="E375" s="3" t="s">
        <v>1181</v>
      </c>
      <c r="F375" s="3"/>
      <c r="G375" s="3"/>
      <c r="H375" s="3"/>
      <c r="I375" s="3" t="s">
        <v>1081</v>
      </c>
      <c r="J375" s="3">
        <v>2030</v>
      </c>
      <c r="K375" s="9">
        <v>86.476652087884759</v>
      </c>
    </row>
    <row r="376" spans="1:11" x14ac:dyDescent="0.3">
      <c r="A376" s="4" t="s">
        <v>1186</v>
      </c>
      <c r="B376" s="4" t="s">
        <v>1157</v>
      </c>
      <c r="C376" s="4" t="s">
        <v>416</v>
      </c>
      <c r="D376" s="4" t="s">
        <v>1153</v>
      </c>
      <c r="E376" s="3" t="s">
        <v>1181</v>
      </c>
      <c r="F376" s="3"/>
      <c r="G376" s="3"/>
      <c r="H376" s="3"/>
      <c r="I376" s="3" t="s">
        <v>1081</v>
      </c>
      <c r="J376" s="3">
        <v>2040</v>
      </c>
      <c r="K376" s="9">
        <v>86.476652087884759</v>
      </c>
    </row>
    <row r="377" spans="1:11" x14ac:dyDescent="0.3">
      <c r="A377" s="4" t="s">
        <v>1186</v>
      </c>
      <c r="B377" s="4" t="s">
        <v>1157</v>
      </c>
      <c r="C377" s="4" t="s">
        <v>416</v>
      </c>
      <c r="D377" s="4" t="s">
        <v>1153</v>
      </c>
      <c r="E377" s="3" t="s">
        <v>1181</v>
      </c>
      <c r="F377" s="3"/>
      <c r="G377" s="3"/>
      <c r="H377" s="3"/>
      <c r="I377" s="3" t="s">
        <v>1081</v>
      </c>
      <c r="J377" s="3">
        <v>2050</v>
      </c>
      <c r="K377" s="9">
        <v>86.476652087884759</v>
      </c>
    </row>
    <row r="378" spans="1:11" x14ac:dyDescent="0.3">
      <c r="A378" s="4" t="s">
        <v>1186</v>
      </c>
      <c r="B378" s="4" t="s">
        <v>1157</v>
      </c>
      <c r="C378" s="4" t="s">
        <v>416</v>
      </c>
      <c r="D378" s="4" t="s">
        <v>1152</v>
      </c>
      <c r="E378" s="3" t="s">
        <v>1182</v>
      </c>
      <c r="F378" s="3"/>
      <c r="G378" s="3"/>
      <c r="H378" s="3">
        <v>1</v>
      </c>
      <c r="I378" s="3" t="s">
        <v>1081</v>
      </c>
      <c r="J378" s="3">
        <v>2020</v>
      </c>
      <c r="K378" s="9">
        <v>43.806496300965897</v>
      </c>
    </row>
    <row r="379" spans="1:11" x14ac:dyDescent="0.3">
      <c r="A379" s="4" t="s">
        <v>1186</v>
      </c>
      <c r="B379" s="4" t="s">
        <v>1157</v>
      </c>
      <c r="C379" s="4" t="s">
        <v>416</v>
      </c>
      <c r="D379" s="4" t="s">
        <v>1152</v>
      </c>
      <c r="E379" s="3" t="s">
        <v>1182</v>
      </c>
      <c r="F379" s="3"/>
      <c r="G379" s="3"/>
      <c r="H379" s="3">
        <v>1</v>
      </c>
      <c r="I379" s="3" t="s">
        <v>1081</v>
      </c>
      <c r="J379" s="3">
        <v>2025</v>
      </c>
      <c r="K379" s="9">
        <v>43.806496300965897</v>
      </c>
    </row>
    <row r="380" spans="1:11" x14ac:dyDescent="0.3">
      <c r="A380" s="4" t="s">
        <v>1186</v>
      </c>
      <c r="B380" s="4" t="s">
        <v>1157</v>
      </c>
      <c r="C380" s="4" t="s">
        <v>416</v>
      </c>
      <c r="D380" s="4" t="s">
        <v>1152</v>
      </c>
      <c r="E380" s="3" t="s">
        <v>1182</v>
      </c>
      <c r="F380" s="3"/>
      <c r="G380" s="3"/>
      <c r="H380" s="3">
        <v>1</v>
      </c>
      <c r="I380" s="3" t="s">
        <v>1081</v>
      </c>
      <c r="J380" s="3">
        <v>2030</v>
      </c>
      <c r="K380" s="9">
        <v>43.806496300965897</v>
      </c>
    </row>
    <row r="381" spans="1:11" x14ac:dyDescent="0.3">
      <c r="A381" s="4" t="s">
        <v>1186</v>
      </c>
      <c r="B381" s="4" t="s">
        <v>1157</v>
      </c>
      <c r="C381" s="4" t="s">
        <v>416</v>
      </c>
      <c r="D381" s="4" t="s">
        <v>1152</v>
      </c>
      <c r="E381" s="3" t="s">
        <v>1182</v>
      </c>
      <c r="F381" s="3"/>
      <c r="G381" s="3"/>
      <c r="H381" s="3">
        <v>1</v>
      </c>
      <c r="I381" s="3" t="s">
        <v>1081</v>
      </c>
      <c r="J381" s="3">
        <v>2040</v>
      </c>
      <c r="K381" s="9">
        <v>43.806496300965897</v>
      </c>
    </row>
    <row r="382" spans="1:11" x14ac:dyDescent="0.3">
      <c r="A382" s="4" t="s">
        <v>1186</v>
      </c>
      <c r="B382" s="4" t="s">
        <v>1157</v>
      </c>
      <c r="C382" s="4" t="s">
        <v>416</v>
      </c>
      <c r="D382" s="4" t="s">
        <v>1152</v>
      </c>
      <c r="E382" s="3" t="s">
        <v>1182</v>
      </c>
      <c r="F382" s="3"/>
      <c r="G382" s="3"/>
      <c r="H382" s="3">
        <v>1</v>
      </c>
      <c r="I382" s="3" t="s">
        <v>1081</v>
      </c>
      <c r="J382" s="3">
        <v>2050</v>
      </c>
      <c r="K382" s="9">
        <v>43.806496300965897</v>
      </c>
    </row>
    <row r="383" spans="1:11" x14ac:dyDescent="0.3">
      <c r="A383" s="4" t="s">
        <v>1186</v>
      </c>
      <c r="B383" s="4" t="s">
        <v>1157</v>
      </c>
      <c r="C383" s="4" t="s">
        <v>416</v>
      </c>
      <c r="D383" s="4" t="s">
        <v>1096</v>
      </c>
      <c r="E383" s="3"/>
      <c r="F383" s="3"/>
      <c r="G383" s="3" t="s">
        <v>245</v>
      </c>
      <c r="H383" s="3" t="s">
        <v>1084</v>
      </c>
      <c r="I383" s="3" t="s">
        <v>1081</v>
      </c>
      <c r="J383" s="3">
        <v>2020</v>
      </c>
      <c r="K383" s="9">
        <v>0.17299999999999999</v>
      </c>
    </row>
    <row r="384" spans="1:11" x14ac:dyDescent="0.3">
      <c r="A384" s="4" t="s">
        <v>1186</v>
      </c>
      <c r="B384" s="4" t="s">
        <v>1157</v>
      </c>
      <c r="C384" s="4" t="s">
        <v>416</v>
      </c>
      <c r="D384" s="4" t="s">
        <v>1096</v>
      </c>
      <c r="E384" s="3"/>
      <c r="F384" s="3"/>
      <c r="G384" s="3" t="s">
        <v>245</v>
      </c>
      <c r="H384" s="3" t="s">
        <v>1084</v>
      </c>
      <c r="I384" s="3" t="s">
        <v>1081</v>
      </c>
      <c r="J384" s="3">
        <v>2025</v>
      </c>
      <c r="K384" s="9">
        <v>0.17299999999999999</v>
      </c>
    </row>
    <row r="385" spans="1:11" x14ac:dyDescent="0.3">
      <c r="A385" s="4" t="s">
        <v>1186</v>
      </c>
      <c r="B385" s="4" t="s">
        <v>1157</v>
      </c>
      <c r="C385" s="4" t="s">
        <v>416</v>
      </c>
      <c r="D385" s="4" t="s">
        <v>1096</v>
      </c>
      <c r="E385" s="3"/>
      <c r="F385" s="3"/>
      <c r="G385" s="3" t="s">
        <v>245</v>
      </c>
      <c r="H385" s="3" t="s">
        <v>1084</v>
      </c>
      <c r="I385" s="3" t="s">
        <v>1081</v>
      </c>
      <c r="J385" s="3">
        <v>2030</v>
      </c>
      <c r="K385" s="9">
        <v>0.17299999999999999</v>
      </c>
    </row>
    <row r="386" spans="1:11" x14ac:dyDescent="0.3">
      <c r="A386" s="4" t="s">
        <v>1186</v>
      </c>
      <c r="B386" s="4" t="s">
        <v>1157</v>
      </c>
      <c r="C386" s="4" t="s">
        <v>416</v>
      </c>
      <c r="D386" s="4" t="s">
        <v>1096</v>
      </c>
      <c r="E386" s="3"/>
      <c r="F386" s="3"/>
      <c r="G386" s="3" t="s">
        <v>245</v>
      </c>
      <c r="H386" s="3" t="s">
        <v>1084</v>
      </c>
      <c r="I386" s="3" t="s">
        <v>1081</v>
      </c>
      <c r="J386" s="3">
        <v>2040</v>
      </c>
      <c r="K386" s="9">
        <v>0.17299999999999999</v>
      </c>
    </row>
    <row r="387" spans="1:11" x14ac:dyDescent="0.3">
      <c r="A387" s="4" t="s">
        <v>1186</v>
      </c>
      <c r="B387" s="4" t="s">
        <v>1157</v>
      </c>
      <c r="C387" s="4" t="s">
        <v>416</v>
      </c>
      <c r="D387" s="4" t="s">
        <v>1096</v>
      </c>
      <c r="E387" s="3"/>
      <c r="F387" s="3"/>
      <c r="G387" s="3" t="s">
        <v>245</v>
      </c>
      <c r="H387" s="3" t="s">
        <v>1084</v>
      </c>
      <c r="I387" s="3" t="s">
        <v>1081</v>
      </c>
      <c r="J387" s="3">
        <v>2050</v>
      </c>
      <c r="K387" s="9">
        <v>0.17299999999999999</v>
      </c>
    </row>
    <row r="388" spans="1:11" x14ac:dyDescent="0.3">
      <c r="A388" s="4" t="s">
        <v>1186</v>
      </c>
      <c r="B388" s="4" t="s">
        <v>1157</v>
      </c>
      <c r="C388" s="4" t="s">
        <v>416</v>
      </c>
      <c r="D388" s="4" t="s">
        <v>1150</v>
      </c>
      <c r="E388" s="3" t="s">
        <v>1183</v>
      </c>
      <c r="F388" s="3"/>
      <c r="G388" s="3" t="s">
        <v>244</v>
      </c>
      <c r="H388" s="3" t="s">
        <v>1084</v>
      </c>
      <c r="I388" s="3" t="s">
        <v>1081</v>
      </c>
      <c r="J388" s="3">
        <v>2020</v>
      </c>
      <c r="K388" s="9">
        <v>65</v>
      </c>
    </row>
    <row r="389" spans="1:11" x14ac:dyDescent="0.3">
      <c r="A389" s="4" t="s">
        <v>1186</v>
      </c>
      <c r="B389" s="4" t="s">
        <v>1157</v>
      </c>
      <c r="C389" s="4" t="s">
        <v>416</v>
      </c>
      <c r="D389" s="4" t="s">
        <v>1150</v>
      </c>
      <c r="E389" s="3" t="s">
        <v>1183</v>
      </c>
      <c r="F389" s="3"/>
      <c r="G389" s="3" t="s">
        <v>244</v>
      </c>
      <c r="H389" s="3" t="s">
        <v>1084</v>
      </c>
      <c r="I389" s="3" t="s">
        <v>1081</v>
      </c>
      <c r="J389" s="3">
        <v>2025</v>
      </c>
      <c r="K389" s="9">
        <v>65</v>
      </c>
    </row>
    <row r="390" spans="1:11" x14ac:dyDescent="0.3">
      <c r="A390" s="4" t="s">
        <v>1186</v>
      </c>
      <c r="B390" s="4" t="s">
        <v>1157</v>
      </c>
      <c r="C390" s="4" t="s">
        <v>416</v>
      </c>
      <c r="D390" s="4" t="s">
        <v>1150</v>
      </c>
      <c r="E390" s="3" t="s">
        <v>1183</v>
      </c>
      <c r="F390" s="3"/>
      <c r="G390" s="3" t="s">
        <v>244</v>
      </c>
      <c r="H390" s="3" t="s">
        <v>1084</v>
      </c>
      <c r="I390" s="3" t="s">
        <v>1081</v>
      </c>
      <c r="J390" s="3">
        <v>2030</v>
      </c>
      <c r="K390" s="9">
        <v>65</v>
      </c>
    </row>
    <row r="391" spans="1:11" x14ac:dyDescent="0.3">
      <c r="A391" s="4" t="s">
        <v>1186</v>
      </c>
      <c r="B391" s="4" t="s">
        <v>1157</v>
      </c>
      <c r="C391" s="4" t="s">
        <v>416</v>
      </c>
      <c r="D391" s="4" t="s">
        <v>1150</v>
      </c>
      <c r="E391" s="3" t="s">
        <v>1183</v>
      </c>
      <c r="F391" s="3"/>
      <c r="G391" s="3" t="s">
        <v>244</v>
      </c>
      <c r="H391" s="3" t="s">
        <v>1084</v>
      </c>
      <c r="I391" s="3" t="s">
        <v>1081</v>
      </c>
      <c r="J391" s="3">
        <v>2040</v>
      </c>
      <c r="K391" s="9">
        <v>65</v>
      </c>
    </row>
    <row r="392" spans="1:11" x14ac:dyDescent="0.3">
      <c r="A392" s="4" t="s">
        <v>1186</v>
      </c>
      <c r="B392" s="4" t="s">
        <v>1157</v>
      </c>
      <c r="C392" s="4" t="s">
        <v>416</v>
      </c>
      <c r="D392" s="4" t="s">
        <v>1150</v>
      </c>
      <c r="E392" s="3" t="s">
        <v>1183</v>
      </c>
      <c r="F392" s="3"/>
      <c r="G392" s="3" t="s">
        <v>244</v>
      </c>
      <c r="H392" s="3" t="s">
        <v>1084</v>
      </c>
      <c r="I392" s="3" t="s">
        <v>1081</v>
      </c>
      <c r="J392" s="3">
        <v>2050</v>
      </c>
      <c r="K392" s="9">
        <v>65</v>
      </c>
    </row>
    <row r="393" spans="1:11" x14ac:dyDescent="0.3">
      <c r="A393" s="4" t="s">
        <v>1186</v>
      </c>
      <c r="B393" s="4" t="s">
        <v>1157</v>
      </c>
      <c r="C393" s="4" t="s">
        <v>416</v>
      </c>
      <c r="D393" s="4" t="s">
        <v>1148</v>
      </c>
      <c r="E393" s="3" t="s">
        <v>1184</v>
      </c>
      <c r="F393" s="3"/>
      <c r="G393" s="3"/>
      <c r="H393" s="3" t="s">
        <v>1095</v>
      </c>
      <c r="I393" s="3" t="s">
        <v>1081</v>
      </c>
      <c r="J393" s="3">
        <v>2020</v>
      </c>
      <c r="K393" s="9">
        <v>5.8863791923340179</v>
      </c>
    </row>
    <row r="394" spans="1:11" x14ac:dyDescent="0.3">
      <c r="A394" s="4" t="s">
        <v>1186</v>
      </c>
      <c r="B394" s="4" t="s">
        <v>1157</v>
      </c>
      <c r="C394" s="4" t="s">
        <v>416</v>
      </c>
      <c r="D394" s="4" t="s">
        <v>1148</v>
      </c>
      <c r="E394" s="3" t="s">
        <v>1184</v>
      </c>
      <c r="F394" s="3"/>
      <c r="G394" s="3"/>
      <c r="H394" s="3" t="s">
        <v>1095</v>
      </c>
      <c r="I394" s="3" t="s">
        <v>1081</v>
      </c>
      <c r="J394" s="3">
        <v>2025</v>
      </c>
      <c r="K394" s="9">
        <v>5.8863791923340179</v>
      </c>
    </row>
    <row r="395" spans="1:11" x14ac:dyDescent="0.3">
      <c r="A395" s="4" t="s">
        <v>1186</v>
      </c>
      <c r="B395" s="4" t="s">
        <v>1157</v>
      </c>
      <c r="C395" s="4" t="s">
        <v>416</v>
      </c>
      <c r="D395" s="4" t="s">
        <v>1148</v>
      </c>
      <c r="E395" s="3" t="s">
        <v>1184</v>
      </c>
      <c r="F395" s="3"/>
      <c r="G395" s="3"/>
      <c r="H395" s="3" t="s">
        <v>1095</v>
      </c>
      <c r="I395" s="3" t="s">
        <v>1081</v>
      </c>
      <c r="J395" s="3">
        <v>2030</v>
      </c>
      <c r="K395" s="9">
        <v>5.8863791923340179</v>
      </c>
    </row>
    <row r="396" spans="1:11" x14ac:dyDescent="0.3">
      <c r="A396" s="4" t="s">
        <v>1186</v>
      </c>
      <c r="B396" s="4" t="s">
        <v>1157</v>
      </c>
      <c r="C396" s="4" t="s">
        <v>416</v>
      </c>
      <c r="D396" s="4" t="s">
        <v>1148</v>
      </c>
      <c r="E396" s="3" t="s">
        <v>1184</v>
      </c>
      <c r="F396" s="3"/>
      <c r="G396" s="3"/>
      <c r="H396" s="3" t="s">
        <v>1095</v>
      </c>
      <c r="I396" s="3" t="s">
        <v>1081</v>
      </c>
      <c r="J396" s="3">
        <v>2040</v>
      </c>
      <c r="K396" s="9">
        <v>5.8863791923340179</v>
      </c>
    </row>
    <row r="397" spans="1:11" x14ac:dyDescent="0.3">
      <c r="A397" s="4" t="s">
        <v>1186</v>
      </c>
      <c r="B397" s="4" t="s">
        <v>1157</v>
      </c>
      <c r="C397" s="4" t="s">
        <v>416</v>
      </c>
      <c r="D397" s="4" t="s">
        <v>1148</v>
      </c>
      <c r="E397" s="3" t="s">
        <v>1184</v>
      </c>
      <c r="F397" s="3"/>
      <c r="G397" s="3"/>
      <c r="H397" s="3" t="s">
        <v>1095</v>
      </c>
      <c r="I397" s="3" t="s">
        <v>1081</v>
      </c>
      <c r="J397" s="3">
        <v>2050</v>
      </c>
      <c r="K397" s="9">
        <v>5.8863791923340179</v>
      </c>
    </row>
    <row r="398" spans="1:11" x14ac:dyDescent="0.3">
      <c r="A398" s="4" t="s">
        <v>1186</v>
      </c>
      <c r="B398" s="4" t="s">
        <v>1157</v>
      </c>
      <c r="C398" s="4" t="s">
        <v>416</v>
      </c>
      <c r="D398" s="4" t="s">
        <v>1151</v>
      </c>
      <c r="E398" s="3" t="s">
        <v>850</v>
      </c>
      <c r="F398" s="3"/>
      <c r="G398" s="3"/>
      <c r="H398" s="3" t="s">
        <v>1097</v>
      </c>
      <c r="I398" s="3" t="s">
        <v>1081</v>
      </c>
      <c r="J398" s="3">
        <v>2020</v>
      </c>
      <c r="K398" s="9">
        <v>9.0000000000000011E-3</v>
      </c>
    </row>
    <row r="399" spans="1:11" x14ac:dyDescent="0.3">
      <c r="A399" s="4" t="s">
        <v>1186</v>
      </c>
      <c r="B399" s="4" t="s">
        <v>1157</v>
      </c>
      <c r="C399" s="4" t="s">
        <v>416</v>
      </c>
      <c r="D399" s="4" t="s">
        <v>1151</v>
      </c>
      <c r="E399" s="3" t="s">
        <v>850</v>
      </c>
      <c r="F399" s="3"/>
      <c r="G399" s="3"/>
      <c r="H399" s="3" t="s">
        <v>1097</v>
      </c>
      <c r="I399" s="3" t="s">
        <v>1081</v>
      </c>
      <c r="J399" s="3">
        <v>2025</v>
      </c>
      <c r="K399" s="9">
        <v>9.0000000000000011E-3</v>
      </c>
    </row>
    <row r="400" spans="1:11" x14ac:dyDescent="0.3">
      <c r="A400" s="4" t="s">
        <v>1186</v>
      </c>
      <c r="B400" s="4" t="s">
        <v>1157</v>
      </c>
      <c r="C400" s="4" t="s">
        <v>416</v>
      </c>
      <c r="D400" s="4" t="s">
        <v>1151</v>
      </c>
      <c r="E400" s="3" t="s">
        <v>850</v>
      </c>
      <c r="F400" s="3"/>
      <c r="G400" s="3"/>
      <c r="H400" s="3" t="s">
        <v>1097</v>
      </c>
      <c r="I400" s="3" t="s">
        <v>1081</v>
      </c>
      <c r="J400" s="3">
        <v>2030</v>
      </c>
      <c r="K400" s="9">
        <v>9.0000000000000011E-3</v>
      </c>
    </row>
    <row r="401" spans="1:11" x14ac:dyDescent="0.3">
      <c r="A401" s="4" t="s">
        <v>1186</v>
      </c>
      <c r="B401" s="4" t="s">
        <v>1157</v>
      </c>
      <c r="C401" s="4" t="s">
        <v>416</v>
      </c>
      <c r="D401" s="4" t="s">
        <v>1151</v>
      </c>
      <c r="E401" s="3" t="s">
        <v>850</v>
      </c>
      <c r="F401" s="3"/>
      <c r="G401" s="3"/>
      <c r="H401" s="3" t="s">
        <v>1097</v>
      </c>
      <c r="I401" s="3" t="s">
        <v>1081</v>
      </c>
      <c r="J401" s="3">
        <v>2040</v>
      </c>
      <c r="K401" s="9">
        <v>9.0000000000000011E-3</v>
      </c>
    </row>
    <row r="402" spans="1:11" x14ac:dyDescent="0.3">
      <c r="A402" s="4" t="s">
        <v>1186</v>
      </c>
      <c r="B402" s="4" t="s">
        <v>1157</v>
      </c>
      <c r="C402" s="4" t="s">
        <v>416</v>
      </c>
      <c r="D402" s="4" t="s">
        <v>1151</v>
      </c>
      <c r="E402" s="3" t="s">
        <v>850</v>
      </c>
      <c r="F402" s="3"/>
      <c r="G402" s="3"/>
      <c r="H402" s="3" t="s">
        <v>1097</v>
      </c>
      <c r="I402" s="3" t="s">
        <v>1081</v>
      </c>
      <c r="J402" s="3">
        <v>2050</v>
      </c>
      <c r="K402" s="9">
        <v>9.0000000000000011E-3</v>
      </c>
    </row>
    <row r="403" spans="1:11" x14ac:dyDescent="0.3">
      <c r="A403" s="4" t="s">
        <v>1186</v>
      </c>
      <c r="B403" s="4" t="s">
        <v>1157</v>
      </c>
      <c r="C403" s="4" t="s">
        <v>416</v>
      </c>
      <c r="D403" s="4" t="s">
        <v>1149</v>
      </c>
      <c r="E403" s="3" t="s">
        <v>1185</v>
      </c>
      <c r="F403" s="3"/>
      <c r="G403" s="3"/>
      <c r="H403" s="3" t="s">
        <v>1095</v>
      </c>
      <c r="I403" s="3" t="s">
        <v>1081</v>
      </c>
      <c r="J403" s="3">
        <v>2020</v>
      </c>
      <c r="K403" s="9">
        <v>52.12283287671233</v>
      </c>
    </row>
    <row r="404" spans="1:11" x14ac:dyDescent="0.3">
      <c r="A404" s="4" t="s">
        <v>1186</v>
      </c>
      <c r="B404" s="4" t="s">
        <v>1157</v>
      </c>
      <c r="C404" s="4" t="s">
        <v>416</v>
      </c>
      <c r="D404" s="4" t="s">
        <v>1149</v>
      </c>
      <c r="E404" s="3" t="s">
        <v>1185</v>
      </c>
      <c r="F404" s="3"/>
      <c r="G404" s="3"/>
      <c r="H404" s="3" t="s">
        <v>1095</v>
      </c>
      <c r="I404" s="3" t="s">
        <v>1081</v>
      </c>
      <c r="J404" s="3">
        <v>2025</v>
      </c>
      <c r="K404" s="9">
        <v>52.12283287671233</v>
      </c>
    </row>
    <row r="405" spans="1:11" x14ac:dyDescent="0.3">
      <c r="A405" s="4" t="s">
        <v>1186</v>
      </c>
      <c r="B405" s="4" t="s">
        <v>1157</v>
      </c>
      <c r="C405" s="4" t="s">
        <v>416</v>
      </c>
      <c r="D405" s="4" t="s">
        <v>1149</v>
      </c>
      <c r="E405" s="3" t="s">
        <v>1185</v>
      </c>
      <c r="F405" s="3"/>
      <c r="G405" s="3"/>
      <c r="H405" s="3" t="s">
        <v>1095</v>
      </c>
      <c r="I405" s="3" t="s">
        <v>1081</v>
      </c>
      <c r="J405" s="3">
        <v>2030</v>
      </c>
      <c r="K405" s="9">
        <v>52.12283287671233</v>
      </c>
    </row>
    <row r="406" spans="1:11" x14ac:dyDescent="0.3">
      <c r="A406" s="4" t="s">
        <v>1186</v>
      </c>
      <c r="B406" s="4" t="s">
        <v>1157</v>
      </c>
      <c r="C406" s="4" t="s">
        <v>416</v>
      </c>
      <c r="D406" s="4" t="s">
        <v>1149</v>
      </c>
      <c r="E406" s="3" t="s">
        <v>1185</v>
      </c>
      <c r="F406" s="3"/>
      <c r="G406" s="3"/>
      <c r="H406" s="3" t="s">
        <v>1095</v>
      </c>
      <c r="I406" s="3" t="s">
        <v>1081</v>
      </c>
      <c r="J406" s="3">
        <v>2040</v>
      </c>
      <c r="K406" s="9">
        <v>52.12283287671233</v>
      </c>
    </row>
    <row r="407" spans="1:11" x14ac:dyDescent="0.3">
      <c r="A407" s="4" t="s">
        <v>1186</v>
      </c>
      <c r="B407" s="4" t="s">
        <v>1157</v>
      </c>
      <c r="C407" s="4" t="s">
        <v>416</v>
      </c>
      <c r="D407" s="4" t="s">
        <v>1149</v>
      </c>
      <c r="E407" s="3" t="s">
        <v>1185</v>
      </c>
      <c r="F407" s="3"/>
      <c r="G407" s="3"/>
      <c r="H407" s="3" t="s">
        <v>1095</v>
      </c>
      <c r="I407" s="3" t="s">
        <v>1081</v>
      </c>
      <c r="J407" s="3">
        <v>2050</v>
      </c>
      <c r="K407" s="9">
        <v>52.12283287671233</v>
      </c>
    </row>
    <row r="408" spans="1:11" x14ac:dyDescent="0.3">
      <c r="A408" s="4" t="s">
        <v>1189</v>
      </c>
      <c r="B408" s="4" t="s">
        <v>1160</v>
      </c>
      <c r="C408" s="4" t="s">
        <v>10</v>
      </c>
      <c r="D408" s="4" t="s">
        <v>682</v>
      </c>
      <c r="E408" s="3" t="s">
        <v>850</v>
      </c>
      <c r="F408" s="3"/>
      <c r="G408" s="3" t="s">
        <v>3</v>
      </c>
      <c r="H408" s="3">
        <v>1</v>
      </c>
      <c r="I408" s="3" t="s">
        <v>1081</v>
      </c>
      <c r="J408" s="3">
        <v>2020</v>
      </c>
      <c r="K408" s="9">
        <v>2.236514626830223E-2</v>
      </c>
    </row>
    <row r="409" spans="1:11" x14ac:dyDescent="0.3">
      <c r="A409" s="4" t="s">
        <v>1189</v>
      </c>
      <c r="B409" s="4" t="s">
        <v>1160</v>
      </c>
      <c r="C409" s="4" t="s">
        <v>10</v>
      </c>
      <c r="D409" s="4" t="s">
        <v>682</v>
      </c>
      <c r="E409" s="3" t="s">
        <v>850</v>
      </c>
      <c r="F409" s="3"/>
      <c r="G409" s="3" t="s">
        <v>3</v>
      </c>
      <c r="H409" s="3">
        <v>1</v>
      </c>
      <c r="I409" s="3" t="s">
        <v>1081</v>
      </c>
      <c r="J409" s="3">
        <v>2025</v>
      </c>
      <c r="K409" s="9">
        <v>2.236514626830223E-2</v>
      </c>
    </row>
    <row r="410" spans="1:11" x14ac:dyDescent="0.3">
      <c r="A410" s="4" t="s">
        <v>1189</v>
      </c>
      <c r="B410" s="4" t="s">
        <v>1160</v>
      </c>
      <c r="C410" s="4" t="s">
        <v>10</v>
      </c>
      <c r="D410" s="4" t="s">
        <v>682</v>
      </c>
      <c r="E410" s="3" t="s">
        <v>850</v>
      </c>
      <c r="F410" s="3"/>
      <c r="G410" s="3" t="s">
        <v>3</v>
      </c>
      <c r="H410" s="3">
        <v>1</v>
      </c>
      <c r="I410" s="3" t="s">
        <v>1081</v>
      </c>
      <c r="J410" s="3">
        <v>2030</v>
      </c>
      <c r="K410" s="9">
        <v>1.9457677253422938E-2</v>
      </c>
    </row>
    <row r="411" spans="1:11" x14ac:dyDescent="0.3">
      <c r="A411" s="4" t="s">
        <v>1189</v>
      </c>
      <c r="B411" s="4" t="s">
        <v>1160</v>
      </c>
      <c r="C411" s="4" t="s">
        <v>10</v>
      </c>
      <c r="D411" s="4" t="s">
        <v>682</v>
      </c>
      <c r="E411" s="3" t="s">
        <v>850</v>
      </c>
      <c r="F411" s="3"/>
      <c r="G411" s="3" t="s">
        <v>3</v>
      </c>
      <c r="H411" s="3">
        <v>1</v>
      </c>
      <c r="I411" s="3" t="s">
        <v>1081</v>
      </c>
      <c r="J411" s="3">
        <v>2040</v>
      </c>
      <c r="K411" s="9">
        <v>1.8786722865373879E-2</v>
      </c>
    </row>
    <row r="412" spans="1:11" x14ac:dyDescent="0.3">
      <c r="A412" s="4" t="s">
        <v>1189</v>
      </c>
      <c r="B412" s="4" t="s">
        <v>1160</v>
      </c>
      <c r="C412" s="4" t="s">
        <v>10</v>
      </c>
      <c r="D412" s="4" t="s">
        <v>682</v>
      </c>
      <c r="E412" s="3" t="s">
        <v>850</v>
      </c>
      <c r="F412" s="3"/>
      <c r="G412" s="3" t="s">
        <v>3</v>
      </c>
      <c r="H412" s="3">
        <v>1</v>
      </c>
      <c r="I412" s="3" t="s">
        <v>1081</v>
      </c>
      <c r="J412" s="3">
        <v>2050</v>
      </c>
      <c r="K412" s="9">
        <v>1.7668465551958761E-2</v>
      </c>
    </row>
    <row r="413" spans="1:11" x14ac:dyDescent="0.3">
      <c r="A413" s="4" t="s">
        <v>1189</v>
      </c>
      <c r="B413" s="4" t="s">
        <v>1160</v>
      </c>
      <c r="C413" s="4" t="s">
        <v>10</v>
      </c>
      <c r="D413" s="4" t="s">
        <v>682</v>
      </c>
      <c r="E413" s="3" t="s">
        <v>850</v>
      </c>
      <c r="F413" s="3"/>
      <c r="G413" s="3" t="s">
        <v>3</v>
      </c>
      <c r="H413" s="3">
        <v>1</v>
      </c>
      <c r="I413" s="3" t="s">
        <v>12</v>
      </c>
      <c r="J413" s="3">
        <v>2025</v>
      </c>
      <c r="K413" s="9">
        <v>1.6773859701226679E-2</v>
      </c>
    </row>
    <row r="414" spans="1:11" x14ac:dyDescent="0.3">
      <c r="A414" s="4" t="s">
        <v>1189</v>
      </c>
      <c r="B414" s="4" t="s">
        <v>1160</v>
      </c>
      <c r="C414" s="4" t="s">
        <v>10</v>
      </c>
      <c r="D414" s="4" t="s">
        <v>682</v>
      </c>
      <c r="E414" s="3" t="s">
        <v>850</v>
      </c>
      <c r="F414" s="3"/>
      <c r="G414" s="3" t="s">
        <v>3</v>
      </c>
      <c r="H414" s="3">
        <v>1</v>
      </c>
      <c r="I414" s="3" t="s">
        <v>12</v>
      </c>
      <c r="J414" s="3">
        <v>2050</v>
      </c>
      <c r="K414" s="9">
        <v>1.325134916396907E-2</v>
      </c>
    </row>
    <row r="415" spans="1:11" x14ac:dyDescent="0.3">
      <c r="A415" s="4" t="s">
        <v>1189</v>
      </c>
      <c r="B415" s="4" t="s">
        <v>1160</v>
      </c>
      <c r="C415" s="4" t="s">
        <v>10</v>
      </c>
      <c r="D415" s="4" t="s">
        <v>682</v>
      </c>
      <c r="E415" s="3" t="s">
        <v>850</v>
      </c>
      <c r="F415" s="3"/>
      <c r="G415" s="3" t="s">
        <v>3</v>
      </c>
      <c r="H415" s="3">
        <v>1</v>
      </c>
      <c r="I415" s="3" t="s">
        <v>11</v>
      </c>
      <c r="J415" s="3">
        <v>2025</v>
      </c>
      <c r="K415" s="9">
        <v>2.7956432835377791E-2</v>
      </c>
    </row>
    <row r="416" spans="1:11" x14ac:dyDescent="0.3">
      <c r="A416" s="4" t="s">
        <v>1189</v>
      </c>
      <c r="B416" s="4" t="s">
        <v>1160</v>
      </c>
      <c r="C416" s="4" t="s">
        <v>10</v>
      </c>
      <c r="D416" s="4" t="s">
        <v>682</v>
      </c>
      <c r="E416" s="3" t="s">
        <v>850</v>
      </c>
      <c r="F416" s="3"/>
      <c r="G416" s="3" t="s">
        <v>3</v>
      </c>
      <c r="H416" s="3">
        <v>1</v>
      </c>
      <c r="I416" s="3" t="s">
        <v>11</v>
      </c>
      <c r="J416" s="3">
        <v>2050</v>
      </c>
      <c r="K416" s="9">
        <v>2.2085581939948459E-2</v>
      </c>
    </row>
    <row r="417" spans="1:11" x14ac:dyDescent="0.3">
      <c r="A417" s="4" t="s">
        <v>1189</v>
      </c>
      <c r="B417" s="4" t="s">
        <v>1160</v>
      </c>
      <c r="C417" s="4" t="s">
        <v>10</v>
      </c>
      <c r="D417" s="4" t="s">
        <v>683</v>
      </c>
      <c r="E417" s="3" t="s">
        <v>851</v>
      </c>
      <c r="F417" s="3"/>
      <c r="G417" s="3" t="s">
        <v>3</v>
      </c>
      <c r="H417" s="3">
        <v>1</v>
      </c>
      <c r="I417" s="3" t="s">
        <v>1081</v>
      </c>
      <c r="J417" s="3">
        <v>2020</v>
      </c>
      <c r="K417" s="9">
        <v>12.49717824583146</v>
      </c>
    </row>
    <row r="418" spans="1:11" x14ac:dyDescent="0.3">
      <c r="A418" s="4" t="s">
        <v>1189</v>
      </c>
      <c r="B418" s="4" t="s">
        <v>1160</v>
      </c>
      <c r="C418" s="4" t="s">
        <v>10</v>
      </c>
      <c r="D418" s="4" t="s">
        <v>683</v>
      </c>
      <c r="E418" s="3" t="s">
        <v>851</v>
      </c>
      <c r="F418" s="3"/>
      <c r="G418" s="3" t="s">
        <v>3</v>
      </c>
      <c r="H418" s="3">
        <v>1</v>
      </c>
      <c r="I418" s="3" t="s">
        <v>1081</v>
      </c>
      <c r="J418" s="3">
        <v>2025</v>
      </c>
      <c r="K418" s="9">
        <v>12.49717824583146</v>
      </c>
    </row>
    <row r="419" spans="1:11" x14ac:dyDescent="0.3">
      <c r="A419" s="4" t="s">
        <v>1189</v>
      </c>
      <c r="B419" s="4" t="s">
        <v>1160</v>
      </c>
      <c r="C419" s="4" t="s">
        <v>10</v>
      </c>
      <c r="D419" s="4" t="s">
        <v>683</v>
      </c>
      <c r="E419" s="3" t="s">
        <v>851</v>
      </c>
      <c r="F419" s="3"/>
      <c r="G419" s="3" t="s">
        <v>3</v>
      </c>
      <c r="H419" s="3">
        <v>1</v>
      </c>
      <c r="I419" s="3" t="s">
        <v>1081</v>
      </c>
      <c r="J419" s="3">
        <v>2030</v>
      </c>
      <c r="K419" s="9">
        <v>10.87254507387337</v>
      </c>
    </row>
    <row r="420" spans="1:11" x14ac:dyDescent="0.3">
      <c r="A420" s="4" t="s">
        <v>1189</v>
      </c>
      <c r="B420" s="4" t="s">
        <v>1160</v>
      </c>
      <c r="C420" s="4" t="s">
        <v>10</v>
      </c>
      <c r="D420" s="4" t="s">
        <v>683</v>
      </c>
      <c r="E420" s="3" t="s">
        <v>851</v>
      </c>
      <c r="F420" s="3"/>
      <c r="G420" s="3" t="s">
        <v>3</v>
      </c>
      <c r="H420" s="3">
        <v>1</v>
      </c>
      <c r="I420" s="3" t="s">
        <v>1081</v>
      </c>
      <c r="J420" s="3">
        <v>2040</v>
      </c>
      <c r="K420" s="9">
        <v>10.497629726498429</v>
      </c>
    </row>
    <row r="421" spans="1:11" x14ac:dyDescent="0.3">
      <c r="A421" s="4" t="s">
        <v>1189</v>
      </c>
      <c r="B421" s="4" t="s">
        <v>1160</v>
      </c>
      <c r="C421" s="4" t="s">
        <v>10</v>
      </c>
      <c r="D421" s="4" t="s">
        <v>683</v>
      </c>
      <c r="E421" s="3" t="s">
        <v>851</v>
      </c>
      <c r="F421" s="3"/>
      <c r="G421" s="3" t="s">
        <v>3</v>
      </c>
      <c r="H421" s="3">
        <v>1</v>
      </c>
      <c r="I421" s="3" t="s">
        <v>1081</v>
      </c>
      <c r="J421" s="3">
        <v>2050</v>
      </c>
      <c r="K421" s="9">
        <v>9.8727708142068558</v>
      </c>
    </row>
    <row r="422" spans="1:11" x14ac:dyDescent="0.3">
      <c r="A422" s="4" t="s">
        <v>1189</v>
      </c>
      <c r="B422" s="4" t="s">
        <v>1160</v>
      </c>
      <c r="C422" s="4" t="s">
        <v>10</v>
      </c>
      <c r="D422" s="4" t="s">
        <v>683</v>
      </c>
      <c r="E422" s="3" t="s">
        <v>851</v>
      </c>
      <c r="F422" s="3"/>
      <c r="G422" s="3" t="s">
        <v>3</v>
      </c>
      <c r="H422" s="3">
        <v>1</v>
      </c>
      <c r="I422" s="3" t="s">
        <v>12</v>
      </c>
      <c r="J422" s="3">
        <v>2025</v>
      </c>
      <c r="K422" s="9">
        <v>9.3728836843735976</v>
      </c>
    </row>
    <row r="423" spans="1:11" x14ac:dyDescent="0.3">
      <c r="A423" s="4" t="s">
        <v>1189</v>
      </c>
      <c r="B423" s="4" t="s">
        <v>1160</v>
      </c>
      <c r="C423" s="4" t="s">
        <v>10</v>
      </c>
      <c r="D423" s="4" t="s">
        <v>683</v>
      </c>
      <c r="E423" s="3" t="s">
        <v>851</v>
      </c>
      <c r="F423" s="3"/>
      <c r="G423" s="3" t="s">
        <v>3</v>
      </c>
      <c r="H423" s="3">
        <v>1</v>
      </c>
      <c r="I423" s="3" t="s">
        <v>12</v>
      </c>
      <c r="J423" s="3">
        <v>2050</v>
      </c>
      <c r="K423" s="9">
        <v>7.4045781106551418</v>
      </c>
    </row>
    <row r="424" spans="1:11" x14ac:dyDescent="0.3">
      <c r="A424" s="4" t="s">
        <v>1189</v>
      </c>
      <c r="B424" s="4" t="s">
        <v>1160</v>
      </c>
      <c r="C424" s="4" t="s">
        <v>10</v>
      </c>
      <c r="D424" s="4" t="s">
        <v>683</v>
      </c>
      <c r="E424" s="3" t="s">
        <v>851</v>
      </c>
      <c r="F424" s="3"/>
      <c r="G424" s="3" t="s">
        <v>3</v>
      </c>
      <c r="H424" s="3">
        <v>1</v>
      </c>
      <c r="I424" s="3" t="s">
        <v>11</v>
      </c>
      <c r="J424" s="3">
        <v>2025</v>
      </c>
      <c r="K424" s="9">
        <v>15.621472807289329</v>
      </c>
    </row>
    <row r="425" spans="1:11" x14ac:dyDescent="0.3">
      <c r="A425" s="4" t="s">
        <v>1189</v>
      </c>
      <c r="B425" s="4" t="s">
        <v>1160</v>
      </c>
      <c r="C425" s="4" t="s">
        <v>10</v>
      </c>
      <c r="D425" s="4" t="s">
        <v>683</v>
      </c>
      <c r="E425" s="3" t="s">
        <v>851</v>
      </c>
      <c r="F425" s="3"/>
      <c r="G425" s="3" t="s">
        <v>3</v>
      </c>
      <c r="H425" s="3">
        <v>1</v>
      </c>
      <c r="I425" s="3" t="s">
        <v>11</v>
      </c>
      <c r="J425" s="3">
        <v>2050</v>
      </c>
      <c r="K425" s="9">
        <v>12.340963517758571</v>
      </c>
    </row>
    <row r="426" spans="1:11" x14ac:dyDescent="0.3">
      <c r="A426" s="4" t="s">
        <v>1189</v>
      </c>
      <c r="B426" s="4" t="s">
        <v>1160</v>
      </c>
      <c r="C426" s="4" t="s">
        <v>10</v>
      </c>
      <c r="D426" s="4" t="s">
        <v>684</v>
      </c>
      <c r="E426" s="3" t="s">
        <v>850</v>
      </c>
      <c r="F426" s="3"/>
      <c r="G426" s="3" t="s">
        <v>2</v>
      </c>
      <c r="H426" s="3">
        <v>1</v>
      </c>
      <c r="I426" s="3" t="s">
        <v>1081</v>
      </c>
      <c r="J426" s="3">
        <v>2020</v>
      </c>
      <c r="K426" s="9">
        <v>5.0538519968343007E-2</v>
      </c>
    </row>
    <row r="427" spans="1:11" x14ac:dyDescent="0.3">
      <c r="A427" s="4" t="s">
        <v>1189</v>
      </c>
      <c r="B427" s="4" t="s">
        <v>1160</v>
      </c>
      <c r="C427" s="4" t="s">
        <v>10</v>
      </c>
      <c r="D427" s="4" t="s">
        <v>684</v>
      </c>
      <c r="E427" s="3" t="s">
        <v>850</v>
      </c>
      <c r="F427" s="3"/>
      <c r="G427" s="3" t="s">
        <v>2</v>
      </c>
      <c r="H427" s="3">
        <v>1</v>
      </c>
      <c r="I427" s="3" t="s">
        <v>1081</v>
      </c>
      <c r="J427" s="3">
        <v>2025</v>
      </c>
      <c r="K427" s="9">
        <v>5.0538519968343007E-2</v>
      </c>
    </row>
    <row r="428" spans="1:11" x14ac:dyDescent="0.3">
      <c r="A428" s="4" t="s">
        <v>1189</v>
      </c>
      <c r="B428" s="4" t="s">
        <v>1160</v>
      </c>
      <c r="C428" s="4" t="s">
        <v>10</v>
      </c>
      <c r="D428" s="4" t="s">
        <v>684</v>
      </c>
      <c r="E428" s="3" t="s">
        <v>850</v>
      </c>
      <c r="F428" s="3"/>
      <c r="G428" s="3" t="s">
        <v>2</v>
      </c>
      <c r="H428" s="3">
        <v>1</v>
      </c>
      <c r="I428" s="3" t="s">
        <v>1081</v>
      </c>
      <c r="J428" s="3">
        <v>2030</v>
      </c>
      <c r="K428" s="9">
        <v>4.3968512372458413E-2</v>
      </c>
    </row>
    <row r="429" spans="1:11" x14ac:dyDescent="0.3">
      <c r="A429" s="4" t="s">
        <v>1189</v>
      </c>
      <c r="B429" s="4" t="s">
        <v>1160</v>
      </c>
      <c r="C429" s="4" t="s">
        <v>10</v>
      </c>
      <c r="D429" s="4" t="s">
        <v>684</v>
      </c>
      <c r="E429" s="3" t="s">
        <v>850</v>
      </c>
      <c r="F429" s="3"/>
      <c r="G429" s="3" t="s">
        <v>2</v>
      </c>
      <c r="H429" s="3">
        <v>1</v>
      </c>
      <c r="I429" s="3" t="s">
        <v>1081</v>
      </c>
      <c r="J429" s="3">
        <v>2040</v>
      </c>
      <c r="K429" s="9">
        <v>4.2452356773408133E-2</v>
      </c>
    </row>
    <row r="430" spans="1:11" x14ac:dyDescent="0.3">
      <c r="A430" s="4" t="s">
        <v>1189</v>
      </c>
      <c r="B430" s="4" t="s">
        <v>1160</v>
      </c>
      <c r="C430" s="4" t="s">
        <v>10</v>
      </c>
      <c r="D430" s="4" t="s">
        <v>684</v>
      </c>
      <c r="E430" s="3" t="s">
        <v>850</v>
      </c>
      <c r="F430" s="3"/>
      <c r="G430" s="3" t="s">
        <v>2</v>
      </c>
      <c r="H430" s="3">
        <v>1</v>
      </c>
      <c r="I430" s="3" t="s">
        <v>1081</v>
      </c>
      <c r="J430" s="3">
        <v>2050</v>
      </c>
      <c r="K430" s="9">
        <v>3.9925430774990979E-2</v>
      </c>
    </row>
    <row r="431" spans="1:11" x14ac:dyDescent="0.3">
      <c r="A431" s="4" t="s">
        <v>1189</v>
      </c>
      <c r="B431" s="4" t="s">
        <v>1160</v>
      </c>
      <c r="C431" s="4" t="s">
        <v>10</v>
      </c>
      <c r="D431" s="4" t="s">
        <v>684</v>
      </c>
      <c r="E431" s="3" t="s">
        <v>850</v>
      </c>
      <c r="F431" s="3"/>
      <c r="G431" s="3" t="s">
        <v>2</v>
      </c>
      <c r="H431" s="3">
        <v>1</v>
      </c>
      <c r="I431" s="3" t="s">
        <v>12</v>
      </c>
      <c r="J431" s="3">
        <v>2025</v>
      </c>
      <c r="K431" s="9">
        <v>4.2957741973091552E-2</v>
      </c>
    </row>
    <row r="432" spans="1:11" x14ac:dyDescent="0.3">
      <c r="A432" s="4" t="s">
        <v>1189</v>
      </c>
      <c r="B432" s="4" t="s">
        <v>1160</v>
      </c>
      <c r="C432" s="4" t="s">
        <v>10</v>
      </c>
      <c r="D432" s="4" t="s">
        <v>684</v>
      </c>
      <c r="E432" s="3" t="s">
        <v>850</v>
      </c>
      <c r="F432" s="3"/>
      <c r="G432" s="3" t="s">
        <v>2</v>
      </c>
      <c r="H432" s="3">
        <v>1</v>
      </c>
      <c r="I432" s="3" t="s">
        <v>12</v>
      </c>
      <c r="J432" s="3">
        <v>2050</v>
      </c>
      <c r="K432" s="9">
        <v>3.3936616158742328E-2</v>
      </c>
    </row>
    <row r="433" spans="1:11" x14ac:dyDescent="0.3">
      <c r="A433" s="4" t="s">
        <v>1189</v>
      </c>
      <c r="B433" s="4" t="s">
        <v>1160</v>
      </c>
      <c r="C433" s="4" t="s">
        <v>10</v>
      </c>
      <c r="D433" s="4" t="s">
        <v>684</v>
      </c>
      <c r="E433" s="3" t="s">
        <v>850</v>
      </c>
      <c r="F433" s="3"/>
      <c r="G433" s="3" t="s">
        <v>2</v>
      </c>
      <c r="H433" s="3">
        <v>1</v>
      </c>
      <c r="I433" s="3" t="s">
        <v>11</v>
      </c>
      <c r="J433" s="3">
        <v>2025</v>
      </c>
      <c r="K433" s="9">
        <v>5.8119297963594448E-2</v>
      </c>
    </row>
    <row r="434" spans="1:11" x14ac:dyDescent="0.3">
      <c r="A434" s="4" t="s">
        <v>1189</v>
      </c>
      <c r="B434" s="4" t="s">
        <v>1160</v>
      </c>
      <c r="C434" s="4" t="s">
        <v>10</v>
      </c>
      <c r="D434" s="4" t="s">
        <v>684</v>
      </c>
      <c r="E434" s="3" t="s">
        <v>850</v>
      </c>
      <c r="F434" s="3"/>
      <c r="G434" s="3" t="s">
        <v>2</v>
      </c>
      <c r="H434" s="3">
        <v>1</v>
      </c>
      <c r="I434" s="3" t="s">
        <v>11</v>
      </c>
      <c r="J434" s="3">
        <v>2050</v>
      </c>
      <c r="K434" s="9">
        <v>4.5914245391239623E-2</v>
      </c>
    </row>
    <row r="435" spans="1:11" x14ac:dyDescent="0.3">
      <c r="A435" s="4" t="s">
        <v>1189</v>
      </c>
      <c r="B435" s="4" t="s">
        <v>1160</v>
      </c>
      <c r="C435" s="4" t="s">
        <v>10</v>
      </c>
      <c r="D435" s="4" t="s">
        <v>685</v>
      </c>
      <c r="E435" s="3" t="s">
        <v>851</v>
      </c>
      <c r="F435" s="3"/>
      <c r="G435" s="3" t="s">
        <v>2</v>
      </c>
      <c r="H435" s="3">
        <v>1</v>
      </c>
      <c r="I435" s="3" t="s">
        <v>1081</v>
      </c>
      <c r="J435" s="3">
        <v>2020</v>
      </c>
      <c r="K435" s="9">
        <v>28.236559139784951</v>
      </c>
    </row>
    <row r="436" spans="1:11" x14ac:dyDescent="0.3">
      <c r="A436" s="4" t="s">
        <v>1189</v>
      </c>
      <c r="B436" s="4" t="s">
        <v>1160</v>
      </c>
      <c r="C436" s="4" t="s">
        <v>10</v>
      </c>
      <c r="D436" s="4" t="s">
        <v>685</v>
      </c>
      <c r="E436" s="3" t="s">
        <v>851</v>
      </c>
      <c r="F436" s="3"/>
      <c r="G436" s="3" t="s">
        <v>2</v>
      </c>
      <c r="H436" s="3">
        <v>1</v>
      </c>
      <c r="I436" s="3" t="s">
        <v>1081</v>
      </c>
      <c r="J436" s="3">
        <v>2025</v>
      </c>
      <c r="K436" s="9">
        <v>28.236559139784951</v>
      </c>
    </row>
    <row r="437" spans="1:11" x14ac:dyDescent="0.3">
      <c r="A437" s="4" t="s">
        <v>1189</v>
      </c>
      <c r="B437" s="4" t="s">
        <v>1160</v>
      </c>
      <c r="C437" s="4" t="s">
        <v>10</v>
      </c>
      <c r="D437" s="4" t="s">
        <v>685</v>
      </c>
      <c r="E437" s="3" t="s">
        <v>851</v>
      </c>
      <c r="F437" s="3"/>
      <c r="G437" s="3" t="s">
        <v>2</v>
      </c>
      <c r="H437" s="3">
        <v>1</v>
      </c>
      <c r="I437" s="3" t="s">
        <v>1081</v>
      </c>
      <c r="J437" s="3">
        <v>2030</v>
      </c>
      <c r="K437" s="9">
        <v>24.5658064516129</v>
      </c>
    </row>
    <row r="438" spans="1:11" x14ac:dyDescent="0.3">
      <c r="A438" s="4" t="s">
        <v>1189</v>
      </c>
      <c r="B438" s="4" t="s">
        <v>1160</v>
      </c>
      <c r="C438" s="4" t="s">
        <v>10</v>
      </c>
      <c r="D438" s="4" t="s">
        <v>685</v>
      </c>
      <c r="E438" s="3" t="s">
        <v>851</v>
      </c>
      <c r="F438" s="3"/>
      <c r="G438" s="3" t="s">
        <v>2</v>
      </c>
      <c r="H438" s="3">
        <v>1</v>
      </c>
      <c r="I438" s="3" t="s">
        <v>1081</v>
      </c>
      <c r="J438" s="3">
        <v>2040</v>
      </c>
      <c r="K438" s="9">
        <v>23.718709677419351</v>
      </c>
    </row>
    <row r="439" spans="1:11" x14ac:dyDescent="0.3">
      <c r="A439" s="4" t="s">
        <v>1189</v>
      </c>
      <c r="B439" s="4" t="s">
        <v>1160</v>
      </c>
      <c r="C439" s="4" t="s">
        <v>10</v>
      </c>
      <c r="D439" s="4" t="s">
        <v>685</v>
      </c>
      <c r="E439" s="3" t="s">
        <v>851</v>
      </c>
      <c r="F439" s="3"/>
      <c r="G439" s="3" t="s">
        <v>2</v>
      </c>
      <c r="H439" s="3">
        <v>1</v>
      </c>
      <c r="I439" s="3" t="s">
        <v>1081</v>
      </c>
      <c r="J439" s="3">
        <v>2050</v>
      </c>
      <c r="K439" s="9">
        <v>22.306881720430109</v>
      </c>
    </row>
    <row r="440" spans="1:11" x14ac:dyDescent="0.3">
      <c r="A440" s="4" t="s">
        <v>1189</v>
      </c>
      <c r="B440" s="4" t="s">
        <v>1160</v>
      </c>
      <c r="C440" s="4" t="s">
        <v>10</v>
      </c>
      <c r="D440" s="4" t="s">
        <v>685</v>
      </c>
      <c r="E440" s="3" t="s">
        <v>851</v>
      </c>
      <c r="F440" s="3"/>
      <c r="G440" s="3" t="s">
        <v>2</v>
      </c>
      <c r="H440" s="3">
        <v>1</v>
      </c>
      <c r="I440" s="3" t="s">
        <v>12</v>
      </c>
      <c r="J440" s="3">
        <v>2025</v>
      </c>
      <c r="K440" s="9">
        <v>24.0010752688172</v>
      </c>
    </row>
    <row r="441" spans="1:11" x14ac:dyDescent="0.3">
      <c r="A441" s="4" t="s">
        <v>1189</v>
      </c>
      <c r="B441" s="4" t="s">
        <v>1160</v>
      </c>
      <c r="C441" s="4" t="s">
        <v>10</v>
      </c>
      <c r="D441" s="4" t="s">
        <v>685</v>
      </c>
      <c r="E441" s="3" t="s">
        <v>851</v>
      </c>
      <c r="F441" s="3"/>
      <c r="G441" s="3" t="s">
        <v>2</v>
      </c>
      <c r="H441" s="3">
        <v>1</v>
      </c>
      <c r="I441" s="3" t="s">
        <v>12</v>
      </c>
      <c r="J441" s="3">
        <v>2050</v>
      </c>
      <c r="K441" s="9">
        <v>18.960849462365591</v>
      </c>
    </row>
    <row r="442" spans="1:11" x14ac:dyDescent="0.3">
      <c r="A442" s="4" t="s">
        <v>1189</v>
      </c>
      <c r="B442" s="4" t="s">
        <v>1160</v>
      </c>
      <c r="C442" s="4" t="s">
        <v>10</v>
      </c>
      <c r="D442" s="4" t="s">
        <v>685</v>
      </c>
      <c r="E442" s="3" t="s">
        <v>851</v>
      </c>
      <c r="F442" s="3"/>
      <c r="G442" s="3" t="s">
        <v>2</v>
      </c>
      <c r="H442" s="3">
        <v>1</v>
      </c>
      <c r="I442" s="3" t="s">
        <v>11</v>
      </c>
      <c r="J442" s="3">
        <v>2025</v>
      </c>
      <c r="K442" s="9">
        <v>32.472043010752692</v>
      </c>
    </row>
    <row r="443" spans="1:11" x14ac:dyDescent="0.3">
      <c r="A443" s="4" t="s">
        <v>1189</v>
      </c>
      <c r="B443" s="4" t="s">
        <v>1160</v>
      </c>
      <c r="C443" s="4" t="s">
        <v>10</v>
      </c>
      <c r="D443" s="4" t="s">
        <v>685</v>
      </c>
      <c r="E443" s="3" t="s">
        <v>851</v>
      </c>
      <c r="F443" s="3"/>
      <c r="G443" s="3" t="s">
        <v>2</v>
      </c>
      <c r="H443" s="3">
        <v>1</v>
      </c>
      <c r="I443" s="3" t="s">
        <v>11</v>
      </c>
      <c r="J443" s="3">
        <v>2050</v>
      </c>
      <c r="K443" s="9">
        <v>25.65291397849462</v>
      </c>
    </row>
    <row r="444" spans="1:11" x14ac:dyDescent="0.3">
      <c r="A444" s="4" t="s">
        <v>1189</v>
      </c>
      <c r="B444" s="4" t="s">
        <v>1160</v>
      </c>
      <c r="C444" s="4" t="s">
        <v>10</v>
      </c>
      <c r="D444" s="4" t="s">
        <v>1085</v>
      </c>
      <c r="E444" s="3" t="s">
        <v>850</v>
      </c>
      <c r="F444" s="3"/>
      <c r="G444" s="3"/>
      <c r="H444" s="3">
        <v>1</v>
      </c>
      <c r="I444" s="3" t="s">
        <v>1081</v>
      </c>
      <c r="J444" s="3">
        <v>2020</v>
      </c>
      <c r="K444" s="9">
        <v>1</v>
      </c>
    </row>
    <row r="445" spans="1:11" x14ac:dyDescent="0.3">
      <c r="A445" s="4" t="s">
        <v>1189</v>
      </c>
      <c r="B445" s="4" t="s">
        <v>1160</v>
      </c>
      <c r="C445" s="4" t="s">
        <v>10</v>
      </c>
      <c r="D445" s="4" t="s">
        <v>1085</v>
      </c>
      <c r="E445" s="3" t="s">
        <v>850</v>
      </c>
      <c r="F445" s="3"/>
      <c r="G445" s="3"/>
      <c r="H445" s="3">
        <v>1</v>
      </c>
      <c r="I445" s="3" t="s">
        <v>1081</v>
      </c>
      <c r="J445" s="3">
        <v>2025</v>
      </c>
      <c r="K445" s="9">
        <v>1</v>
      </c>
    </row>
    <row r="446" spans="1:11" x14ac:dyDescent="0.3">
      <c r="A446" s="4" t="s">
        <v>1189</v>
      </c>
      <c r="B446" s="4" t="s">
        <v>1160</v>
      </c>
      <c r="C446" s="4" t="s">
        <v>10</v>
      </c>
      <c r="D446" s="4" t="s">
        <v>1085</v>
      </c>
      <c r="E446" s="3" t="s">
        <v>850</v>
      </c>
      <c r="F446" s="3"/>
      <c r="G446" s="3"/>
      <c r="H446" s="3">
        <v>1</v>
      </c>
      <c r="I446" s="3" t="s">
        <v>1081</v>
      </c>
      <c r="J446" s="3">
        <v>2030</v>
      </c>
      <c r="K446" s="9">
        <v>1</v>
      </c>
    </row>
    <row r="447" spans="1:11" x14ac:dyDescent="0.3">
      <c r="A447" s="4" t="s">
        <v>1189</v>
      </c>
      <c r="B447" s="4" t="s">
        <v>1160</v>
      </c>
      <c r="C447" s="4" t="s">
        <v>10</v>
      </c>
      <c r="D447" s="4" t="s">
        <v>1085</v>
      </c>
      <c r="E447" s="3" t="s">
        <v>850</v>
      </c>
      <c r="F447" s="3"/>
      <c r="G447" s="3"/>
      <c r="H447" s="3">
        <v>1</v>
      </c>
      <c r="I447" s="3" t="s">
        <v>1081</v>
      </c>
      <c r="J447" s="3">
        <v>2040</v>
      </c>
      <c r="K447" s="9">
        <v>1</v>
      </c>
    </row>
    <row r="448" spans="1:11" x14ac:dyDescent="0.3">
      <c r="A448" s="4" t="s">
        <v>1189</v>
      </c>
      <c r="B448" s="4" t="s">
        <v>1160</v>
      </c>
      <c r="C448" s="4" t="s">
        <v>10</v>
      </c>
      <c r="D448" s="4" t="s">
        <v>1085</v>
      </c>
      <c r="E448" s="3" t="s">
        <v>850</v>
      </c>
      <c r="F448" s="3"/>
      <c r="G448" s="3"/>
      <c r="H448" s="3">
        <v>1</v>
      </c>
      <c r="I448" s="3" t="s">
        <v>1081</v>
      </c>
      <c r="J448" s="3">
        <v>2050</v>
      </c>
      <c r="K448" s="9">
        <v>1</v>
      </c>
    </row>
    <row r="449" spans="1:11" x14ac:dyDescent="0.3">
      <c r="A449" s="4" t="s">
        <v>1189</v>
      </c>
      <c r="B449" s="4" t="s">
        <v>1160</v>
      </c>
      <c r="C449" s="4" t="s">
        <v>10</v>
      </c>
      <c r="D449" s="4" t="s">
        <v>1142</v>
      </c>
      <c r="E449" s="3" t="s">
        <v>852</v>
      </c>
      <c r="F449" s="3"/>
      <c r="G449" s="3" t="s">
        <v>1083</v>
      </c>
      <c r="H449" s="3">
        <v>1</v>
      </c>
      <c r="I449" s="3" t="s">
        <v>1081</v>
      </c>
      <c r="J449" s="3">
        <v>2020</v>
      </c>
      <c r="K449" s="9">
        <v>2</v>
      </c>
    </row>
    <row r="450" spans="1:11" x14ac:dyDescent="0.3">
      <c r="A450" s="4" t="s">
        <v>1189</v>
      </c>
      <c r="B450" s="4" t="s">
        <v>1160</v>
      </c>
      <c r="C450" s="4" t="s">
        <v>10</v>
      </c>
      <c r="D450" s="4" t="s">
        <v>1142</v>
      </c>
      <c r="E450" s="3" t="s">
        <v>852</v>
      </c>
      <c r="F450" s="3"/>
      <c r="G450" s="3" t="s">
        <v>1083</v>
      </c>
      <c r="H450" s="3">
        <v>1</v>
      </c>
      <c r="I450" s="3" t="s">
        <v>1081</v>
      </c>
      <c r="J450" s="3">
        <v>2025</v>
      </c>
      <c r="K450" s="9">
        <v>2</v>
      </c>
    </row>
    <row r="451" spans="1:11" x14ac:dyDescent="0.3">
      <c r="A451" s="4" t="s">
        <v>1189</v>
      </c>
      <c r="B451" s="4" t="s">
        <v>1160</v>
      </c>
      <c r="C451" s="4" t="s">
        <v>10</v>
      </c>
      <c r="D451" s="4" t="s">
        <v>1142</v>
      </c>
      <c r="E451" s="3" t="s">
        <v>852</v>
      </c>
      <c r="F451" s="3"/>
      <c r="G451" s="3" t="s">
        <v>1083</v>
      </c>
      <c r="H451" s="3">
        <v>1</v>
      </c>
      <c r="I451" s="3" t="s">
        <v>1081</v>
      </c>
      <c r="J451" s="3">
        <v>2030</v>
      </c>
      <c r="K451" s="9">
        <v>2</v>
      </c>
    </row>
    <row r="452" spans="1:11" x14ac:dyDescent="0.3">
      <c r="A452" s="4" t="s">
        <v>1189</v>
      </c>
      <c r="B452" s="4" t="s">
        <v>1160</v>
      </c>
      <c r="C452" s="4" t="s">
        <v>10</v>
      </c>
      <c r="D452" s="4" t="s">
        <v>1142</v>
      </c>
      <c r="E452" s="3" t="s">
        <v>852</v>
      </c>
      <c r="F452" s="3"/>
      <c r="G452" s="3" t="s">
        <v>1083</v>
      </c>
      <c r="H452" s="3">
        <v>1</v>
      </c>
      <c r="I452" s="3" t="s">
        <v>1081</v>
      </c>
      <c r="J452" s="3">
        <v>2040</v>
      </c>
      <c r="K452" s="9">
        <v>2</v>
      </c>
    </row>
    <row r="453" spans="1:11" x14ac:dyDescent="0.3">
      <c r="A453" s="4" t="s">
        <v>1189</v>
      </c>
      <c r="B453" s="4" t="s">
        <v>1160</v>
      </c>
      <c r="C453" s="4" t="s">
        <v>10</v>
      </c>
      <c r="D453" s="4" t="s">
        <v>1142</v>
      </c>
      <c r="E453" s="3" t="s">
        <v>852</v>
      </c>
      <c r="F453" s="3"/>
      <c r="G453" s="3" t="s">
        <v>1083</v>
      </c>
      <c r="H453" s="3">
        <v>1</v>
      </c>
      <c r="I453" s="3" t="s">
        <v>1081</v>
      </c>
      <c r="J453" s="3">
        <v>2050</v>
      </c>
      <c r="K453" s="9">
        <v>2</v>
      </c>
    </row>
    <row r="454" spans="1:11" x14ac:dyDescent="0.3">
      <c r="A454" s="4" t="s">
        <v>1189</v>
      </c>
      <c r="B454" s="4" t="s">
        <v>1160</v>
      </c>
      <c r="C454" s="4" t="s">
        <v>10</v>
      </c>
      <c r="D454" s="4" t="s">
        <v>1086</v>
      </c>
      <c r="E454" s="3" t="s">
        <v>858</v>
      </c>
      <c r="F454" s="3"/>
      <c r="G454" s="3"/>
      <c r="H454" s="3" t="s">
        <v>1084</v>
      </c>
      <c r="I454" s="3" t="s">
        <v>1081</v>
      </c>
      <c r="J454" s="3">
        <v>2020</v>
      </c>
      <c r="K454" s="9">
        <v>59.281843917501938</v>
      </c>
    </row>
    <row r="455" spans="1:11" x14ac:dyDescent="0.3">
      <c r="A455" s="4" t="s">
        <v>1189</v>
      </c>
      <c r="B455" s="4" t="s">
        <v>1160</v>
      </c>
      <c r="C455" s="4" t="s">
        <v>10</v>
      </c>
      <c r="D455" s="4" t="s">
        <v>1086</v>
      </c>
      <c r="E455" s="3" t="s">
        <v>858</v>
      </c>
      <c r="F455" s="3"/>
      <c r="G455" s="3"/>
      <c r="H455" s="3" t="s">
        <v>1084</v>
      </c>
      <c r="I455" s="3" t="s">
        <v>1081</v>
      </c>
      <c r="J455" s="3">
        <v>2025</v>
      </c>
      <c r="K455" s="9">
        <v>59.281843917501938</v>
      </c>
    </row>
    <row r="456" spans="1:11" x14ac:dyDescent="0.3">
      <c r="A456" s="4" t="s">
        <v>1189</v>
      </c>
      <c r="B456" s="4" t="s">
        <v>1160</v>
      </c>
      <c r="C456" s="4" t="s">
        <v>10</v>
      </c>
      <c r="D456" s="4" t="s">
        <v>1086</v>
      </c>
      <c r="E456" s="3" t="s">
        <v>858</v>
      </c>
      <c r="F456" s="3"/>
      <c r="G456" s="3"/>
      <c r="H456" s="3" t="s">
        <v>1084</v>
      </c>
      <c r="I456" s="3" t="s">
        <v>1081</v>
      </c>
      <c r="J456" s="3">
        <v>2030</v>
      </c>
      <c r="K456" s="9">
        <v>59.281843917501938</v>
      </c>
    </row>
    <row r="457" spans="1:11" x14ac:dyDescent="0.3">
      <c r="A457" s="4" t="s">
        <v>1189</v>
      </c>
      <c r="B457" s="4" t="s">
        <v>1160</v>
      </c>
      <c r="C457" s="4" t="s">
        <v>10</v>
      </c>
      <c r="D457" s="4" t="s">
        <v>1086</v>
      </c>
      <c r="E457" s="3" t="s">
        <v>858</v>
      </c>
      <c r="F457" s="3"/>
      <c r="G457" s="3"/>
      <c r="H457" s="3" t="s">
        <v>1084</v>
      </c>
      <c r="I457" s="3" t="s">
        <v>1081</v>
      </c>
      <c r="J457" s="3">
        <v>2040</v>
      </c>
      <c r="K457" s="9">
        <v>59.281843917501938</v>
      </c>
    </row>
    <row r="458" spans="1:11" x14ac:dyDescent="0.3">
      <c r="A458" s="4" t="s">
        <v>1189</v>
      </c>
      <c r="B458" s="4" t="s">
        <v>1160</v>
      </c>
      <c r="C458" s="4" t="s">
        <v>10</v>
      </c>
      <c r="D458" s="4" t="s">
        <v>1086</v>
      </c>
      <c r="E458" s="3" t="s">
        <v>858</v>
      </c>
      <c r="F458" s="3"/>
      <c r="G458" s="3"/>
      <c r="H458" s="3" t="s">
        <v>1084</v>
      </c>
      <c r="I458" s="3" t="s">
        <v>1081</v>
      </c>
      <c r="J458" s="3">
        <v>2050</v>
      </c>
      <c r="K458" s="9">
        <v>59.281843917501938</v>
      </c>
    </row>
    <row r="459" spans="1:11" x14ac:dyDescent="0.3">
      <c r="A459" s="4" t="s">
        <v>1189</v>
      </c>
      <c r="B459" s="4" t="s">
        <v>1160</v>
      </c>
      <c r="C459" s="4" t="s">
        <v>10</v>
      </c>
      <c r="D459" s="4" t="s">
        <v>1141</v>
      </c>
      <c r="E459" s="3" t="s">
        <v>1178</v>
      </c>
      <c r="F459" s="3"/>
      <c r="G459" s="3" t="s">
        <v>4</v>
      </c>
      <c r="H459" s="3">
        <v>1</v>
      </c>
      <c r="I459" s="3" t="s">
        <v>1081</v>
      </c>
      <c r="J459" s="3">
        <v>2020</v>
      </c>
      <c r="K459" s="9">
        <v>0.92500000000000004</v>
      </c>
    </row>
    <row r="460" spans="1:11" x14ac:dyDescent="0.3">
      <c r="A460" s="4" t="s">
        <v>1189</v>
      </c>
      <c r="B460" s="4" t="s">
        <v>1160</v>
      </c>
      <c r="C460" s="4" t="s">
        <v>10</v>
      </c>
      <c r="D460" s="4" t="s">
        <v>1141</v>
      </c>
      <c r="E460" s="3" t="s">
        <v>1178</v>
      </c>
      <c r="F460" s="3"/>
      <c r="G460" s="3" t="s">
        <v>4</v>
      </c>
      <c r="H460" s="3">
        <v>1</v>
      </c>
      <c r="I460" s="3" t="s">
        <v>1081</v>
      </c>
      <c r="J460" s="3">
        <v>2025</v>
      </c>
      <c r="K460" s="9">
        <v>0.92500000000000004</v>
      </c>
    </row>
    <row r="461" spans="1:11" x14ac:dyDescent="0.3">
      <c r="A461" s="4" t="s">
        <v>1189</v>
      </c>
      <c r="B461" s="4" t="s">
        <v>1160</v>
      </c>
      <c r="C461" s="4" t="s">
        <v>10</v>
      </c>
      <c r="D461" s="4" t="s">
        <v>1141</v>
      </c>
      <c r="E461" s="3" t="s">
        <v>1178</v>
      </c>
      <c r="F461" s="3"/>
      <c r="G461" s="3" t="s">
        <v>4</v>
      </c>
      <c r="H461" s="3">
        <v>1</v>
      </c>
      <c r="I461" s="3" t="s">
        <v>1081</v>
      </c>
      <c r="J461" s="3">
        <v>2030</v>
      </c>
      <c r="K461" s="9">
        <v>0.92500000000000004</v>
      </c>
    </row>
    <row r="462" spans="1:11" x14ac:dyDescent="0.3">
      <c r="A462" s="4" t="s">
        <v>1189</v>
      </c>
      <c r="B462" s="4" t="s">
        <v>1160</v>
      </c>
      <c r="C462" s="4" t="s">
        <v>10</v>
      </c>
      <c r="D462" s="4" t="s">
        <v>1141</v>
      </c>
      <c r="E462" s="3" t="s">
        <v>1178</v>
      </c>
      <c r="F462" s="3"/>
      <c r="G462" s="3" t="s">
        <v>4</v>
      </c>
      <c r="H462" s="3">
        <v>1</v>
      </c>
      <c r="I462" s="3" t="s">
        <v>1081</v>
      </c>
      <c r="J462" s="3">
        <v>2040</v>
      </c>
      <c r="K462" s="9">
        <v>0.92500000000000004</v>
      </c>
    </row>
    <row r="463" spans="1:11" x14ac:dyDescent="0.3">
      <c r="A463" s="4" t="s">
        <v>1189</v>
      </c>
      <c r="B463" s="4" t="s">
        <v>1160</v>
      </c>
      <c r="C463" s="4" t="s">
        <v>10</v>
      </c>
      <c r="D463" s="4" t="s">
        <v>1141</v>
      </c>
      <c r="E463" s="3" t="s">
        <v>1178</v>
      </c>
      <c r="F463" s="3"/>
      <c r="G463" s="3" t="s">
        <v>4</v>
      </c>
      <c r="H463" s="3">
        <v>1</v>
      </c>
      <c r="I463" s="3" t="s">
        <v>1081</v>
      </c>
      <c r="J463" s="3">
        <v>2050</v>
      </c>
      <c r="K463" s="9">
        <v>0.92500000000000004</v>
      </c>
    </row>
    <row r="464" spans="1:11" x14ac:dyDescent="0.3">
      <c r="A464" s="4" t="s">
        <v>1189</v>
      </c>
      <c r="B464" s="4" t="s">
        <v>1160</v>
      </c>
      <c r="C464" s="4" t="s">
        <v>10</v>
      </c>
      <c r="D464" s="4" t="s">
        <v>1139</v>
      </c>
      <c r="E464" s="3" t="s">
        <v>1179</v>
      </c>
      <c r="F464" s="3"/>
      <c r="G464" s="3" t="s">
        <v>1082</v>
      </c>
      <c r="H464" s="3">
        <v>1</v>
      </c>
      <c r="I464" s="3" t="s">
        <v>1081</v>
      </c>
      <c r="J464" s="3">
        <v>2020</v>
      </c>
      <c r="K464" s="9">
        <v>0.93</v>
      </c>
    </row>
    <row r="465" spans="1:11" x14ac:dyDescent="0.3">
      <c r="A465" s="4" t="s">
        <v>1189</v>
      </c>
      <c r="B465" s="4" t="s">
        <v>1160</v>
      </c>
      <c r="C465" s="4" t="s">
        <v>10</v>
      </c>
      <c r="D465" s="4" t="s">
        <v>1139</v>
      </c>
      <c r="E465" s="3" t="s">
        <v>1179</v>
      </c>
      <c r="F465" s="3"/>
      <c r="G465" s="3" t="s">
        <v>1082</v>
      </c>
      <c r="H465" s="3">
        <v>1</v>
      </c>
      <c r="I465" s="3" t="s">
        <v>1081</v>
      </c>
      <c r="J465" s="3">
        <v>2025</v>
      </c>
      <c r="K465" s="9">
        <v>0.93</v>
      </c>
    </row>
    <row r="466" spans="1:11" x14ac:dyDescent="0.3">
      <c r="A466" s="4" t="s">
        <v>1189</v>
      </c>
      <c r="B466" s="4" t="s">
        <v>1160</v>
      </c>
      <c r="C466" s="4" t="s">
        <v>10</v>
      </c>
      <c r="D466" s="4" t="s">
        <v>1139</v>
      </c>
      <c r="E466" s="3" t="s">
        <v>1179</v>
      </c>
      <c r="F466" s="3"/>
      <c r="G466" s="3" t="s">
        <v>1082</v>
      </c>
      <c r="H466" s="3">
        <v>1</v>
      </c>
      <c r="I466" s="3" t="s">
        <v>1081</v>
      </c>
      <c r="J466" s="3">
        <v>2030</v>
      </c>
      <c r="K466" s="9">
        <v>0.93</v>
      </c>
    </row>
    <row r="467" spans="1:11" x14ac:dyDescent="0.3">
      <c r="A467" s="4" t="s">
        <v>1189</v>
      </c>
      <c r="B467" s="4" t="s">
        <v>1160</v>
      </c>
      <c r="C467" s="4" t="s">
        <v>10</v>
      </c>
      <c r="D467" s="4" t="s">
        <v>1139</v>
      </c>
      <c r="E467" s="3" t="s">
        <v>1179</v>
      </c>
      <c r="F467" s="3"/>
      <c r="G467" s="3" t="s">
        <v>1082</v>
      </c>
      <c r="H467" s="3">
        <v>1</v>
      </c>
      <c r="I467" s="3" t="s">
        <v>1081</v>
      </c>
      <c r="J467" s="3">
        <v>2040</v>
      </c>
      <c r="K467" s="9">
        <v>0.93</v>
      </c>
    </row>
    <row r="468" spans="1:11" x14ac:dyDescent="0.3">
      <c r="A468" s="4" t="s">
        <v>1189</v>
      </c>
      <c r="B468" s="4" t="s">
        <v>1160</v>
      </c>
      <c r="C468" s="4" t="s">
        <v>10</v>
      </c>
      <c r="D468" s="4" t="s">
        <v>1139</v>
      </c>
      <c r="E468" s="3" t="s">
        <v>1179</v>
      </c>
      <c r="F468" s="3"/>
      <c r="G468" s="3" t="s">
        <v>1082</v>
      </c>
      <c r="H468" s="3">
        <v>1</v>
      </c>
      <c r="I468" s="3" t="s">
        <v>1081</v>
      </c>
      <c r="J468" s="3">
        <v>2050</v>
      </c>
      <c r="K468" s="9">
        <v>0.93</v>
      </c>
    </row>
    <row r="469" spans="1:11" x14ac:dyDescent="0.3">
      <c r="A469" s="4" t="s">
        <v>1189</v>
      </c>
      <c r="B469" s="4" t="s">
        <v>1160</v>
      </c>
      <c r="C469" s="4" t="s">
        <v>10</v>
      </c>
      <c r="D469" s="4" t="s">
        <v>1139</v>
      </c>
      <c r="E469" s="3" t="s">
        <v>1179</v>
      </c>
      <c r="F469" s="3"/>
      <c r="G469" s="3" t="s">
        <v>1082</v>
      </c>
      <c r="H469" s="3">
        <v>1</v>
      </c>
      <c r="I469" s="3" t="s">
        <v>12</v>
      </c>
      <c r="J469" s="3">
        <v>2025</v>
      </c>
      <c r="K469" s="9">
        <v>0.83700000000000008</v>
      </c>
    </row>
    <row r="470" spans="1:11" x14ac:dyDescent="0.3">
      <c r="A470" s="4" t="s">
        <v>1189</v>
      </c>
      <c r="B470" s="4" t="s">
        <v>1160</v>
      </c>
      <c r="C470" s="4" t="s">
        <v>10</v>
      </c>
      <c r="D470" s="4" t="s">
        <v>1139</v>
      </c>
      <c r="E470" s="3" t="s">
        <v>1179</v>
      </c>
      <c r="F470" s="3"/>
      <c r="G470" s="3" t="s">
        <v>1082</v>
      </c>
      <c r="H470" s="3">
        <v>1</v>
      </c>
      <c r="I470" s="3" t="s">
        <v>12</v>
      </c>
      <c r="J470" s="3">
        <v>2050</v>
      </c>
      <c r="K470" s="9">
        <v>0.83700000000000008</v>
      </c>
    </row>
    <row r="471" spans="1:11" x14ac:dyDescent="0.3">
      <c r="A471" s="4" t="s">
        <v>1189</v>
      </c>
      <c r="B471" s="4" t="s">
        <v>1160</v>
      </c>
      <c r="C471" s="4" t="s">
        <v>10</v>
      </c>
      <c r="D471" s="4" t="s">
        <v>1139</v>
      </c>
      <c r="E471" s="3" t="s">
        <v>1179</v>
      </c>
      <c r="F471" s="3"/>
      <c r="G471" s="3" t="s">
        <v>1082</v>
      </c>
      <c r="H471" s="3">
        <v>1</v>
      </c>
      <c r="I471" s="3" t="s">
        <v>11</v>
      </c>
      <c r="J471" s="3">
        <v>2025</v>
      </c>
      <c r="K471" s="9">
        <v>1.0229999999999999</v>
      </c>
    </row>
    <row r="472" spans="1:11" x14ac:dyDescent="0.3">
      <c r="A472" s="4" t="s">
        <v>1189</v>
      </c>
      <c r="B472" s="4" t="s">
        <v>1160</v>
      </c>
      <c r="C472" s="4" t="s">
        <v>10</v>
      </c>
      <c r="D472" s="4" t="s">
        <v>1139</v>
      </c>
      <c r="E472" s="3" t="s">
        <v>1179</v>
      </c>
      <c r="F472" s="3"/>
      <c r="G472" s="3" t="s">
        <v>1082</v>
      </c>
      <c r="H472" s="3">
        <v>1</v>
      </c>
      <c r="I472" s="3" t="s">
        <v>11</v>
      </c>
      <c r="J472" s="3">
        <v>2050</v>
      </c>
      <c r="K472" s="9">
        <v>1.0229999999999999</v>
      </c>
    </row>
    <row r="473" spans="1:11" x14ac:dyDescent="0.3">
      <c r="A473" s="4" t="s">
        <v>1189</v>
      </c>
      <c r="B473" s="4" t="s">
        <v>1160</v>
      </c>
      <c r="C473" s="4" t="s">
        <v>10</v>
      </c>
      <c r="D473" s="4" t="s">
        <v>420</v>
      </c>
      <c r="E473" s="3" t="s">
        <v>853</v>
      </c>
      <c r="F473" s="3"/>
      <c r="G473" s="3" t="s">
        <v>1087</v>
      </c>
      <c r="H473" s="3"/>
      <c r="I473" s="3" t="s">
        <v>1081</v>
      </c>
      <c r="J473" s="3">
        <v>2020</v>
      </c>
      <c r="K473" s="9">
        <v>2</v>
      </c>
    </row>
    <row r="474" spans="1:11" x14ac:dyDescent="0.3">
      <c r="A474" s="4" t="s">
        <v>1189</v>
      </c>
      <c r="B474" s="4" t="s">
        <v>1160</v>
      </c>
      <c r="C474" s="4" t="s">
        <v>10</v>
      </c>
      <c r="D474" s="4" t="s">
        <v>420</v>
      </c>
      <c r="E474" s="3" t="s">
        <v>853</v>
      </c>
      <c r="F474" s="3"/>
      <c r="G474" s="3" t="s">
        <v>1087</v>
      </c>
      <c r="H474" s="3"/>
      <c r="I474" s="3" t="s">
        <v>1081</v>
      </c>
      <c r="J474" s="3">
        <v>2025</v>
      </c>
      <c r="K474" s="9">
        <v>2</v>
      </c>
    </row>
    <row r="475" spans="1:11" x14ac:dyDescent="0.3">
      <c r="A475" s="4" t="s">
        <v>1189</v>
      </c>
      <c r="B475" s="4" t="s">
        <v>1160</v>
      </c>
      <c r="C475" s="4" t="s">
        <v>10</v>
      </c>
      <c r="D475" s="4" t="s">
        <v>420</v>
      </c>
      <c r="E475" s="3" t="s">
        <v>853</v>
      </c>
      <c r="F475" s="3"/>
      <c r="G475" s="3" t="s">
        <v>1087</v>
      </c>
      <c r="H475" s="3"/>
      <c r="I475" s="3" t="s">
        <v>1081</v>
      </c>
      <c r="J475" s="3">
        <v>2030</v>
      </c>
      <c r="K475" s="9">
        <v>2</v>
      </c>
    </row>
    <row r="476" spans="1:11" x14ac:dyDescent="0.3">
      <c r="A476" s="4" t="s">
        <v>1189</v>
      </c>
      <c r="B476" s="4" t="s">
        <v>1160</v>
      </c>
      <c r="C476" s="4" t="s">
        <v>10</v>
      </c>
      <c r="D476" s="4" t="s">
        <v>420</v>
      </c>
      <c r="E476" s="3" t="s">
        <v>853</v>
      </c>
      <c r="F476" s="3"/>
      <c r="G476" s="3" t="s">
        <v>1087</v>
      </c>
      <c r="H476" s="3"/>
      <c r="I476" s="3" t="s">
        <v>1081</v>
      </c>
      <c r="J476" s="3">
        <v>2040</v>
      </c>
      <c r="K476" s="9">
        <v>2</v>
      </c>
    </row>
    <row r="477" spans="1:11" x14ac:dyDescent="0.3">
      <c r="A477" s="4" t="s">
        <v>1189</v>
      </c>
      <c r="B477" s="4" t="s">
        <v>1160</v>
      </c>
      <c r="C477" s="4" t="s">
        <v>10</v>
      </c>
      <c r="D477" s="4" t="s">
        <v>420</v>
      </c>
      <c r="E477" s="3" t="s">
        <v>853</v>
      </c>
      <c r="F477" s="3"/>
      <c r="G477" s="3" t="s">
        <v>1087</v>
      </c>
      <c r="H477" s="3"/>
      <c r="I477" s="3" t="s">
        <v>1081</v>
      </c>
      <c r="J477" s="3">
        <v>2050</v>
      </c>
      <c r="K477" s="9">
        <v>2</v>
      </c>
    </row>
    <row r="478" spans="1:11" x14ac:dyDescent="0.3">
      <c r="A478" s="4" t="s">
        <v>1189</v>
      </c>
      <c r="B478" s="4" t="s">
        <v>1160</v>
      </c>
      <c r="C478" s="4" t="s">
        <v>10</v>
      </c>
      <c r="D478" s="4" t="s">
        <v>420</v>
      </c>
      <c r="E478" s="3" t="s">
        <v>853</v>
      </c>
      <c r="F478" s="3"/>
      <c r="G478" s="3" t="s">
        <v>1087</v>
      </c>
      <c r="H478" s="3"/>
      <c r="I478" s="3" t="s">
        <v>12</v>
      </c>
      <c r="J478" s="3">
        <v>2025</v>
      </c>
      <c r="K478" s="9">
        <v>1</v>
      </c>
    </row>
    <row r="479" spans="1:11" x14ac:dyDescent="0.3">
      <c r="A479" s="4" t="s">
        <v>1189</v>
      </c>
      <c r="B479" s="4" t="s">
        <v>1160</v>
      </c>
      <c r="C479" s="4" t="s">
        <v>10</v>
      </c>
      <c r="D479" s="4" t="s">
        <v>420</v>
      </c>
      <c r="E479" s="3" t="s">
        <v>853</v>
      </c>
      <c r="F479" s="3"/>
      <c r="G479" s="3" t="s">
        <v>1087</v>
      </c>
      <c r="H479" s="3"/>
      <c r="I479" s="3" t="s">
        <v>12</v>
      </c>
      <c r="J479" s="3">
        <v>2050</v>
      </c>
      <c r="K479" s="9">
        <v>1</v>
      </c>
    </row>
    <row r="480" spans="1:11" x14ac:dyDescent="0.3">
      <c r="A480" s="4" t="s">
        <v>1189</v>
      </c>
      <c r="B480" s="4" t="s">
        <v>1160</v>
      </c>
      <c r="C480" s="4" t="s">
        <v>10</v>
      </c>
      <c r="D480" s="4" t="s">
        <v>420</v>
      </c>
      <c r="E480" s="3" t="s">
        <v>853</v>
      </c>
      <c r="F480" s="3"/>
      <c r="G480" s="3" t="s">
        <v>1087</v>
      </c>
      <c r="H480" s="3"/>
      <c r="I480" s="3" t="s">
        <v>11</v>
      </c>
      <c r="J480" s="3">
        <v>2025</v>
      </c>
      <c r="K480" s="9">
        <v>3</v>
      </c>
    </row>
    <row r="481" spans="1:11" x14ac:dyDescent="0.3">
      <c r="A481" s="4" t="s">
        <v>1189</v>
      </c>
      <c r="B481" s="4" t="s">
        <v>1160</v>
      </c>
      <c r="C481" s="4" t="s">
        <v>10</v>
      </c>
      <c r="D481" s="4" t="s">
        <v>420</v>
      </c>
      <c r="E481" s="3" t="s">
        <v>853</v>
      </c>
      <c r="F481" s="3"/>
      <c r="G481" s="3" t="s">
        <v>1087</v>
      </c>
      <c r="H481" s="3"/>
      <c r="I481" s="3" t="s">
        <v>11</v>
      </c>
      <c r="J481" s="3">
        <v>2050</v>
      </c>
      <c r="K481" s="9">
        <v>3</v>
      </c>
    </row>
    <row r="482" spans="1:11" x14ac:dyDescent="0.3">
      <c r="A482" s="4" t="s">
        <v>1189</v>
      </c>
      <c r="B482" s="4" t="s">
        <v>1160</v>
      </c>
      <c r="C482" s="4" t="s">
        <v>10</v>
      </c>
      <c r="D482" s="4" t="s">
        <v>417</v>
      </c>
      <c r="E482" s="3" t="s">
        <v>850</v>
      </c>
      <c r="F482" s="3"/>
      <c r="G482" s="3"/>
      <c r="H482" s="3">
        <v>1</v>
      </c>
      <c r="I482" s="3" t="s">
        <v>1081</v>
      </c>
      <c r="J482" s="3">
        <v>2020</v>
      </c>
      <c r="K482" s="9" t="s">
        <v>17</v>
      </c>
    </row>
    <row r="483" spans="1:11" x14ac:dyDescent="0.3">
      <c r="A483" s="4" t="s">
        <v>1189</v>
      </c>
      <c r="B483" s="4" t="s">
        <v>1160</v>
      </c>
      <c r="C483" s="4" t="s">
        <v>10</v>
      </c>
      <c r="D483" s="4" t="s">
        <v>417</v>
      </c>
      <c r="E483" s="3" t="s">
        <v>850</v>
      </c>
      <c r="F483" s="3"/>
      <c r="G483" s="3"/>
      <c r="H483" s="3">
        <v>1</v>
      </c>
      <c r="I483" s="3" t="s">
        <v>1081</v>
      </c>
      <c r="J483" s="3">
        <v>2025</v>
      </c>
      <c r="K483" s="9" t="s">
        <v>17</v>
      </c>
    </row>
    <row r="484" spans="1:11" x14ac:dyDescent="0.3">
      <c r="A484" s="4" t="s">
        <v>1189</v>
      </c>
      <c r="B484" s="4" t="s">
        <v>1160</v>
      </c>
      <c r="C484" s="4" t="s">
        <v>10</v>
      </c>
      <c r="D484" s="4" t="s">
        <v>417</v>
      </c>
      <c r="E484" s="3" t="s">
        <v>850</v>
      </c>
      <c r="F484" s="3"/>
      <c r="G484" s="3"/>
      <c r="H484" s="3">
        <v>1</v>
      </c>
      <c r="I484" s="3" t="s">
        <v>1081</v>
      </c>
      <c r="J484" s="3">
        <v>2030</v>
      </c>
      <c r="K484" s="9" t="s">
        <v>17</v>
      </c>
    </row>
    <row r="485" spans="1:11" x14ac:dyDescent="0.3">
      <c r="A485" s="4" t="s">
        <v>1189</v>
      </c>
      <c r="B485" s="4" t="s">
        <v>1160</v>
      </c>
      <c r="C485" s="4" t="s">
        <v>10</v>
      </c>
      <c r="D485" s="4" t="s">
        <v>417</v>
      </c>
      <c r="E485" s="3" t="s">
        <v>850</v>
      </c>
      <c r="F485" s="3"/>
      <c r="G485" s="3"/>
      <c r="H485" s="3">
        <v>1</v>
      </c>
      <c r="I485" s="3" t="s">
        <v>1081</v>
      </c>
      <c r="J485" s="3">
        <v>2040</v>
      </c>
      <c r="K485" s="9" t="s">
        <v>17</v>
      </c>
    </row>
    <row r="486" spans="1:11" x14ac:dyDescent="0.3">
      <c r="A486" s="4" t="s">
        <v>1189</v>
      </c>
      <c r="B486" s="4" t="s">
        <v>1160</v>
      </c>
      <c r="C486" s="4" t="s">
        <v>10</v>
      </c>
      <c r="D486" s="4" t="s">
        <v>417</v>
      </c>
      <c r="E486" s="3" t="s">
        <v>850</v>
      </c>
      <c r="F486" s="3"/>
      <c r="G486" s="3"/>
      <c r="H486" s="3">
        <v>1</v>
      </c>
      <c r="I486" s="3" t="s">
        <v>1081</v>
      </c>
      <c r="J486" s="3">
        <v>2050</v>
      </c>
      <c r="K486" s="9" t="s">
        <v>17</v>
      </c>
    </row>
    <row r="487" spans="1:11" x14ac:dyDescent="0.3">
      <c r="A487" s="4" t="s">
        <v>1189</v>
      </c>
      <c r="B487" s="4" t="s">
        <v>1160</v>
      </c>
      <c r="C487" s="4" t="s">
        <v>10</v>
      </c>
      <c r="D487" s="4" t="s">
        <v>418</v>
      </c>
      <c r="E487" s="3" t="s">
        <v>854</v>
      </c>
      <c r="F487" s="3"/>
      <c r="G487" s="3"/>
      <c r="H487" s="3">
        <v>1</v>
      </c>
      <c r="I487" s="3" t="s">
        <v>1081</v>
      </c>
      <c r="J487" s="3">
        <v>2020</v>
      </c>
      <c r="K487" s="9" t="s">
        <v>17</v>
      </c>
    </row>
    <row r="488" spans="1:11" x14ac:dyDescent="0.3">
      <c r="A488" s="4" t="s">
        <v>1189</v>
      </c>
      <c r="B488" s="4" t="s">
        <v>1160</v>
      </c>
      <c r="C488" s="4" t="s">
        <v>10</v>
      </c>
      <c r="D488" s="4" t="s">
        <v>418</v>
      </c>
      <c r="E488" s="3" t="s">
        <v>854</v>
      </c>
      <c r="F488" s="3"/>
      <c r="G488" s="3"/>
      <c r="H488" s="3">
        <v>1</v>
      </c>
      <c r="I488" s="3" t="s">
        <v>1081</v>
      </c>
      <c r="J488" s="3">
        <v>2025</v>
      </c>
      <c r="K488" s="9" t="s">
        <v>17</v>
      </c>
    </row>
    <row r="489" spans="1:11" x14ac:dyDescent="0.3">
      <c r="A489" s="4" t="s">
        <v>1189</v>
      </c>
      <c r="B489" s="4" t="s">
        <v>1160</v>
      </c>
      <c r="C489" s="4" t="s">
        <v>10</v>
      </c>
      <c r="D489" s="4" t="s">
        <v>418</v>
      </c>
      <c r="E489" s="3" t="s">
        <v>854</v>
      </c>
      <c r="F489" s="3"/>
      <c r="G489" s="3"/>
      <c r="H489" s="3">
        <v>1</v>
      </c>
      <c r="I489" s="3" t="s">
        <v>1081</v>
      </c>
      <c r="J489" s="3">
        <v>2030</v>
      </c>
      <c r="K489" s="9" t="s">
        <v>17</v>
      </c>
    </row>
    <row r="490" spans="1:11" x14ac:dyDescent="0.3">
      <c r="A490" s="4" t="s">
        <v>1189</v>
      </c>
      <c r="B490" s="4" t="s">
        <v>1160</v>
      </c>
      <c r="C490" s="4" t="s">
        <v>10</v>
      </c>
      <c r="D490" s="4" t="s">
        <v>418</v>
      </c>
      <c r="E490" s="3" t="s">
        <v>854</v>
      </c>
      <c r="F490" s="3"/>
      <c r="G490" s="3"/>
      <c r="H490" s="3">
        <v>1</v>
      </c>
      <c r="I490" s="3" t="s">
        <v>1081</v>
      </c>
      <c r="J490" s="3">
        <v>2040</v>
      </c>
      <c r="K490" s="9" t="s">
        <v>17</v>
      </c>
    </row>
    <row r="491" spans="1:11" x14ac:dyDescent="0.3">
      <c r="A491" s="4" t="s">
        <v>1189</v>
      </c>
      <c r="B491" s="4" t="s">
        <v>1160</v>
      </c>
      <c r="C491" s="4" t="s">
        <v>10</v>
      </c>
      <c r="D491" s="4" t="s">
        <v>418</v>
      </c>
      <c r="E491" s="3" t="s">
        <v>854</v>
      </c>
      <c r="F491" s="3"/>
      <c r="G491" s="3"/>
      <c r="H491" s="3">
        <v>1</v>
      </c>
      <c r="I491" s="3" t="s">
        <v>1081</v>
      </c>
      <c r="J491" s="3">
        <v>2050</v>
      </c>
      <c r="K491" s="9" t="s">
        <v>17</v>
      </c>
    </row>
    <row r="492" spans="1:11" x14ac:dyDescent="0.3">
      <c r="A492" s="4" t="s">
        <v>1189</v>
      </c>
      <c r="B492" s="4" t="s">
        <v>1160</v>
      </c>
      <c r="C492" s="4" t="s">
        <v>10</v>
      </c>
      <c r="D492" s="4" t="s">
        <v>419</v>
      </c>
      <c r="E492" s="3" t="s">
        <v>853</v>
      </c>
      <c r="F492" s="3"/>
      <c r="G492" s="3" t="s">
        <v>1</v>
      </c>
      <c r="H492" s="3">
        <v>1</v>
      </c>
      <c r="I492" s="3" t="s">
        <v>1081</v>
      </c>
      <c r="J492" s="3">
        <v>2020</v>
      </c>
      <c r="K492" s="9">
        <v>20</v>
      </c>
    </row>
    <row r="493" spans="1:11" x14ac:dyDescent="0.3">
      <c r="A493" s="4" t="s">
        <v>1189</v>
      </c>
      <c r="B493" s="4" t="s">
        <v>1160</v>
      </c>
      <c r="C493" s="4" t="s">
        <v>10</v>
      </c>
      <c r="D493" s="4" t="s">
        <v>419</v>
      </c>
      <c r="E493" s="3" t="s">
        <v>853</v>
      </c>
      <c r="F493" s="3"/>
      <c r="G493" s="3" t="s">
        <v>1</v>
      </c>
      <c r="H493" s="3">
        <v>1</v>
      </c>
      <c r="I493" s="3" t="s">
        <v>1081</v>
      </c>
      <c r="J493" s="3">
        <v>2025</v>
      </c>
      <c r="K493" s="9">
        <v>20</v>
      </c>
    </row>
    <row r="494" spans="1:11" x14ac:dyDescent="0.3">
      <c r="A494" s="4" t="s">
        <v>1189</v>
      </c>
      <c r="B494" s="4" t="s">
        <v>1160</v>
      </c>
      <c r="C494" s="4" t="s">
        <v>10</v>
      </c>
      <c r="D494" s="4" t="s">
        <v>419</v>
      </c>
      <c r="E494" s="3" t="s">
        <v>853</v>
      </c>
      <c r="F494" s="3"/>
      <c r="G494" s="3" t="s">
        <v>1</v>
      </c>
      <c r="H494" s="3">
        <v>1</v>
      </c>
      <c r="I494" s="3" t="s">
        <v>1081</v>
      </c>
      <c r="J494" s="3">
        <v>2030</v>
      </c>
      <c r="K494" s="9">
        <v>20</v>
      </c>
    </row>
    <row r="495" spans="1:11" x14ac:dyDescent="0.3">
      <c r="A495" s="4" t="s">
        <v>1189</v>
      </c>
      <c r="B495" s="4" t="s">
        <v>1160</v>
      </c>
      <c r="C495" s="4" t="s">
        <v>10</v>
      </c>
      <c r="D495" s="4" t="s">
        <v>419</v>
      </c>
      <c r="E495" s="3" t="s">
        <v>853</v>
      </c>
      <c r="F495" s="3"/>
      <c r="G495" s="3" t="s">
        <v>1</v>
      </c>
      <c r="H495" s="3">
        <v>1</v>
      </c>
      <c r="I495" s="3" t="s">
        <v>1081</v>
      </c>
      <c r="J495" s="3">
        <v>2040</v>
      </c>
      <c r="K495" s="9">
        <v>20</v>
      </c>
    </row>
    <row r="496" spans="1:11" x14ac:dyDescent="0.3">
      <c r="A496" s="4" t="s">
        <v>1189</v>
      </c>
      <c r="B496" s="4" t="s">
        <v>1160</v>
      </c>
      <c r="C496" s="4" t="s">
        <v>10</v>
      </c>
      <c r="D496" s="4" t="s">
        <v>419</v>
      </c>
      <c r="E496" s="3" t="s">
        <v>853</v>
      </c>
      <c r="F496" s="3"/>
      <c r="G496" s="3" t="s">
        <v>1</v>
      </c>
      <c r="H496" s="3">
        <v>1</v>
      </c>
      <c r="I496" s="3" t="s">
        <v>1081</v>
      </c>
      <c r="J496" s="3">
        <v>2050</v>
      </c>
      <c r="K496" s="9">
        <v>20</v>
      </c>
    </row>
    <row r="497" spans="1:11" x14ac:dyDescent="0.3">
      <c r="A497" s="4" t="s">
        <v>1189</v>
      </c>
      <c r="B497" s="4" t="s">
        <v>1160</v>
      </c>
      <c r="C497" s="4" t="s">
        <v>10</v>
      </c>
      <c r="D497" s="4" t="s">
        <v>419</v>
      </c>
      <c r="E497" s="3" t="s">
        <v>853</v>
      </c>
      <c r="F497" s="3"/>
      <c r="G497" s="3" t="s">
        <v>1</v>
      </c>
      <c r="H497" s="3">
        <v>1</v>
      </c>
      <c r="I497" s="3" t="s">
        <v>12</v>
      </c>
      <c r="J497" s="3">
        <v>2025</v>
      </c>
      <c r="K497" s="9">
        <v>15</v>
      </c>
    </row>
    <row r="498" spans="1:11" x14ac:dyDescent="0.3">
      <c r="A498" s="4" t="s">
        <v>1189</v>
      </c>
      <c r="B498" s="4" t="s">
        <v>1160</v>
      </c>
      <c r="C498" s="4" t="s">
        <v>10</v>
      </c>
      <c r="D498" s="4" t="s">
        <v>419</v>
      </c>
      <c r="E498" s="3" t="s">
        <v>853</v>
      </c>
      <c r="F498" s="3"/>
      <c r="G498" s="3" t="s">
        <v>1</v>
      </c>
      <c r="H498" s="3">
        <v>1</v>
      </c>
      <c r="I498" s="3" t="s">
        <v>12</v>
      </c>
      <c r="J498" s="3">
        <v>2050</v>
      </c>
      <c r="K498" s="9">
        <v>15</v>
      </c>
    </row>
    <row r="499" spans="1:11" x14ac:dyDescent="0.3">
      <c r="A499" s="4" t="s">
        <v>1189</v>
      </c>
      <c r="B499" s="4" t="s">
        <v>1160</v>
      </c>
      <c r="C499" s="4" t="s">
        <v>10</v>
      </c>
      <c r="D499" s="4" t="s">
        <v>419</v>
      </c>
      <c r="E499" s="3" t="s">
        <v>853</v>
      </c>
      <c r="F499" s="3"/>
      <c r="G499" s="3" t="s">
        <v>1</v>
      </c>
      <c r="H499" s="3">
        <v>1</v>
      </c>
      <c r="I499" s="3" t="s">
        <v>11</v>
      </c>
      <c r="J499" s="3">
        <v>2025</v>
      </c>
      <c r="K499" s="9">
        <v>25</v>
      </c>
    </row>
    <row r="500" spans="1:11" x14ac:dyDescent="0.3">
      <c r="A500" s="4" t="s">
        <v>1189</v>
      </c>
      <c r="B500" s="4" t="s">
        <v>1160</v>
      </c>
      <c r="C500" s="4" t="s">
        <v>10</v>
      </c>
      <c r="D500" s="4" t="s">
        <v>419</v>
      </c>
      <c r="E500" s="3" t="s">
        <v>853</v>
      </c>
      <c r="F500" s="3"/>
      <c r="G500" s="3" t="s">
        <v>1</v>
      </c>
      <c r="H500" s="3">
        <v>1</v>
      </c>
      <c r="I500" s="3" t="s">
        <v>11</v>
      </c>
      <c r="J500" s="3">
        <v>2050</v>
      </c>
      <c r="K500" s="9">
        <v>25</v>
      </c>
    </row>
    <row r="501" spans="1:11" x14ac:dyDescent="0.3">
      <c r="A501" s="4" t="s">
        <v>1189</v>
      </c>
      <c r="B501" s="4" t="s">
        <v>1160</v>
      </c>
      <c r="C501" s="4" t="s">
        <v>10</v>
      </c>
      <c r="D501" s="4" t="s">
        <v>1140</v>
      </c>
      <c r="E501" s="3" t="s">
        <v>855</v>
      </c>
      <c r="F501" s="3"/>
      <c r="G501" s="3" t="s">
        <v>1083</v>
      </c>
      <c r="H501" s="3" t="s">
        <v>1084</v>
      </c>
      <c r="I501" s="3" t="s">
        <v>1081</v>
      </c>
      <c r="J501" s="3">
        <v>2020</v>
      </c>
      <c r="K501" s="9">
        <v>59.281843917501938</v>
      </c>
    </row>
    <row r="502" spans="1:11" x14ac:dyDescent="0.3">
      <c r="A502" s="4" t="s">
        <v>1189</v>
      </c>
      <c r="B502" s="4" t="s">
        <v>1160</v>
      </c>
      <c r="C502" s="4" t="s">
        <v>10</v>
      </c>
      <c r="D502" s="4" t="s">
        <v>1140</v>
      </c>
      <c r="E502" s="3" t="s">
        <v>855</v>
      </c>
      <c r="F502" s="3"/>
      <c r="G502" s="3" t="s">
        <v>1083</v>
      </c>
      <c r="H502" s="3" t="s">
        <v>1084</v>
      </c>
      <c r="I502" s="3" t="s">
        <v>1081</v>
      </c>
      <c r="J502" s="3">
        <v>2025</v>
      </c>
      <c r="K502" s="9">
        <v>59.281843917501938</v>
      </c>
    </row>
    <row r="503" spans="1:11" x14ac:dyDescent="0.3">
      <c r="A503" s="4" t="s">
        <v>1189</v>
      </c>
      <c r="B503" s="4" t="s">
        <v>1160</v>
      </c>
      <c r="C503" s="4" t="s">
        <v>10</v>
      </c>
      <c r="D503" s="4" t="s">
        <v>1140</v>
      </c>
      <c r="E503" s="3" t="s">
        <v>855</v>
      </c>
      <c r="F503" s="3"/>
      <c r="G503" s="3" t="s">
        <v>1083</v>
      </c>
      <c r="H503" s="3" t="s">
        <v>1084</v>
      </c>
      <c r="I503" s="3" t="s">
        <v>1081</v>
      </c>
      <c r="J503" s="3">
        <v>2030</v>
      </c>
      <c r="K503" s="9">
        <v>59.281843917501938</v>
      </c>
    </row>
    <row r="504" spans="1:11" x14ac:dyDescent="0.3">
      <c r="A504" s="4" t="s">
        <v>1189</v>
      </c>
      <c r="B504" s="4" t="s">
        <v>1160</v>
      </c>
      <c r="C504" s="4" t="s">
        <v>10</v>
      </c>
      <c r="D504" s="4" t="s">
        <v>1140</v>
      </c>
      <c r="E504" s="3" t="s">
        <v>855</v>
      </c>
      <c r="F504" s="3"/>
      <c r="G504" s="3" t="s">
        <v>1083</v>
      </c>
      <c r="H504" s="3" t="s">
        <v>1084</v>
      </c>
      <c r="I504" s="3" t="s">
        <v>1081</v>
      </c>
      <c r="J504" s="3">
        <v>2040</v>
      </c>
      <c r="K504" s="9">
        <v>59.281843917501938</v>
      </c>
    </row>
    <row r="505" spans="1:11" x14ac:dyDescent="0.3">
      <c r="A505" s="4" t="s">
        <v>1189</v>
      </c>
      <c r="B505" s="4" t="s">
        <v>1160</v>
      </c>
      <c r="C505" s="4" t="s">
        <v>10</v>
      </c>
      <c r="D505" s="4" t="s">
        <v>1140</v>
      </c>
      <c r="E505" s="3" t="s">
        <v>855</v>
      </c>
      <c r="F505" s="3"/>
      <c r="G505" s="3" t="s">
        <v>1083</v>
      </c>
      <c r="H505" s="3" t="s">
        <v>1084</v>
      </c>
      <c r="I505" s="3" t="s">
        <v>1081</v>
      </c>
      <c r="J505" s="3">
        <v>2050</v>
      </c>
      <c r="K505" s="9">
        <v>59.281843917501938</v>
      </c>
    </row>
    <row r="506" spans="1:11" x14ac:dyDescent="0.3">
      <c r="A506" s="4" t="s">
        <v>1189</v>
      </c>
      <c r="B506" s="4" t="s">
        <v>1160</v>
      </c>
      <c r="C506" s="4" t="s">
        <v>415</v>
      </c>
      <c r="D506" s="4" t="s">
        <v>686</v>
      </c>
      <c r="E506" s="3" t="s">
        <v>856</v>
      </c>
      <c r="F506" s="3"/>
      <c r="G506" s="3" t="s">
        <v>1091</v>
      </c>
      <c r="H506" s="3">
        <v>1</v>
      </c>
      <c r="I506" s="3" t="s">
        <v>1081</v>
      </c>
      <c r="J506" s="3">
        <v>2020</v>
      </c>
      <c r="K506" s="9">
        <v>4.0904618659264242</v>
      </c>
    </row>
    <row r="507" spans="1:11" x14ac:dyDescent="0.3">
      <c r="A507" s="4" t="s">
        <v>1189</v>
      </c>
      <c r="B507" s="4" t="s">
        <v>1160</v>
      </c>
      <c r="C507" s="4" t="s">
        <v>415</v>
      </c>
      <c r="D507" s="4" t="s">
        <v>686</v>
      </c>
      <c r="E507" s="3" t="s">
        <v>856</v>
      </c>
      <c r="F507" s="3"/>
      <c r="G507" s="3" t="s">
        <v>1091</v>
      </c>
      <c r="H507" s="3">
        <v>1</v>
      </c>
      <c r="I507" s="3" t="s">
        <v>1081</v>
      </c>
      <c r="J507" s="3">
        <v>2025</v>
      </c>
      <c r="K507" s="9">
        <v>4.0904618659264242</v>
      </c>
    </row>
    <row r="508" spans="1:11" x14ac:dyDescent="0.3">
      <c r="A508" s="4" t="s">
        <v>1189</v>
      </c>
      <c r="B508" s="4" t="s">
        <v>1160</v>
      </c>
      <c r="C508" s="4" t="s">
        <v>415</v>
      </c>
      <c r="D508" s="4" t="s">
        <v>686</v>
      </c>
      <c r="E508" s="3" t="s">
        <v>856</v>
      </c>
      <c r="F508" s="3"/>
      <c r="G508" s="3" t="s">
        <v>1091</v>
      </c>
      <c r="H508" s="3">
        <v>1</v>
      </c>
      <c r="I508" s="3" t="s">
        <v>1081</v>
      </c>
      <c r="J508" s="3">
        <v>2030</v>
      </c>
      <c r="K508" s="9">
        <v>3.5587018233559888</v>
      </c>
    </row>
    <row r="509" spans="1:11" x14ac:dyDescent="0.3">
      <c r="A509" s="4" t="s">
        <v>1189</v>
      </c>
      <c r="B509" s="4" t="s">
        <v>1160</v>
      </c>
      <c r="C509" s="4" t="s">
        <v>415</v>
      </c>
      <c r="D509" s="4" t="s">
        <v>686</v>
      </c>
      <c r="E509" s="3" t="s">
        <v>856</v>
      </c>
      <c r="F509" s="3"/>
      <c r="G509" s="3" t="s">
        <v>1091</v>
      </c>
      <c r="H509" s="3">
        <v>1</v>
      </c>
      <c r="I509" s="3" t="s">
        <v>1081</v>
      </c>
      <c r="J509" s="3">
        <v>2040</v>
      </c>
      <c r="K509" s="9">
        <v>3.4359879673781961</v>
      </c>
    </row>
    <row r="510" spans="1:11" x14ac:dyDescent="0.3">
      <c r="A510" s="4" t="s">
        <v>1189</v>
      </c>
      <c r="B510" s="4" t="s">
        <v>1160</v>
      </c>
      <c r="C510" s="4" t="s">
        <v>415</v>
      </c>
      <c r="D510" s="4" t="s">
        <v>686</v>
      </c>
      <c r="E510" s="3" t="s">
        <v>856</v>
      </c>
      <c r="F510" s="3"/>
      <c r="G510" s="3" t="s">
        <v>1091</v>
      </c>
      <c r="H510" s="3">
        <v>1</v>
      </c>
      <c r="I510" s="3" t="s">
        <v>1081</v>
      </c>
      <c r="J510" s="3">
        <v>2050</v>
      </c>
      <c r="K510" s="9">
        <v>3.2314648740818752</v>
      </c>
    </row>
    <row r="511" spans="1:11" x14ac:dyDescent="0.3">
      <c r="A511" s="4" t="s">
        <v>1189</v>
      </c>
      <c r="B511" s="4" t="s">
        <v>1160</v>
      </c>
      <c r="C511" s="4" t="s">
        <v>415</v>
      </c>
      <c r="D511" s="4" t="s">
        <v>686</v>
      </c>
      <c r="E511" s="3" t="s">
        <v>856</v>
      </c>
      <c r="F511" s="3"/>
      <c r="G511" s="3" t="s">
        <v>1091</v>
      </c>
      <c r="H511" s="3">
        <v>1</v>
      </c>
      <c r="I511" s="3" t="s">
        <v>12</v>
      </c>
      <c r="J511" s="3">
        <v>2025</v>
      </c>
      <c r="K511" s="9">
        <v>3.4768925860374611</v>
      </c>
    </row>
    <row r="512" spans="1:11" x14ac:dyDescent="0.3">
      <c r="A512" s="4" t="s">
        <v>1189</v>
      </c>
      <c r="B512" s="4" t="s">
        <v>1160</v>
      </c>
      <c r="C512" s="4" t="s">
        <v>415</v>
      </c>
      <c r="D512" s="4" t="s">
        <v>686</v>
      </c>
      <c r="E512" s="3" t="s">
        <v>856</v>
      </c>
      <c r="F512" s="3"/>
      <c r="G512" s="3" t="s">
        <v>1091</v>
      </c>
      <c r="H512" s="3">
        <v>1</v>
      </c>
      <c r="I512" s="3" t="s">
        <v>12</v>
      </c>
      <c r="J512" s="3">
        <v>2050</v>
      </c>
      <c r="K512" s="9">
        <v>2.8633233061484971</v>
      </c>
    </row>
    <row r="513" spans="1:11" x14ac:dyDescent="0.3">
      <c r="A513" s="4" t="s">
        <v>1189</v>
      </c>
      <c r="B513" s="4" t="s">
        <v>1160</v>
      </c>
      <c r="C513" s="4" t="s">
        <v>415</v>
      </c>
      <c r="D513" s="4" t="s">
        <v>686</v>
      </c>
      <c r="E513" s="3" t="s">
        <v>856</v>
      </c>
      <c r="F513" s="3"/>
      <c r="G513" s="3" t="s">
        <v>1091</v>
      </c>
      <c r="H513" s="3">
        <v>1</v>
      </c>
      <c r="I513" s="3" t="s">
        <v>11</v>
      </c>
      <c r="J513" s="3">
        <v>2025</v>
      </c>
      <c r="K513" s="9">
        <v>4.7040311458153878</v>
      </c>
    </row>
    <row r="514" spans="1:11" x14ac:dyDescent="0.3">
      <c r="A514" s="4" t="s">
        <v>1189</v>
      </c>
      <c r="B514" s="4" t="s">
        <v>1160</v>
      </c>
      <c r="C514" s="4" t="s">
        <v>415</v>
      </c>
      <c r="D514" s="4" t="s">
        <v>686</v>
      </c>
      <c r="E514" s="3" t="s">
        <v>856</v>
      </c>
      <c r="F514" s="3"/>
      <c r="G514" s="3" t="s">
        <v>1091</v>
      </c>
      <c r="H514" s="3">
        <v>1</v>
      </c>
      <c r="I514" s="3" t="s">
        <v>11</v>
      </c>
      <c r="J514" s="3">
        <v>2050</v>
      </c>
      <c r="K514" s="9">
        <v>2.8760037379328689</v>
      </c>
    </row>
    <row r="515" spans="1:11" x14ac:dyDescent="0.3">
      <c r="A515" s="4" t="s">
        <v>1189</v>
      </c>
      <c r="B515" s="4" t="s">
        <v>1160</v>
      </c>
      <c r="C515" s="4" t="s">
        <v>415</v>
      </c>
      <c r="D515" s="4" t="s">
        <v>1144</v>
      </c>
      <c r="E515" s="3" t="s">
        <v>1180</v>
      </c>
      <c r="F515" s="3"/>
      <c r="G515" s="3" t="s">
        <v>1089</v>
      </c>
      <c r="H515" s="3"/>
      <c r="I515" s="3" t="s">
        <v>1081</v>
      </c>
      <c r="J515" s="3">
        <v>2020</v>
      </c>
      <c r="K515" s="9">
        <v>0.83718230885788825</v>
      </c>
    </row>
    <row r="516" spans="1:11" x14ac:dyDescent="0.3">
      <c r="A516" s="4" t="s">
        <v>1189</v>
      </c>
      <c r="B516" s="4" t="s">
        <v>1160</v>
      </c>
      <c r="C516" s="4" t="s">
        <v>415</v>
      </c>
      <c r="D516" s="4" t="s">
        <v>1144</v>
      </c>
      <c r="E516" s="3" t="s">
        <v>1180</v>
      </c>
      <c r="F516" s="3"/>
      <c r="G516" s="3" t="s">
        <v>1089</v>
      </c>
      <c r="H516" s="3"/>
      <c r="I516" s="3" t="s">
        <v>1081</v>
      </c>
      <c r="J516" s="3">
        <v>2025</v>
      </c>
      <c r="K516" s="9">
        <v>0.83718230885788825</v>
      </c>
    </row>
    <row r="517" spans="1:11" x14ac:dyDescent="0.3">
      <c r="A517" s="4" t="s">
        <v>1189</v>
      </c>
      <c r="B517" s="4" t="s">
        <v>1160</v>
      </c>
      <c r="C517" s="4" t="s">
        <v>415</v>
      </c>
      <c r="D517" s="4" t="s">
        <v>1144</v>
      </c>
      <c r="E517" s="3" t="s">
        <v>1180</v>
      </c>
      <c r="F517" s="3"/>
      <c r="G517" s="3" t="s">
        <v>1089</v>
      </c>
      <c r="H517" s="3"/>
      <c r="I517" s="3" t="s">
        <v>1081</v>
      </c>
      <c r="J517" s="3">
        <v>2030</v>
      </c>
      <c r="K517" s="9">
        <v>0.72834860870636275</v>
      </c>
    </row>
    <row r="518" spans="1:11" x14ac:dyDescent="0.3">
      <c r="A518" s="4" t="s">
        <v>1189</v>
      </c>
      <c r="B518" s="4" t="s">
        <v>1160</v>
      </c>
      <c r="C518" s="4" t="s">
        <v>415</v>
      </c>
      <c r="D518" s="4" t="s">
        <v>1144</v>
      </c>
      <c r="E518" s="3" t="s">
        <v>1180</v>
      </c>
      <c r="F518" s="3"/>
      <c r="G518" s="3" t="s">
        <v>1089</v>
      </c>
      <c r="H518" s="3"/>
      <c r="I518" s="3" t="s">
        <v>1081</v>
      </c>
      <c r="J518" s="3">
        <v>2040</v>
      </c>
      <c r="K518" s="9">
        <v>0.70323313944062615</v>
      </c>
    </row>
    <row r="519" spans="1:11" x14ac:dyDescent="0.3">
      <c r="A519" s="4" t="s">
        <v>1189</v>
      </c>
      <c r="B519" s="4" t="s">
        <v>1160</v>
      </c>
      <c r="C519" s="4" t="s">
        <v>415</v>
      </c>
      <c r="D519" s="4" t="s">
        <v>1144</v>
      </c>
      <c r="E519" s="3" t="s">
        <v>1180</v>
      </c>
      <c r="F519" s="3"/>
      <c r="G519" s="3" t="s">
        <v>1089</v>
      </c>
      <c r="H519" s="3"/>
      <c r="I519" s="3" t="s">
        <v>1081</v>
      </c>
      <c r="J519" s="3">
        <v>2050</v>
      </c>
      <c r="K519" s="9">
        <v>0.66137402399773171</v>
      </c>
    </row>
    <row r="520" spans="1:11" x14ac:dyDescent="0.3">
      <c r="A520" s="4" t="s">
        <v>1189</v>
      </c>
      <c r="B520" s="4" t="s">
        <v>1160</v>
      </c>
      <c r="C520" s="4" t="s">
        <v>415</v>
      </c>
      <c r="D520" s="4" t="s">
        <v>1144</v>
      </c>
      <c r="E520" s="3" t="s">
        <v>1180</v>
      </c>
      <c r="F520" s="3"/>
      <c r="G520" s="3" t="s">
        <v>1089</v>
      </c>
      <c r="H520" s="3"/>
      <c r="I520" s="3" t="s">
        <v>12</v>
      </c>
      <c r="J520" s="3">
        <v>2025</v>
      </c>
      <c r="K520" s="9">
        <v>0.71160496252920502</v>
      </c>
    </row>
    <row r="521" spans="1:11" x14ac:dyDescent="0.3">
      <c r="A521" s="4" t="s">
        <v>1189</v>
      </c>
      <c r="B521" s="4" t="s">
        <v>1160</v>
      </c>
      <c r="C521" s="4" t="s">
        <v>415</v>
      </c>
      <c r="D521" s="4" t="s">
        <v>1144</v>
      </c>
      <c r="E521" s="3" t="s">
        <v>1180</v>
      </c>
      <c r="F521" s="3"/>
      <c r="G521" s="3" t="s">
        <v>1089</v>
      </c>
      <c r="H521" s="3"/>
      <c r="I521" s="3" t="s">
        <v>12</v>
      </c>
      <c r="J521" s="3">
        <v>2050</v>
      </c>
      <c r="K521" s="9">
        <v>0.58602761620052168</v>
      </c>
    </row>
    <row r="522" spans="1:11" x14ac:dyDescent="0.3">
      <c r="A522" s="4" t="s">
        <v>1189</v>
      </c>
      <c r="B522" s="4" t="s">
        <v>1160</v>
      </c>
      <c r="C522" s="4" t="s">
        <v>415</v>
      </c>
      <c r="D522" s="4" t="s">
        <v>1144</v>
      </c>
      <c r="E522" s="3" t="s">
        <v>1180</v>
      </c>
      <c r="F522" s="3"/>
      <c r="G522" s="3" t="s">
        <v>1089</v>
      </c>
      <c r="H522" s="3"/>
      <c r="I522" s="3" t="s">
        <v>11</v>
      </c>
      <c r="J522" s="3">
        <v>2025</v>
      </c>
      <c r="K522" s="9">
        <v>0.96275965518657136</v>
      </c>
    </row>
    <row r="523" spans="1:11" x14ac:dyDescent="0.3">
      <c r="A523" s="4" t="s">
        <v>1189</v>
      </c>
      <c r="B523" s="4" t="s">
        <v>1160</v>
      </c>
      <c r="C523" s="4" t="s">
        <v>415</v>
      </c>
      <c r="D523" s="4" t="s">
        <v>1144</v>
      </c>
      <c r="E523" s="3" t="s">
        <v>1180</v>
      </c>
      <c r="F523" s="3"/>
      <c r="G523" s="3" t="s">
        <v>1089</v>
      </c>
      <c r="H523" s="3"/>
      <c r="I523" s="3" t="s">
        <v>11</v>
      </c>
      <c r="J523" s="3">
        <v>2050</v>
      </c>
      <c r="K523" s="9">
        <v>0.58862288135798124</v>
      </c>
    </row>
    <row r="524" spans="1:11" x14ac:dyDescent="0.3">
      <c r="A524" s="4" t="s">
        <v>1189</v>
      </c>
      <c r="B524" s="4" t="s">
        <v>1160</v>
      </c>
      <c r="C524" s="4" t="s">
        <v>415</v>
      </c>
      <c r="D524" s="4" t="s">
        <v>1145</v>
      </c>
      <c r="E524" s="3" t="s">
        <v>1180</v>
      </c>
      <c r="F524" s="3"/>
      <c r="G524" s="3" t="s">
        <v>1089</v>
      </c>
      <c r="H524" s="3"/>
      <c r="I524" s="3" t="s">
        <v>1081</v>
      </c>
      <c r="J524" s="3">
        <v>2020</v>
      </c>
      <c r="K524" s="9">
        <v>0.20929557721447209</v>
      </c>
    </row>
    <row r="525" spans="1:11" x14ac:dyDescent="0.3">
      <c r="A525" s="4" t="s">
        <v>1189</v>
      </c>
      <c r="B525" s="4" t="s">
        <v>1160</v>
      </c>
      <c r="C525" s="4" t="s">
        <v>415</v>
      </c>
      <c r="D525" s="4" t="s">
        <v>1145</v>
      </c>
      <c r="E525" s="3" t="s">
        <v>1180</v>
      </c>
      <c r="F525" s="3"/>
      <c r="G525" s="3" t="s">
        <v>1089</v>
      </c>
      <c r="H525" s="3"/>
      <c r="I525" s="3" t="s">
        <v>1081</v>
      </c>
      <c r="J525" s="3">
        <v>2025</v>
      </c>
      <c r="K525" s="9">
        <v>0.20929557721447209</v>
      </c>
    </row>
    <row r="526" spans="1:11" x14ac:dyDescent="0.3">
      <c r="A526" s="4" t="s">
        <v>1189</v>
      </c>
      <c r="B526" s="4" t="s">
        <v>1160</v>
      </c>
      <c r="C526" s="4" t="s">
        <v>415</v>
      </c>
      <c r="D526" s="4" t="s">
        <v>1145</v>
      </c>
      <c r="E526" s="3" t="s">
        <v>1180</v>
      </c>
      <c r="F526" s="3"/>
      <c r="G526" s="3" t="s">
        <v>1089</v>
      </c>
      <c r="H526" s="3"/>
      <c r="I526" s="3" t="s">
        <v>1081</v>
      </c>
      <c r="J526" s="3">
        <v>2030</v>
      </c>
      <c r="K526" s="9">
        <v>0.18208715217659069</v>
      </c>
    </row>
    <row r="527" spans="1:11" x14ac:dyDescent="0.3">
      <c r="A527" s="4" t="s">
        <v>1189</v>
      </c>
      <c r="B527" s="4" t="s">
        <v>1160</v>
      </c>
      <c r="C527" s="4" t="s">
        <v>415</v>
      </c>
      <c r="D527" s="4" t="s">
        <v>1145</v>
      </c>
      <c r="E527" s="3" t="s">
        <v>1180</v>
      </c>
      <c r="F527" s="3"/>
      <c r="G527" s="3" t="s">
        <v>1089</v>
      </c>
      <c r="H527" s="3"/>
      <c r="I527" s="3" t="s">
        <v>1081</v>
      </c>
      <c r="J527" s="3">
        <v>2040</v>
      </c>
      <c r="K527" s="9">
        <v>0.17580828486015651</v>
      </c>
    </row>
    <row r="528" spans="1:11" x14ac:dyDescent="0.3">
      <c r="A528" s="4" t="s">
        <v>1189</v>
      </c>
      <c r="B528" s="4" t="s">
        <v>1160</v>
      </c>
      <c r="C528" s="4" t="s">
        <v>415</v>
      </c>
      <c r="D528" s="4" t="s">
        <v>1145</v>
      </c>
      <c r="E528" s="3" t="s">
        <v>1180</v>
      </c>
      <c r="F528" s="3"/>
      <c r="G528" s="3" t="s">
        <v>1089</v>
      </c>
      <c r="H528" s="3"/>
      <c r="I528" s="3" t="s">
        <v>1081</v>
      </c>
      <c r="J528" s="3">
        <v>2050</v>
      </c>
      <c r="K528" s="9">
        <v>0.1653435059994329</v>
      </c>
    </row>
    <row r="529" spans="1:11" x14ac:dyDescent="0.3">
      <c r="A529" s="4" t="s">
        <v>1189</v>
      </c>
      <c r="B529" s="4" t="s">
        <v>1160</v>
      </c>
      <c r="C529" s="4" t="s">
        <v>415</v>
      </c>
      <c r="D529" s="4" t="s">
        <v>1145</v>
      </c>
      <c r="E529" s="3" t="s">
        <v>1180</v>
      </c>
      <c r="F529" s="3"/>
      <c r="G529" s="3" t="s">
        <v>1089</v>
      </c>
      <c r="H529" s="3"/>
      <c r="I529" s="3" t="s">
        <v>12</v>
      </c>
      <c r="J529" s="3">
        <v>2025</v>
      </c>
      <c r="K529" s="9">
        <v>0.17790124063230131</v>
      </c>
    </row>
    <row r="530" spans="1:11" x14ac:dyDescent="0.3">
      <c r="A530" s="4" t="s">
        <v>1189</v>
      </c>
      <c r="B530" s="4" t="s">
        <v>1160</v>
      </c>
      <c r="C530" s="4" t="s">
        <v>415</v>
      </c>
      <c r="D530" s="4" t="s">
        <v>1145</v>
      </c>
      <c r="E530" s="3" t="s">
        <v>1180</v>
      </c>
      <c r="F530" s="3"/>
      <c r="G530" s="3" t="s">
        <v>1089</v>
      </c>
      <c r="H530" s="3"/>
      <c r="I530" s="3" t="s">
        <v>12</v>
      </c>
      <c r="J530" s="3">
        <v>2050</v>
      </c>
      <c r="K530" s="9">
        <v>0.14650690405013039</v>
      </c>
    </row>
    <row r="531" spans="1:11" x14ac:dyDescent="0.3">
      <c r="A531" s="4" t="s">
        <v>1189</v>
      </c>
      <c r="B531" s="4" t="s">
        <v>1160</v>
      </c>
      <c r="C531" s="4" t="s">
        <v>415</v>
      </c>
      <c r="D531" s="4" t="s">
        <v>1145</v>
      </c>
      <c r="E531" s="3" t="s">
        <v>1180</v>
      </c>
      <c r="F531" s="3"/>
      <c r="G531" s="3" t="s">
        <v>1089</v>
      </c>
      <c r="H531" s="3"/>
      <c r="I531" s="3" t="s">
        <v>11</v>
      </c>
      <c r="J531" s="3">
        <v>2025</v>
      </c>
      <c r="K531" s="9">
        <v>0.24068991379664281</v>
      </c>
    </row>
    <row r="532" spans="1:11" x14ac:dyDescent="0.3">
      <c r="A532" s="4" t="s">
        <v>1189</v>
      </c>
      <c r="B532" s="4" t="s">
        <v>1160</v>
      </c>
      <c r="C532" s="4" t="s">
        <v>415</v>
      </c>
      <c r="D532" s="4" t="s">
        <v>1145</v>
      </c>
      <c r="E532" s="3" t="s">
        <v>1180</v>
      </c>
      <c r="F532" s="3"/>
      <c r="G532" s="3" t="s">
        <v>1089</v>
      </c>
      <c r="H532" s="3"/>
      <c r="I532" s="3" t="s">
        <v>11</v>
      </c>
      <c r="J532" s="3">
        <v>2050</v>
      </c>
      <c r="K532" s="9">
        <v>0.14715572033949531</v>
      </c>
    </row>
    <row r="533" spans="1:11" x14ac:dyDescent="0.3">
      <c r="A533" s="4" t="s">
        <v>1189</v>
      </c>
      <c r="B533" s="4" t="s">
        <v>1160</v>
      </c>
      <c r="C533" s="4" t="s">
        <v>415</v>
      </c>
      <c r="D533" s="4" t="s">
        <v>687</v>
      </c>
      <c r="E533" s="3" t="s">
        <v>856</v>
      </c>
      <c r="F533" s="3"/>
      <c r="G533" s="3" t="s">
        <v>1092</v>
      </c>
      <c r="H533" s="3">
        <v>1</v>
      </c>
      <c r="I533" s="3" t="s">
        <v>1081</v>
      </c>
      <c r="J533" s="3">
        <v>2020</v>
      </c>
      <c r="K533" s="9">
        <v>2.7860016255640501</v>
      </c>
    </row>
    <row r="534" spans="1:11" x14ac:dyDescent="0.3">
      <c r="A534" s="4" t="s">
        <v>1189</v>
      </c>
      <c r="B534" s="4" t="s">
        <v>1160</v>
      </c>
      <c r="C534" s="4" t="s">
        <v>415</v>
      </c>
      <c r="D534" s="4" t="s">
        <v>687</v>
      </c>
      <c r="E534" s="3" t="s">
        <v>856</v>
      </c>
      <c r="F534" s="3"/>
      <c r="G534" s="3" t="s">
        <v>1092</v>
      </c>
      <c r="H534" s="3">
        <v>1</v>
      </c>
      <c r="I534" s="3" t="s">
        <v>1081</v>
      </c>
      <c r="J534" s="3">
        <v>2025</v>
      </c>
      <c r="K534" s="9">
        <v>2.7860016255640501</v>
      </c>
    </row>
    <row r="535" spans="1:11" x14ac:dyDescent="0.3">
      <c r="A535" s="4" t="s">
        <v>1189</v>
      </c>
      <c r="B535" s="4" t="s">
        <v>1160</v>
      </c>
      <c r="C535" s="4" t="s">
        <v>415</v>
      </c>
      <c r="D535" s="4" t="s">
        <v>687</v>
      </c>
      <c r="E535" s="3" t="s">
        <v>856</v>
      </c>
      <c r="F535" s="3"/>
      <c r="G535" s="3" t="s">
        <v>1092</v>
      </c>
      <c r="H535" s="3">
        <v>1</v>
      </c>
      <c r="I535" s="3" t="s">
        <v>1081</v>
      </c>
      <c r="J535" s="3">
        <v>2030</v>
      </c>
      <c r="K535" s="9">
        <v>2.4238214142407242</v>
      </c>
    </row>
    <row r="536" spans="1:11" x14ac:dyDescent="0.3">
      <c r="A536" s="4" t="s">
        <v>1189</v>
      </c>
      <c r="B536" s="4" t="s">
        <v>1160</v>
      </c>
      <c r="C536" s="4" t="s">
        <v>415</v>
      </c>
      <c r="D536" s="4" t="s">
        <v>687</v>
      </c>
      <c r="E536" s="3" t="s">
        <v>856</v>
      </c>
      <c r="F536" s="3"/>
      <c r="G536" s="3" t="s">
        <v>1092</v>
      </c>
      <c r="H536" s="3">
        <v>1</v>
      </c>
      <c r="I536" s="3" t="s">
        <v>1081</v>
      </c>
      <c r="J536" s="3">
        <v>2040</v>
      </c>
      <c r="K536" s="9">
        <v>2.3402413654738021</v>
      </c>
    </row>
    <row r="537" spans="1:11" x14ac:dyDescent="0.3">
      <c r="A537" s="4" t="s">
        <v>1189</v>
      </c>
      <c r="B537" s="4" t="s">
        <v>1160</v>
      </c>
      <c r="C537" s="4" t="s">
        <v>415</v>
      </c>
      <c r="D537" s="4" t="s">
        <v>687</v>
      </c>
      <c r="E537" s="3" t="s">
        <v>856</v>
      </c>
      <c r="F537" s="3"/>
      <c r="G537" s="3" t="s">
        <v>1092</v>
      </c>
      <c r="H537" s="3">
        <v>1</v>
      </c>
      <c r="I537" s="3" t="s">
        <v>1081</v>
      </c>
      <c r="J537" s="3">
        <v>2050</v>
      </c>
      <c r="K537" s="9">
        <v>2.2009412841956002</v>
      </c>
    </row>
    <row r="538" spans="1:11" x14ac:dyDescent="0.3">
      <c r="A538" s="4" t="s">
        <v>1189</v>
      </c>
      <c r="B538" s="4" t="s">
        <v>1160</v>
      </c>
      <c r="C538" s="4" t="s">
        <v>415</v>
      </c>
      <c r="D538" s="4" t="s">
        <v>687</v>
      </c>
      <c r="E538" s="3" t="s">
        <v>856</v>
      </c>
      <c r="F538" s="3"/>
      <c r="G538" s="3" t="s">
        <v>1092</v>
      </c>
      <c r="H538" s="3">
        <v>1</v>
      </c>
      <c r="I538" s="3" t="s">
        <v>12</v>
      </c>
      <c r="J538" s="3">
        <v>2025</v>
      </c>
      <c r="K538" s="9">
        <v>2.368101381729443</v>
      </c>
    </row>
    <row r="539" spans="1:11" x14ac:dyDescent="0.3">
      <c r="A539" s="4" t="s">
        <v>1189</v>
      </c>
      <c r="B539" s="4" t="s">
        <v>1160</v>
      </c>
      <c r="C539" s="4" t="s">
        <v>415</v>
      </c>
      <c r="D539" s="4" t="s">
        <v>687</v>
      </c>
      <c r="E539" s="3" t="s">
        <v>856</v>
      </c>
      <c r="F539" s="3"/>
      <c r="G539" s="3" t="s">
        <v>1092</v>
      </c>
      <c r="H539" s="3">
        <v>1</v>
      </c>
      <c r="I539" s="3" t="s">
        <v>12</v>
      </c>
      <c r="J539" s="3">
        <v>2050</v>
      </c>
      <c r="K539" s="9">
        <v>1.950201137894835</v>
      </c>
    </row>
    <row r="540" spans="1:11" x14ac:dyDescent="0.3">
      <c r="A540" s="4" t="s">
        <v>1189</v>
      </c>
      <c r="B540" s="4" t="s">
        <v>1160</v>
      </c>
      <c r="C540" s="4" t="s">
        <v>415</v>
      </c>
      <c r="D540" s="4" t="s">
        <v>687</v>
      </c>
      <c r="E540" s="3" t="s">
        <v>856</v>
      </c>
      <c r="F540" s="3"/>
      <c r="G540" s="3" t="s">
        <v>1092</v>
      </c>
      <c r="H540" s="3">
        <v>1</v>
      </c>
      <c r="I540" s="3" t="s">
        <v>11</v>
      </c>
      <c r="J540" s="3">
        <v>2025</v>
      </c>
      <c r="K540" s="9">
        <v>3.2039018693986572</v>
      </c>
    </row>
    <row r="541" spans="1:11" x14ac:dyDescent="0.3">
      <c r="A541" s="4" t="s">
        <v>1189</v>
      </c>
      <c r="B541" s="4" t="s">
        <v>1160</v>
      </c>
      <c r="C541" s="4" t="s">
        <v>415</v>
      </c>
      <c r="D541" s="4" t="s">
        <v>687</v>
      </c>
      <c r="E541" s="3" t="s">
        <v>856</v>
      </c>
      <c r="F541" s="3"/>
      <c r="G541" s="3" t="s">
        <v>1092</v>
      </c>
      <c r="H541" s="3">
        <v>1</v>
      </c>
      <c r="I541" s="3" t="s">
        <v>11</v>
      </c>
      <c r="J541" s="3">
        <v>2050</v>
      </c>
      <c r="K541" s="9">
        <v>1.958837742934084</v>
      </c>
    </row>
    <row r="542" spans="1:11" x14ac:dyDescent="0.3">
      <c r="A542" s="4" t="s">
        <v>1189</v>
      </c>
      <c r="B542" s="4" t="s">
        <v>1160</v>
      </c>
      <c r="C542" s="4" t="s">
        <v>415</v>
      </c>
      <c r="D542" s="4" t="s">
        <v>688</v>
      </c>
      <c r="E542" s="3" t="s">
        <v>856</v>
      </c>
      <c r="F542" s="3"/>
      <c r="G542" s="3" t="s">
        <v>1093</v>
      </c>
      <c r="H542" s="3">
        <v>1</v>
      </c>
      <c r="I542" s="3" t="s">
        <v>1081</v>
      </c>
      <c r="J542" s="3">
        <v>2020</v>
      </c>
      <c r="K542" s="9">
        <v>0.78632245522771571</v>
      </c>
    </row>
    <row r="543" spans="1:11" x14ac:dyDescent="0.3">
      <c r="A543" s="4" t="s">
        <v>1189</v>
      </c>
      <c r="B543" s="4" t="s">
        <v>1160</v>
      </c>
      <c r="C543" s="4" t="s">
        <v>415</v>
      </c>
      <c r="D543" s="4" t="s">
        <v>688</v>
      </c>
      <c r="E543" s="3" t="s">
        <v>856</v>
      </c>
      <c r="F543" s="3"/>
      <c r="G543" s="3" t="s">
        <v>1093</v>
      </c>
      <c r="H543" s="3">
        <v>1</v>
      </c>
      <c r="I543" s="3" t="s">
        <v>1081</v>
      </c>
      <c r="J543" s="3">
        <v>2025</v>
      </c>
      <c r="K543" s="9">
        <v>0.78632245522771571</v>
      </c>
    </row>
    <row r="544" spans="1:11" x14ac:dyDescent="0.3">
      <c r="A544" s="4" t="s">
        <v>1189</v>
      </c>
      <c r="B544" s="4" t="s">
        <v>1160</v>
      </c>
      <c r="C544" s="4" t="s">
        <v>415</v>
      </c>
      <c r="D544" s="4" t="s">
        <v>688</v>
      </c>
      <c r="E544" s="3" t="s">
        <v>856</v>
      </c>
      <c r="F544" s="3"/>
      <c r="G544" s="3" t="s">
        <v>1093</v>
      </c>
      <c r="H544" s="3">
        <v>1</v>
      </c>
      <c r="I544" s="3" t="s">
        <v>1081</v>
      </c>
      <c r="J544" s="3">
        <v>2030</v>
      </c>
      <c r="K544" s="9">
        <v>0.68410053604811272</v>
      </c>
    </row>
    <row r="545" spans="1:11" x14ac:dyDescent="0.3">
      <c r="A545" s="4" t="s">
        <v>1189</v>
      </c>
      <c r="B545" s="4" t="s">
        <v>1160</v>
      </c>
      <c r="C545" s="4" t="s">
        <v>415</v>
      </c>
      <c r="D545" s="4" t="s">
        <v>688</v>
      </c>
      <c r="E545" s="3" t="s">
        <v>856</v>
      </c>
      <c r="F545" s="3"/>
      <c r="G545" s="3" t="s">
        <v>1093</v>
      </c>
      <c r="H545" s="3">
        <v>1</v>
      </c>
      <c r="I545" s="3" t="s">
        <v>1081</v>
      </c>
      <c r="J545" s="3">
        <v>2040</v>
      </c>
      <c r="K545" s="9">
        <v>0.66051086239128121</v>
      </c>
    </row>
    <row r="546" spans="1:11" x14ac:dyDescent="0.3">
      <c r="A546" s="4" t="s">
        <v>1189</v>
      </c>
      <c r="B546" s="4" t="s">
        <v>1160</v>
      </c>
      <c r="C546" s="4" t="s">
        <v>415</v>
      </c>
      <c r="D546" s="4" t="s">
        <v>688</v>
      </c>
      <c r="E546" s="3" t="s">
        <v>856</v>
      </c>
      <c r="F546" s="3"/>
      <c r="G546" s="3" t="s">
        <v>1093</v>
      </c>
      <c r="H546" s="3">
        <v>1</v>
      </c>
      <c r="I546" s="3" t="s">
        <v>1081</v>
      </c>
      <c r="J546" s="3">
        <v>2050</v>
      </c>
      <c r="K546" s="9">
        <v>0.62119473962989546</v>
      </c>
    </row>
    <row r="547" spans="1:11" x14ac:dyDescent="0.3">
      <c r="A547" s="4" t="s">
        <v>1189</v>
      </c>
      <c r="B547" s="4" t="s">
        <v>1160</v>
      </c>
      <c r="C547" s="4" t="s">
        <v>415</v>
      </c>
      <c r="D547" s="4" t="s">
        <v>688</v>
      </c>
      <c r="E547" s="3" t="s">
        <v>856</v>
      </c>
      <c r="F547" s="3"/>
      <c r="G547" s="3" t="s">
        <v>1093</v>
      </c>
      <c r="H547" s="3">
        <v>1</v>
      </c>
      <c r="I547" s="3" t="s">
        <v>12</v>
      </c>
      <c r="J547" s="3">
        <v>2025</v>
      </c>
      <c r="K547" s="9">
        <v>0.66837408694355838</v>
      </c>
    </row>
    <row r="548" spans="1:11" x14ac:dyDescent="0.3">
      <c r="A548" s="4" t="s">
        <v>1189</v>
      </c>
      <c r="B548" s="4" t="s">
        <v>1160</v>
      </c>
      <c r="C548" s="4" t="s">
        <v>415</v>
      </c>
      <c r="D548" s="4" t="s">
        <v>688</v>
      </c>
      <c r="E548" s="3" t="s">
        <v>856</v>
      </c>
      <c r="F548" s="3"/>
      <c r="G548" s="3" t="s">
        <v>1093</v>
      </c>
      <c r="H548" s="3">
        <v>1</v>
      </c>
      <c r="I548" s="3" t="s">
        <v>12</v>
      </c>
      <c r="J548" s="3">
        <v>2050</v>
      </c>
      <c r="K548" s="9">
        <v>0.55042571865940093</v>
      </c>
    </row>
    <row r="549" spans="1:11" x14ac:dyDescent="0.3">
      <c r="A549" s="4" t="s">
        <v>1189</v>
      </c>
      <c r="B549" s="4" t="s">
        <v>1160</v>
      </c>
      <c r="C549" s="4" t="s">
        <v>415</v>
      </c>
      <c r="D549" s="4" t="s">
        <v>688</v>
      </c>
      <c r="E549" s="3" t="s">
        <v>856</v>
      </c>
      <c r="F549" s="3"/>
      <c r="G549" s="3" t="s">
        <v>1093</v>
      </c>
      <c r="H549" s="3">
        <v>1</v>
      </c>
      <c r="I549" s="3" t="s">
        <v>11</v>
      </c>
      <c r="J549" s="3">
        <v>2025</v>
      </c>
      <c r="K549" s="9">
        <v>0.90427082351187305</v>
      </c>
    </row>
    <row r="550" spans="1:11" x14ac:dyDescent="0.3">
      <c r="A550" s="4" t="s">
        <v>1189</v>
      </c>
      <c r="B550" s="4" t="s">
        <v>1160</v>
      </c>
      <c r="C550" s="4" t="s">
        <v>415</v>
      </c>
      <c r="D550" s="4" t="s">
        <v>688</v>
      </c>
      <c r="E550" s="3" t="s">
        <v>856</v>
      </c>
      <c r="F550" s="3"/>
      <c r="G550" s="3" t="s">
        <v>1093</v>
      </c>
      <c r="H550" s="3">
        <v>1</v>
      </c>
      <c r="I550" s="3" t="s">
        <v>11</v>
      </c>
      <c r="J550" s="3">
        <v>2050</v>
      </c>
      <c r="K550" s="9">
        <v>0.55286331827060697</v>
      </c>
    </row>
    <row r="551" spans="1:11" x14ac:dyDescent="0.3">
      <c r="A551" s="4" t="s">
        <v>1189</v>
      </c>
      <c r="B551" s="4" t="s">
        <v>1160</v>
      </c>
      <c r="C551" s="4" t="s">
        <v>415</v>
      </c>
      <c r="D551" s="4" t="s">
        <v>689</v>
      </c>
      <c r="E551" s="3" t="s">
        <v>856</v>
      </c>
      <c r="F551" s="3"/>
      <c r="G551" s="3" t="s">
        <v>1094</v>
      </c>
      <c r="H551" s="3">
        <v>1</v>
      </c>
      <c r="I551" s="3" t="s">
        <v>1081</v>
      </c>
      <c r="J551" s="3">
        <v>2020</v>
      </c>
      <c r="K551" s="9">
        <v>0.51813778513465836</v>
      </c>
    </row>
    <row r="552" spans="1:11" x14ac:dyDescent="0.3">
      <c r="A552" s="4" t="s">
        <v>1189</v>
      </c>
      <c r="B552" s="4" t="s">
        <v>1160</v>
      </c>
      <c r="C552" s="4" t="s">
        <v>415</v>
      </c>
      <c r="D552" s="4" t="s">
        <v>689</v>
      </c>
      <c r="E552" s="3" t="s">
        <v>856</v>
      </c>
      <c r="F552" s="3"/>
      <c r="G552" s="3" t="s">
        <v>1094</v>
      </c>
      <c r="H552" s="3">
        <v>1</v>
      </c>
      <c r="I552" s="3" t="s">
        <v>1081</v>
      </c>
      <c r="J552" s="3">
        <v>2025</v>
      </c>
      <c r="K552" s="9">
        <v>0.51813778513465836</v>
      </c>
    </row>
    <row r="553" spans="1:11" x14ac:dyDescent="0.3">
      <c r="A553" s="4" t="s">
        <v>1189</v>
      </c>
      <c r="B553" s="4" t="s">
        <v>1160</v>
      </c>
      <c r="C553" s="4" t="s">
        <v>415</v>
      </c>
      <c r="D553" s="4" t="s">
        <v>689</v>
      </c>
      <c r="E553" s="3" t="s">
        <v>856</v>
      </c>
      <c r="F553" s="3"/>
      <c r="G553" s="3" t="s">
        <v>1094</v>
      </c>
      <c r="H553" s="3">
        <v>1</v>
      </c>
      <c r="I553" s="3" t="s">
        <v>1081</v>
      </c>
      <c r="J553" s="3">
        <v>2030</v>
      </c>
      <c r="K553" s="9">
        <v>0.45077987306715278</v>
      </c>
    </row>
    <row r="554" spans="1:11" x14ac:dyDescent="0.3">
      <c r="A554" s="4" t="s">
        <v>1189</v>
      </c>
      <c r="B554" s="4" t="s">
        <v>1160</v>
      </c>
      <c r="C554" s="4" t="s">
        <v>415</v>
      </c>
      <c r="D554" s="4" t="s">
        <v>689</v>
      </c>
      <c r="E554" s="3" t="s">
        <v>856</v>
      </c>
      <c r="F554" s="3"/>
      <c r="G554" s="3" t="s">
        <v>1094</v>
      </c>
      <c r="H554" s="3">
        <v>1</v>
      </c>
      <c r="I554" s="3" t="s">
        <v>1081</v>
      </c>
      <c r="J554" s="3">
        <v>2040</v>
      </c>
      <c r="K554" s="9">
        <v>0.43523573951311301</v>
      </c>
    </row>
    <row r="555" spans="1:11" x14ac:dyDescent="0.3">
      <c r="A555" s="4" t="s">
        <v>1189</v>
      </c>
      <c r="B555" s="4" t="s">
        <v>1160</v>
      </c>
      <c r="C555" s="4" t="s">
        <v>415</v>
      </c>
      <c r="D555" s="4" t="s">
        <v>689</v>
      </c>
      <c r="E555" s="3" t="s">
        <v>856</v>
      </c>
      <c r="F555" s="3"/>
      <c r="G555" s="3" t="s">
        <v>1094</v>
      </c>
      <c r="H555" s="3">
        <v>1</v>
      </c>
      <c r="I555" s="3" t="s">
        <v>1081</v>
      </c>
      <c r="J555" s="3">
        <v>2050</v>
      </c>
      <c r="K555" s="9">
        <v>0.40932885025638011</v>
      </c>
    </row>
    <row r="556" spans="1:11" x14ac:dyDescent="0.3">
      <c r="A556" s="4" t="s">
        <v>1189</v>
      </c>
      <c r="B556" s="4" t="s">
        <v>1160</v>
      </c>
      <c r="C556" s="4" t="s">
        <v>415</v>
      </c>
      <c r="D556" s="4" t="s">
        <v>689</v>
      </c>
      <c r="E556" s="3" t="s">
        <v>856</v>
      </c>
      <c r="F556" s="3"/>
      <c r="G556" s="3" t="s">
        <v>1094</v>
      </c>
      <c r="H556" s="3">
        <v>1</v>
      </c>
      <c r="I556" s="3" t="s">
        <v>12</v>
      </c>
      <c r="J556" s="3">
        <v>2025</v>
      </c>
      <c r="K556" s="9">
        <v>0.4404171173644596</v>
      </c>
    </row>
    <row r="557" spans="1:11" x14ac:dyDescent="0.3">
      <c r="A557" s="4" t="s">
        <v>1189</v>
      </c>
      <c r="B557" s="4" t="s">
        <v>1160</v>
      </c>
      <c r="C557" s="4" t="s">
        <v>415</v>
      </c>
      <c r="D557" s="4" t="s">
        <v>689</v>
      </c>
      <c r="E557" s="3" t="s">
        <v>856</v>
      </c>
      <c r="F557" s="3"/>
      <c r="G557" s="3" t="s">
        <v>1094</v>
      </c>
      <c r="H557" s="3">
        <v>1</v>
      </c>
      <c r="I557" s="3" t="s">
        <v>12</v>
      </c>
      <c r="J557" s="3">
        <v>2050</v>
      </c>
      <c r="K557" s="9">
        <v>0.36269644959426078</v>
      </c>
    </row>
    <row r="558" spans="1:11" x14ac:dyDescent="0.3">
      <c r="A558" s="4" t="s">
        <v>1189</v>
      </c>
      <c r="B558" s="4" t="s">
        <v>1160</v>
      </c>
      <c r="C558" s="4" t="s">
        <v>415</v>
      </c>
      <c r="D558" s="4" t="s">
        <v>689</v>
      </c>
      <c r="E558" s="3" t="s">
        <v>856</v>
      </c>
      <c r="F558" s="3"/>
      <c r="G558" s="3" t="s">
        <v>1094</v>
      </c>
      <c r="H558" s="3">
        <v>1</v>
      </c>
      <c r="I558" s="3" t="s">
        <v>11</v>
      </c>
      <c r="J558" s="3">
        <v>2025</v>
      </c>
      <c r="K558" s="9">
        <v>0.59585845290485706</v>
      </c>
    </row>
    <row r="559" spans="1:11" x14ac:dyDescent="0.3">
      <c r="A559" s="4" t="s">
        <v>1189</v>
      </c>
      <c r="B559" s="4" t="s">
        <v>1160</v>
      </c>
      <c r="C559" s="4" t="s">
        <v>415</v>
      </c>
      <c r="D559" s="4" t="s">
        <v>689</v>
      </c>
      <c r="E559" s="3" t="s">
        <v>856</v>
      </c>
      <c r="F559" s="3"/>
      <c r="G559" s="3" t="s">
        <v>1094</v>
      </c>
      <c r="H559" s="3">
        <v>1</v>
      </c>
      <c r="I559" s="3" t="s">
        <v>11</v>
      </c>
      <c r="J559" s="3">
        <v>2050</v>
      </c>
      <c r="K559" s="9">
        <v>0.36430267672817829</v>
      </c>
    </row>
    <row r="560" spans="1:11" x14ac:dyDescent="0.3">
      <c r="A560" s="4" t="s">
        <v>1189</v>
      </c>
      <c r="B560" s="4" t="s">
        <v>1160</v>
      </c>
      <c r="C560" s="4" t="s">
        <v>415</v>
      </c>
      <c r="D560" s="4" t="s">
        <v>1143</v>
      </c>
      <c r="E560" s="3" t="s">
        <v>1180</v>
      </c>
      <c r="F560" s="3"/>
      <c r="G560" s="3" t="s">
        <v>1088</v>
      </c>
      <c r="H560" s="3">
        <v>1</v>
      </c>
      <c r="I560" s="3" t="s">
        <v>1081</v>
      </c>
      <c r="J560" s="3">
        <v>2020</v>
      </c>
      <c r="K560" s="9">
        <v>1.04647788607236</v>
      </c>
    </row>
    <row r="561" spans="1:11" x14ac:dyDescent="0.3">
      <c r="A561" s="4" t="s">
        <v>1189</v>
      </c>
      <c r="B561" s="4" t="s">
        <v>1160</v>
      </c>
      <c r="C561" s="4" t="s">
        <v>415</v>
      </c>
      <c r="D561" s="4" t="s">
        <v>1143</v>
      </c>
      <c r="E561" s="3" t="s">
        <v>1180</v>
      </c>
      <c r="F561" s="3"/>
      <c r="G561" s="3" t="s">
        <v>1088</v>
      </c>
      <c r="H561" s="3">
        <v>1</v>
      </c>
      <c r="I561" s="3" t="s">
        <v>1081</v>
      </c>
      <c r="J561" s="3">
        <v>2025</v>
      </c>
      <c r="K561" s="9">
        <v>1.04647788607236</v>
      </c>
    </row>
    <row r="562" spans="1:11" x14ac:dyDescent="0.3">
      <c r="A562" s="4" t="s">
        <v>1189</v>
      </c>
      <c r="B562" s="4" t="s">
        <v>1160</v>
      </c>
      <c r="C562" s="4" t="s">
        <v>415</v>
      </c>
      <c r="D562" s="4" t="s">
        <v>1143</v>
      </c>
      <c r="E562" s="3" t="s">
        <v>1180</v>
      </c>
      <c r="F562" s="3"/>
      <c r="G562" s="3" t="s">
        <v>1088</v>
      </c>
      <c r="H562" s="3">
        <v>1</v>
      </c>
      <c r="I562" s="3" t="s">
        <v>1081</v>
      </c>
      <c r="J562" s="3">
        <v>2030</v>
      </c>
      <c r="K562" s="9">
        <v>0.91043576088295342</v>
      </c>
    </row>
    <row r="563" spans="1:11" x14ac:dyDescent="0.3">
      <c r="A563" s="4" t="s">
        <v>1189</v>
      </c>
      <c r="B563" s="4" t="s">
        <v>1160</v>
      </c>
      <c r="C563" s="4" t="s">
        <v>415</v>
      </c>
      <c r="D563" s="4" t="s">
        <v>1143</v>
      </c>
      <c r="E563" s="3" t="s">
        <v>1180</v>
      </c>
      <c r="F563" s="3"/>
      <c r="G563" s="3" t="s">
        <v>1088</v>
      </c>
      <c r="H563" s="3">
        <v>1</v>
      </c>
      <c r="I563" s="3" t="s">
        <v>1081</v>
      </c>
      <c r="J563" s="3">
        <v>2040</v>
      </c>
      <c r="K563" s="9">
        <v>0.87904142430078258</v>
      </c>
    </row>
    <row r="564" spans="1:11" x14ac:dyDescent="0.3">
      <c r="A564" s="4" t="s">
        <v>1189</v>
      </c>
      <c r="B564" s="4" t="s">
        <v>1160</v>
      </c>
      <c r="C564" s="4" t="s">
        <v>415</v>
      </c>
      <c r="D564" s="4" t="s">
        <v>1143</v>
      </c>
      <c r="E564" s="3" t="s">
        <v>1180</v>
      </c>
      <c r="F564" s="3"/>
      <c r="G564" s="3" t="s">
        <v>1088</v>
      </c>
      <c r="H564" s="3">
        <v>1</v>
      </c>
      <c r="I564" s="3" t="s">
        <v>1081</v>
      </c>
      <c r="J564" s="3">
        <v>2050</v>
      </c>
      <c r="K564" s="9">
        <v>0.82671752999716464</v>
      </c>
    </row>
    <row r="565" spans="1:11" x14ac:dyDescent="0.3">
      <c r="A565" s="4" t="s">
        <v>1189</v>
      </c>
      <c r="B565" s="4" t="s">
        <v>1160</v>
      </c>
      <c r="C565" s="4" t="s">
        <v>415</v>
      </c>
      <c r="D565" s="4" t="s">
        <v>1143</v>
      </c>
      <c r="E565" s="3" t="s">
        <v>1180</v>
      </c>
      <c r="F565" s="3"/>
      <c r="G565" s="3" t="s">
        <v>1088</v>
      </c>
      <c r="H565" s="3">
        <v>1</v>
      </c>
      <c r="I565" s="3" t="s">
        <v>12</v>
      </c>
      <c r="J565" s="3">
        <v>2025</v>
      </c>
      <c r="K565" s="9">
        <v>0.88950620316150619</v>
      </c>
    </row>
    <row r="566" spans="1:11" x14ac:dyDescent="0.3">
      <c r="A566" s="4" t="s">
        <v>1189</v>
      </c>
      <c r="B566" s="4" t="s">
        <v>1160</v>
      </c>
      <c r="C566" s="4" t="s">
        <v>415</v>
      </c>
      <c r="D566" s="4" t="s">
        <v>1143</v>
      </c>
      <c r="E566" s="3" t="s">
        <v>1180</v>
      </c>
      <c r="F566" s="3"/>
      <c r="G566" s="3" t="s">
        <v>1088</v>
      </c>
      <c r="H566" s="3">
        <v>1</v>
      </c>
      <c r="I566" s="3" t="s">
        <v>12</v>
      </c>
      <c r="J566" s="3">
        <v>2050</v>
      </c>
      <c r="K566" s="9">
        <v>0.73253452025065213</v>
      </c>
    </row>
    <row r="567" spans="1:11" x14ac:dyDescent="0.3">
      <c r="A567" s="4" t="s">
        <v>1189</v>
      </c>
      <c r="B567" s="4" t="s">
        <v>1160</v>
      </c>
      <c r="C567" s="4" t="s">
        <v>415</v>
      </c>
      <c r="D567" s="4" t="s">
        <v>1143</v>
      </c>
      <c r="E567" s="3" t="s">
        <v>1180</v>
      </c>
      <c r="F567" s="3"/>
      <c r="G567" s="3" t="s">
        <v>1088</v>
      </c>
      <c r="H567" s="3">
        <v>1</v>
      </c>
      <c r="I567" s="3" t="s">
        <v>11</v>
      </c>
      <c r="J567" s="3">
        <v>2025</v>
      </c>
      <c r="K567" s="9">
        <v>1.2034495689832141</v>
      </c>
    </row>
    <row r="568" spans="1:11" x14ac:dyDescent="0.3">
      <c r="A568" s="4" t="s">
        <v>1189</v>
      </c>
      <c r="B568" s="4" t="s">
        <v>1160</v>
      </c>
      <c r="C568" s="4" t="s">
        <v>415</v>
      </c>
      <c r="D568" s="4" t="s">
        <v>1143</v>
      </c>
      <c r="E568" s="3" t="s">
        <v>1180</v>
      </c>
      <c r="F568" s="3"/>
      <c r="G568" s="3" t="s">
        <v>1088</v>
      </c>
      <c r="H568" s="3">
        <v>1</v>
      </c>
      <c r="I568" s="3" t="s">
        <v>11</v>
      </c>
      <c r="J568" s="3">
        <v>2050</v>
      </c>
      <c r="K568" s="9">
        <v>0.93136531860440064</v>
      </c>
    </row>
    <row r="569" spans="1:11" x14ac:dyDescent="0.3">
      <c r="A569" s="4" t="s">
        <v>1189</v>
      </c>
      <c r="B569" s="4" t="s">
        <v>1160</v>
      </c>
      <c r="C569" s="4" t="s">
        <v>415</v>
      </c>
      <c r="D569" s="4" t="s">
        <v>1146</v>
      </c>
      <c r="E569" s="3" t="s">
        <v>922</v>
      </c>
      <c r="F569" s="3"/>
      <c r="G569" s="3" t="s">
        <v>1090</v>
      </c>
      <c r="H569" s="3">
        <v>1</v>
      </c>
      <c r="I569" s="3" t="s">
        <v>1081</v>
      </c>
      <c r="J569" s="3">
        <v>2020</v>
      </c>
      <c r="K569" s="9">
        <v>64.805984608143405</v>
      </c>
    </row>
    <row r="570" spans="1:11" x14ac:dyDescent="0.3">
      <c r="A570" s="4" t="s">
        <v>1189</v>
      </c>
      <c r="B570" s="4" t="s">
        <v>1160</v>
      </c>
      <c r="C570" s="4" t="s">
        <v>415</v>
      </c>
      <c r="D570" s="4" t="s">
        <v>1146</v>
      </c>
      <c r="E570" s="3" t="s">
        <v>922</v>
      </c>
      <c r="F570" s="3"/>
      <c r="G570" s="3" t="s">
        <v>1090</v>
      </c>
      <c r="H570" s="3">
        <v>1</v>
      </c>
      <c r="I570" s="3" t="s">
        <v>1081</v>
      </c>
      <c r="J570" s="3">
        <v>2025</v>
      </c>
      <c r="K570" s="9">
        <v>64.805984608143405</v>
      </c>
    </row>
    <row r="571" spans="1:11" x14ac:dyDescent="0.3">
      <c r="A571" s="4" t="s">
        <v>1189</v>
      </c>
      <c r="B571" s="4" t="s">
        <v>1160</v>
      </c>
      <c r="C571" s="4" t="s">
        <v>415</v>
      </c>
      <c r="D571" s="4" t="s">
        <v>1146</v>
      </c>
      <c r="E571" s="3" t="s">
        <v>922</v>
      </c>
      <c r="F571" s="3"/>
      <c r="G571" s="3" t="s">
        <v>1090</v>
      </c>
      <c r="H571" s="3">
        <v>1</v>
      </c>
      <c r="I571" s="3" t="s">
        <v>1081</v>
      </c>
      <c r="J571" s="3">
        <v>2030</v>
      </c>
      <c r="K571" s="9">
        <v>56.381206609084757</v>
      </c>
    </row>
    <row r="572" spans="1:11" x14ac:dyDescent="0.3">
      <c r="A572" s="4" t="s">
        <v>1189</v>
      </c>
      <c r="B572" s="4" t="s">
        <v>1160</v>
      </c>
      <c r="C572" s="4" t="s">
        <v>415</v>
      </c>
      <c r="D572" s="4" t="s">
        <v>1146</v>
      </c>
      <c r="E572" s="3" t="s">
        <v>922</v>
      </c>
      <c r="F572" s="3"/>
      <c r="G572" s="3" t="s">
        <v>1090</v>
      </c>
      <c r="H572" s="3">
        <v>1</v>
      </c>
      <c r="I572" s="3" t="s">
        <v>1081</v>
      </c>
      <c r="J572" s="3">
        <v>2040</v>
      </c>
      <c r="K572" s="9">
        <v>54.437027070840458</v>
      </c>
    </row>
    <row r="573" spans="1:11" x14ac:dyDescent="0.3">
      <c r="A573" s="4" t="s">
        <v>1189</v>
      </c>
      <c r="B573" s="4" t="s">
        <v>1160</v>
      </c>
      <c r="C573" s="4" t="s">
        <v>415</v>
      </c>
      <c r="D573" s="4" t="s">
        <v>1146</v>
      </c>
      <c r="E573" s="3" t="s">
        <v>922</v>
      </c>
      <c r="F573" s="3"/>
      <c r="G573" s="3" t="s">
        <v>1090</v>
      </c>
      <c r="H573" s="3">
        <v>1</v>
      </c>
      <c r="I573" s="3" t="s">
        <v>1081</v>
      </c>
      <c r="J573" s="3">
        <v>2050</v>
      </c>
      <c r="K573" s="9">
        <v>51.19672784043329</v>
      </c>
    </row>
    <row r="574" spans="1:11" x14ac:dyDescent="0.3">
      <c r="A574" s="4" t="s">
        <v>1189</v>
      </c>
      <c r="B574" s="4" t="s">
        <v>1160</v>
      </c>
      <c r="C574" s="4" t="s">
        <v>415</v>
      </c>
      <c r="D574" s="4" t="s">
        <v>1146</v>
      </c>
      <c r="E574" s="3" t="s">
        <v>922</v>
      </c>
      <c r="F574" s="3"/>
      <c r="G574" s="3" t="s">
        <v>1090</v>
      </c>
      <c r="H574" s="3">
        <v>1</v>
      </c>
      <c r="I574" s="3" t="s">
        <v>12</v>
      </c>
      <c r="J574" s="3">
        <v>2025</v>
      </c>
      <c r="K574" s="9">
        <v>55.085086916921902</v>
      </c>
    </row>
    <row r="575" spans="1:11" x14ac:dyDescent="0.3">
      <c r="A575" s="4" t="s">
        <v>1189</v>
      </c>
      <c r="B575" s="4" t="s">
        <v>1160</v>
      </c>
      <c r="C575" s="4" t="s">
        <v>415</v>
      </c>
      <c r="D575" s="4" t="s">
        <v>1146</v>
      </c>
      <c r="E575" s="3" t="s">
        <v>922</v>
      </c>
      <c r="F575" s="3"/>
      <c r="G575" s="3" t="s">
        <v>1090</v>
      </c>
      <c r="H575" s="3">
        <v>1</v>
      </c>
      <c r="I575" s="3" t="s">
        <v>12</v>
      </c>
      <c r="J575" s="3">
        <v>2050</v>
      </c>
      <c r="K575" s="9">
        <v>45.364189225700379</v>
      </c>
    </row>
    <row r="576" spans="1:11" x14ac:dyDescent="0.3">
      <c r="A576" s="4" t="s">
        <v>1189</v>
      </c>
      <c r="B576" s="4" t="s">
        <v>1160</v>
      </c>
      <c r="C576" s="4" t="s">
        <v>415</v>
      </c>
      <c r="D576" s="4" t="s">
        <v>1146</v>
      </c>
      <c r="E576" s="3" t="s">
        <v>922</v>
      </c>
      <c r="F576" s="3"/>
      <c r="G576" s="3" t="s">
        <v>1090</v>
      </c>
      <c r="H576" s="3">
        <v>1</v>
      </c>
      <c r="I576" s="3" t="s">
        <v>11</v>
      </c>
      <c r="J576" s="3">
        <v>2025</v>
      </c>
      <c r="K576" s="9">
        <v>74.526882299364914</v>
      </c>
    </row>
    <row r="577" spans="1:11" x14ac:dyDescent="0.3">
      <c r="A577" s="4" t="s">
        <v>1189</v>
      </c>
      <c r="B577" s="4" t="s">
        <v>1160</v>
      </c>
      <c r="C577" s="4" t="s">
        <v>415</v>
      </c>
      <c r="D577" s="4" t="s">
        <v>1146</v>
      </c>
      <c r="E577" s="3" t="s">
        <v>922</v>
      </c>
      <c r="F577" s="3"/>
      <c r="G577" s="3" t="s">
        <v>1090</v>
      </c>
      <c r="H577" s="3">
        <v>1</v>
      </c>
      <c r="I577" s="3" t="s">
        <v>11</v>
      </c>
      <c r="J577" s="3">
        <v>2050</v>
      </c>
      <c r="K577" s="9">
        <v>45.565087777985632</v>
      </c>
    </row>
    <row r="578" spans="1:11" x14ac:dyDescent="0.3">
      <c r="A578" s="4" t="s">
        <v>1189</v>
      </c>
      <c r="B578" s="4" t="s">
        <v>1160</v>
      </c>
      <c r="C578" s="4" t="s">
        <v>416</v>
      </c>
      <c r="D578" s="4" t="s">
        <v>1153</v>
      </c>
      <c r="E578" s="3" t="s">
        <v>1181</v>
      </c>
      <c r="F578" s="3"/>
      <c r="G578" s="3"/>
      <c r="H578" s="3"/>
      <c r="I578" s="3" t="s">
        <v>1081</v>
      </c>
      <c r="J578" s="3">
        <v>2020</v>
      </c>
      <c r="K578" s="9">
        <v>86.476652087884759</v>
      </c>
    </row>
    <row r="579" spans="1:11" x14ac:dyDescent="0.3">
      <c r="A579" s="4" t="s">
        <v>1189</v>
      </c>
      <c r="B579" s="4" t="s">
        <v>1160</v>
      </c>
      <c r="C579" s="4" t="s">
        <v>416</v>
      </c>
      <c r="D579" s="4" t="s">
        <v>1153</v>
      </c>
      <c r="E579" s="3" t="s">
        <v>1181</v>
      </c>
      <c r="F579" s="3"/>
      <c r="G579" s="3"/>
      <c r="H579" s="3"/>
      <c r="I579" s="3" t="s">
        <v>1081</v>
      </c>
      <c r="J579" s="3">
        <v>2025</v>
      </c>
      <c r="K579" s="9">
        <v>86.476652087884759</v>
      </c>
    </row>
    <row r="580" spans="1:11" x14ac:dyDescent="0.3">
      <c r="A580" s="4" t="s">
        <v>1189</v>
      </c>
      <c r="B580" s="4" t="s">
        <v>1160</v>
      </c>
      <c r="C580" s="4" t="s">
        <v>416</v>
      </c>
      <c r="D580" s="4" t="s">
        <v>1153</v>
      </c>
      <c r="E580" s="3" t="s">
        <v>1181</v>
      </c>
      <c r="F580" s="3"/>
      <c r="G580" s="3"/>
      <c r="H580" s="3"/>
      <c r="I580" s="3" t="s">
        <v>1081</v>
      </c>
      <c r="J580" s="3">
        <v>2030</v>
      </c>
      <c r="K580" s="9">
        <v>86.476652087884759</v>
      </c>
    </row>
    <row r="581" spans="1:11" x14ac:dyDescent="0.3">
      <c r="A581" s="4" t="s">
        <v>1189</v>
      </c>
      <c r="B581" s="4" t="s">
        <v>1160</v>
      </c>
      <c r="C581" s="4" t="s">
        <v>416</v>
      </c>
      <c r="D581" s="4" t="s">
        <v>1153</v>
      </c>
      <c r="E581" s="3" t="s">
        <v>1181</v>
      </c>
      <c r="F581" s="3"/>
      <c r="G581" s="3"/>
      <c r="H581" s="3"/>
      <c r="I581" s="3" t="s">
        <v>1081</v>
      </c>
      <c r="J581" s="3">
        <v>2040</v>
      </c>
      <c r="K581" s="9">
        <v>86.476652087884759</v>
      </c>
    </row>
    <row r="582" spans="1:11" x14ac:dyDescent="0.3">
      <c r="A582" s="4" t="s">
        <v>1189</v>
      </c>
      <c r="B582" s="4" t="s">
        <v>1160</v>
      </c>
      <c r="C582" s="4" t="s">
        <v>416</v>
      </c>
      <c r="D582" s="4" t="s">
        <v>1153</v>
      </c>
      <c r="E582" s="3" t="s">
        <v>1181</v>
      </c>
      <c r="F582" s="3"/>
      <c r="G582" s="3"/>
      <c r="H582" s="3"/>
      <c r="I582" s="3" t="s">
        <v>1081</v>
      </c>
      <c r="J582" s="3">
        <v>2050</v>
      </c>
      <c r="K582" s="9">
        <v>86.476652087884759</v>
      </c>
    </row>
    <row r="583" spans="1:11" x14ac:dyDescent="0.3">
      <c r="A583" s="4" t="s">
        <v>1189</v>
      </c>
      <c r="B583" s="4" t="s">
        <v>1160</v>
      </c>
      <c r="C583" s="4" t="s">
        <v>416</v>
      </c>
      <c r="D583" s="4" t="s">
        <v>1152</v>
      </c>
      <c r="E583" s="3" t="s">
        <v>1182</v>
      </c>
      <c r="F583" s="3"/>
      <c r="G583" s="3"/>
      <c r="H583" s="3">
        <v>1</v>
      </c>
      <c r="I583" s="3" t="s">
        <v>1081</v>
      </c>
      <c r="J583" s="3">
        <v>2020</v>
      </c>
      <c r="K583" s="9">
        <v>43.806496300965897</v>
      </c>
    </row>
    <row r="584" spans="1:11" x14ac:dyDescent="0.3">
      <c r="A584" s="4" t="s">
        <v>1189</v>
      </c>
      <c r="B584" s="4" t="s">
        <v>1160</v>
      </c>
      <c r="C584" s="4" t="s">
        <v>416</v>
      </c>
      <c r="D584" s="4" t="s">
        <v>1152</v>
      </c>
      <c r="E584" s="3" t="s">
        <v>1182</v>
      </c>
      <c r="F584" s="3"/>
      <c r="G584" s="3"/>
      <c r="H584" s="3">
        <v>1</v>
      </c>
      <c r="I584" s="3" t="s">
        <v>1081</v>
      </c>
      <c r="J584" s="3">
        <v>2025</v>
      </c>
      <c r="K584" s="9">
        <v>43.806496300965897</v>
      </c>
    </row>
    <row r="585" spans="1:11" x14ac:dyDescent="0.3">
      <c r="A585" s="4" t="s">
        <v>1189</v>
      </c>
      <c r="B585" s="4" t="s">
        <v>1160</v>
      </c>
      <c r="C585" s="4" t="s">
        <v>416</v>
      </c>
      <c r="D585" s="4" t="s">
        <v>1152</v>
      </c>
      <c r="E585" s="3" t="s">
        <v>1182</v>
      </c>
      <c r="F585" s="3"/>
      <c r="G585" s="3"/>
      <c r="H585" s="3">
        <v>1</v>
      </c>
      <c r="I585" s="3" t="s">
        <v>1081</v>
      </c>
      <c r="J585" s="3">
        <v>2030</v>
      </c>
      <c r="K585" s="9">
        <v>43.806496300965897</v>
      </c>
    </row>
    <row r="586" spans="1:11" x14ac:dyDescent="0.3">
      <c r="A586" s="4" t="s">
        <v>1189</v>
      </c>
      <c r="B586" s="4" t="s">
        <v>1160</v>
      </c>
      <c r="C586" s="4" t="s">
        <v>416</v>
      </c>
      <c r="D586" s="4" t="s">
        <v>1152</v>
      </c>
      <c r="E586" s="3" t="s">
        <v>1182</v>
      </c>
      <c r="F586" s="3"/>
      <c r="G586" s="3"/>
      <c r="H586" s="3">
        <v>1</v>
      </c>
      <c r="I586" s="3" t="s">
        <v>1081</v>
      </c>
      <c r="J586" s="3">
        <v>2040</v>
      </c>
      <c r="K586" s="9">
        <v>43.806496300965897</v>
      </c>
    </row>
    <row r="587" spans="1:11" x14ac:dyDescent="0.3">
      <c r="A587" s="4" t="s">
        <v>1189</v>
      </c>
      <c r="B587" s="4" t="s">
        <v>1160</v>
      </c>
      <c r="C587" s="4" t="s">
        <v>416</v>
      </c>
      <c r="D587" s="4" t="s">
        <v>1152</v>
      </c>
      <c r="E587" s="3" t="s">
        <v>1182</v>
      </c>
      <c r="F587" s="3"/>
      <c r="G587" s="3"/>
      <c r="H587" s="3">
        <v>1</v>
      </c>
      <c r="I587" s="3" t="s">
        <v>1081</v>
      </c>
      <c r="J587" s="3">
        <v>2050</v>
      </c>
      <c r="K587" s="9">
        <v>43.806496300965897</v>
      </c>
    </row>
    <row r="588" spans="1:11" x14ac:dyDescent="0.3">
      <c r="A588" s="4" t="s">
        <v>1189</v>
      </c>
      <c r="B588" s="4" t="s">
        <v>1160</v>
      </c>
      <c r="C588" s="4" t="s">
        <v>416</v>
      </c>
      <c r="D588" s="4" t="s">
        <v>1096</v>
      </c>
      <c r="E588" s="3"/>
      <c r="F588" s="3"/>
      <c r="G588" s="3" t="s">
        <v>245</v>
      </c>
      <c r="H588" s="3" t="s">
        <v>1084</v>
      </c>
      <c r="I588" s="3" t="s">
        <v>1081</v>
      </c>
      <c r="J588" s="3">
        <v>2020</v>
      </c>
      <c r="K588" s="9">
        <v>0.21</v>
      </c>
    </row>
    <row r="589" spans="1:11" x14ac:dyDescent="0.3">
      <c r="A589" s="4" t="s">
        <v>1189</v>
      </c>
      <c r="B589" s="4" t="s">
        <v>1160</v>
      </c>
      <c r="C589" s="4" t="s">
        <v>416</v>
      </c>
      <c r="D589" s="4" t="s">
        <v>1096</v>
      </c>
      <c r="E589" s="3"/>
      <c r="F589" s="3"/>
      <c r="G589" s="3" t="s">
        <v>245</v>
      </c>
      <c r="H589" s="3" t="s">
        <v>1084</v>
      </c>
      <c r="I589" s="3" t="s">
        <v>1081</v>
      </c>
      <c r="J589" s="3">
        <v>2025</v>
      </c>
      <c r="K589" s="9">
        <v>0.21</v>
      </c>
    </row>
    <row r="590" spans="1:11" x14ac:dyDescent="0.3">
      <c r="A590" s="4" t="s">
        <v>1189</v>
      </c>
      <c r="B590" s="4" t="s">
        <v>1160</v>
      </c>
      <c r="C590" s="4" t="s">
        <v>416</v>
      </c>
      <c r="D590" s="4" t="s">
        <v>1096</v>
      </c>
      <c r="E590" s="3"/>
      <c r="F590" s="3"/>
      <c r="G590" s="3" t="s">
        <v>245</v>
      </c>
      <c r="H590" s="3" t="s">
        <v>1084</v>
      </c>
      <c r="I590" s="3" t="s">
        <v>1081</v>
      </c>
      <c r="J590" s="3">
        <v>2030</v>
      </c>
      <c r="K590" s="9">
        <v>0.21</v>
      </c>
    </row>
    <row r="591" spans="1:11" x14ac:dyDescent="0.3">
      <c r="A591" s="4" t="s">
        <v>1189</v>
      </c>
      <c r="B591" s="4" t="s">
        <v>1160</v>
      </c>
      <c r="C591" s="4" t="s">
        <v>416</v>
      </c>
      <c r="D591" s="4" t="s">
        <v>1096</v>
      </c>
      <c r="E591" s="3"/>
      <c r="F591" s="3"/>
      <c r="G591" s="3" t="s">
        <v>245</v>
      </c>
      <c r="H591" s="3" t="s">
        <v>1084</v>
      </c>
      <c r="I591" s="3" t="s">
        <v>1081</v>
      </c>
      <c r="J591" s="3">
        <v>2040</v>
      </c>
      <c r="K591" s="9">
        <v>0.21</v>
      </c>
    </row>
    <row r="592" spans="1:11" x14ac:dyDescent="0.3">
      <c r="A592" s="4" t="s">
        <v>1189</v>
      </c>
      <c r="B592" s="4" t="s">
        <v>1160</v>
      </c>
      <c r="C592" s="4" t="s">
        <v>416</v>
      </c>
      <c r="D592" s="4" t="s">
        <v>1096</v>
      </c>
      <c r="E592" s="3"/>
      <c r="F592" s="3"/>
      <c r="G592" s="3" t="s">
        <v>245</v>
      </c>
      <c r="H592" s="3" t="s">
        <v>1084</v>
      </c>
      <c r="I592" s="3" t="s">
        <v>1081</v>
      </c>
      <c r="J592" s="3">
        <v>2050</v>
      </c>
      <c r="K592" s="9">
        <v>0.21</v>
      </c>
    </row>
    <row r="593" spans="1:11" x14ac:dyDescent="0.3">
      <c r="A593" s="4" t="s">
        <v>1189</v>
      </c>
      <c r="B593" s="4" t="s">
        <v>1160</v>
      </c>
      <c r="C593" s="4" t="s">
        <v>416</v>
      </c>
      <c r="D593" s="4" t="s">
        <v>1150</v>
      </c>
      <c r="E593" s="3" t="s">
        <v>1183</v>
      </c>
      <c r="F593" s="3"/>
      <c r="G593" s="3" t="s">
        <v>244</v>
      </c>
      <c r="H593" s="3" t="s">
        <v>1084</v>
      </c>
      <c r="I593" s="3" t="s">
        <v>1081</v>
      </c>
      <c r="J593" s="3">
        <v>2020</v>
      </c>
      <c r="K593" s="9">
        <v>65</v>
      </c>
    </row>
    <row r="594" spans="1:11" x14ac:dyDescent="0.3">
      <c r="A594" s="4" t="s">
        <v>1189</v>
      </c>
      <c r="B594" s="4" t="s">
        <v>1160</v>
      </c>
      <c r="C594" s="4" t="s">
        <v>416</v>
      </c>
      <c r="D594" s="4" t="s">
        <v>1150</v>
      </c>
      <c r="E594" s="3" t="s">
        <v>1183</v>
      </c>
      <c r="F594" s="3"/>
      <c r="G594" s="3" t="s">
        <v>244</v>
      </c>
      <c r="H594" s="3" t="s">
        <v>1084</v>
      </c>
      <c r="I594" s="3" t="s">
        <v>1081</v>
      </c>
      <c r="J594" s="3">
        <v>2025</v>
      </c>
      <c r="K594" s="9">
        <v>65</v>
      </c>
    </row>
    <row r="595" spans="1:11" x14ac:dyDescent="0.3">
      <c r="A595" s="4" t="s">
        <v>1189</v>
      </c>
      <c r="B595" s="4" t="s">
        <v>1160</v>
      </c>
      <c r="C595" s="4" t="s">
        <v>416</v>
      </c>
      <c r="D595" s="4" t="s">
        <v>1150</v>
      </c>
      <c r="E595" s="3" t="s">
        <v>1183</v>
      </c>
      <c r="F595" s="3"/>
      <c r="G595" s="3" t="s">
        <v>244</v>
      </c>
      <c r="H595" s="3" t="s">
        <v>1084</v>
      </c>
      <c r="I595" s="3" t="s">
        <v>1081</v>
      </c>
      <c r="J595" s="3">
        <v>2030</v>
      </c>
      <c r="K595" s="9">
        <v>65</v>
      </c>
    </row>
    <row r="596" spans="1:11" x14ac:dyDescent="0.3">
      <c r="A596" s="4" t="s">
        <v>1189</v>
      </c>
      <c r="B596" s="4" t="s">
        <v>1160</v>
      </c>
      <c r="C596" s="4" t="s">
        <v>416</v>
      </c>
      <c r="D596" s="4" t="s">
        <v>1150</v>
      </c>
      <c r="E596" s="3" t="s">
        <v>1183</v>
      </c>
      <c r="F596" s="3"/>
      <c r="G596" s="3" t="s">
        <v>244</v>
      </c>
      <c r="H596" s="3" t="s">
        <v>1084</v>
      </c>
      <c r="I596" s="3" t="s">
        <v>1081</v>
      </c>
      <c r="J596" s="3">
        <v>2040</v>
      </c>
      <c r="K596" s="9">
        <v>65</v>
      </c>
    </row>
    <row r="597" spans="1:11" x14ac:dyDescent="0.3">
      <c r="A597" s="4" t="s">
        <v>1189</v>
      </c>
      <c r="B597" s="4" t="s">
        <v>1160</v>
      </c>
      <c r="C597" s="4" t="s">
        <v>416</v>
      </c>
      <c r="D597" s="4" t="s">
        <v>1150</v>
      </c>
      <c r="E597" s="3" t="s">
        <v>1183</v>
      </c>
      <c r="F597" s="3"/>
      <c r="G597" s="3" t="s">
        <v>244</v>
      </c>
      <c r="H597" s="3" t="s">
        <v>1084</v>
      </c>
      <c r="I597" s="3" t="s">
        <v>1081</v>
      </c>
      <c r="J597" s="3">
        <v>2050</v>
      </c>
      <c r="K597" s="9">
        <v>65</v>
      </c>
    </row>
    <row r="598" spans="1:11" x14ac:dyDescent="0.3">
      <c r="A598" s="4" t="s">
        <v>1189</v>
      </c>
      <c r="B598" s="4" t="s">
        <v>1160</v>
      </c>
      <c r="C598" s="4" t="s">
        <v>416</v>
      </c>
      <c r="D598" s="4" t="s">
        <v>1148</v>
      </c>
      <c r="E598" s="3" t="s">
        <v>1184</v>
      </c>
      <c r="F598" s="3"/>
      <c r="G598" s="3"/>
      <c r="H598" s="3" t="s">
        <v>1095</v>
      </c>
      <c r="I598" s="3" t="s">
        <v>1081</v>
      </c>
      <c r="J598" s="3">
        <v>2020</v>
      </c>
      <c r="K598" s="9">
        <v>5.8863791923340179</v>
      </c>
    </row>
    <row r="599" spans="1:11" x14ac:dyDescent="0.3">
      <c r="A599" s="4" t="s">
        <v>1189</v>
      </c>
      <c r="B599" s="4" t="s">
        <v>1160</v>
      </c>
      <c r="C599" s="4" t="s">
        <v>416</v>
      </c>
      <c r="D599" s="4" t="s">
        <v>1148</v>
      </c>
      <c r="E599" s="3" t="s">
        <v>1184</v>
      </c>
      <c r="F599" s="3"/>
      <c r="G599" s="3"/>
      <c r="H599" s="3" t="s">
        <v>1095</v>
      </c>
      <c r="I599" s="3" t="s">
        <v>1081</v>
      </c>
      <c r="J599" s="3">
        <v>2025</v>
      </c>
      <c r="K599" s="9">
        <v>5.8863791923340179</v>
      </c>
    </row>
    <row r="600" spans="1:11" x14ac:dyDescent="0.3">
      <c r="A600" s="4" t="s">
        <v>1189</v>
      </c>
      <c r="B600" s="4" t="s">
        <v>1160</v>
      </c>
      <c r="C600" s="4" t="s">
        <v>416</v>
      </c>
      <c r="D600" s="4" t="s">
        <v>1148</v>
      </c>
      <c r="E600" s="3" t="s">
        <v>1184</v>
      </c>
      <c r="F600" s="3"/>
      <c r="G600" s="3"/>
      <c r="H600" s="3" t="s">
        <v>1095</v>
      </c>
      <c r="I600" s="3" t="s">
        <v>1081</v>
      </c>
      <c r="J600" s="3">
        <v>2030</v>
      </c>
      <c r="K600" s="9">
        <v>5.8863791923340179</v>
      </c>
    </row>
    <row r="601" spans="1:11" x14ac:dyDescent="0.3">
      <c r="A601" s="4" t="s">
        <v>1189</v>
      </c>
      <c r="B601" s="4" t="s">
        <v>1160</v>
      </c>
      <c r="C601" s="4" t="s">
        <v>416</v>
      </c>
      <c r="D601" s="4" t="s">
        <v>1148</v>
      </c>
      <c r="E601" s="3" t="s">
        <v>1184</v>
      </c>
      <c r="F601" s="3"/>
      <c r="G601" s="3"/>
      <c r="H601" s="3" t="s">
        <v>1095</v>
      </c>
      <c r="I601" s="3" t="s">
        <v>1081</v>
      </c>
      <c r="J601" s="3">
        <v>2040</v>
      </c>
      <c r="K601" s="9">
        <v>5.8863791923340179</v>
      </c>
    </row>
    <row r="602" spans="1:11" x14ac:dyDescent="0.3">
      <c r="A602" s="4" t="s">
        <v>1189</v>
      </c>
      <c r="B602" s="4" t="s">
        <v>1160</v>
      </c>
      <c r="C602" s="4" t="s">
        <v>416</v>
      </c>
      <c r="D602" s="4" t="s">
        <v>1148</v>
      </c>
      <c r="E602" s="3" t="s">
        <v>1184</v>
      </c>
      <c r="F602" s="3"/>
      <c r="G602" s="3"/>
      <c r="H602" s="3" t="s">
        <v>1095</v>
      </c>
      <c r="I602" s="3" t="s">
        <v>1081</v>
      </c>
      <c r="J602" s="3">
        <v>2050</v>
      </c>
      <c r="K602" s="9">
        <v>5.8863791923340179</v>
      </c>
    </row>
    <row r="603" spans="1:11" x14ac:dyDescent="0.3">
      <c r="A603" s="4" t="s">
        <v>1189</v>
      </c>
      <c r="B603" s="4" t="s">
        <v>1160</v>
      </c>
      <c r="C603" s="4" t="s">
        <v>416</v>
      </c>
      <c r="D603" s="4" t="s">
        <v>1151</v>
      </c>
      <c r="E603" s="3" t="s">
        <v>850</v>
      </c>
      <c r="F603" s="3"/>
      <c r="G603" s="3"/>
      <c r="H603" s="3" t="s">
        <v>1097</v>
      </c>
      <c r="I603" s="3" t="s">
        <v>1081</v>
      </c>
      <c r="J603" s="3">
        <v>2020</v>
      </c>
      <c r="K603" s="9">
        <v>8.9999999999999993E-3</v>
      </c>
    </row>
    <row r="604" spans="1:11" x14ac:dyDescent="0.3">
      <c r="A604" s="4" t="s">
        <v>1189</v>
      </c>
      <c r="B604" s="4" t="s">
        <v>1160</v>
      </c>
      <c r="C604" s="4" t="s">
        <v>416</v>
      </c>
      <c r="D604" s="4" t="s">
        <v>1151</v>
      </c>
      <c r="E604" s="3" t="s">
        <v>850</v>
      </c>
      <c r="F604" s="3"/>
      <c r="G604" s="3"/>
      <c r="H604" s="3" t="s">
        <v>1097</v>
      </c>
      <c r="I604" s="3" t="s">
        <v>1081</v>
      </c>
      <c r="J604" s="3">
        <v>2025</v>
      </c>
      <c r="K604" s="9">
        <v>5.0000000000000001E-3</v>
      </c>
    </row>
    <row r="605" spans="1:11" x14ac:dyDescent="0.3">
      <c r="A605" s="4" t="s">
        <v>1189</v>
      </c>
      <c r="B605" s="4" t="s">
        <v>1160</v>
      </c>
      <c r="C605" s="4" t="s">
        <v>416</v>
      </c>
      <c r="D605" s="4" t="s">
        <v>1151</v>
      </c>
      <c r="E605" s="3" t="s">
        <v>850</v>
      </c>
      <c r="F605" s="3"/>
      <c r="G605" s="3"/>
      <c r="H605" s="3" t="s">
        <v>1097</v>
      </c>
      <c r="I605" s="3" t="s">
        <v>1081</v>
      </c>
      <c r="J605" s="3">
        <v>2030</v>
      </c>
      <c r="K605" s="9">
        <v>5.0000000000000001E-3</v>
      </c>
    </row>
    <row r="606" spans="1:11" x14ac:dyDescent="0.3">
      <c r="A606" s="4" t="s">
        <v>1189</v>
      </c>
      <c r="B606" s="4" t="s">
        <v>1160</v>
      </c>
      <c r="C606" s="4" t="s">
        <v>416</v>
      </c>
      <c r="D606" s="4" t="s">
        <v>1151</v>
      </c>
      <c r="E606" s="3" t="s">
        <v>850</v>
      </c>
      <c r="F606" s="3"/>
      <c r="G606" s="3"/>
      <c r="H606" s="3" t="s">
        <v>1097</v>
      </c>
      <c r="I606" s="3" t="s">
        <v>1081</v>
      </c>
      <c r="J606" s="3">
        <v>2040</v>
      </c>
      <c r="K606" s="9">
        <v>5.0000000000000001E-3</v>
      </c>
    </row>
    <row r="607" spans="1:11" x14ac:dyDescent="0.3">
      <c r="A607" s="4" t="s">
        <v>1189</v>
      </c>
      <c r="B607" s="4" t="s">
        <v>1160</v>
      </c>
      <c r="C607" s="4" t="s">
        <v>416</v>
      </c>
      <c r="D607" s="4" t="s">
        <v>1151</v>
      </c>
      <c r="E607" s="3" t="s">
        <v>850</v>
      </c>
      <c r="F607" s="3"/>
      <c r="G607" s="3"/>
      <c r="H607" s="3" t="s">
        <v>1097</v>
      </c>
      <c r="I607" s="3" t="s">
        <v>1081</v>
      </c>
      <c r="J607" s="3">
        <v>2050</v>
      </c>
      <c r="K607" s="9">
        <v>5.0000000000000001E-3</v>
      </c>
    </row>
    <row r="608" spans="1:11" x14ac:dyDescent="0.3">
      <c r="A608" s="4" t="s">
        <v>1189</v>
      </c>
      <c r="B608" s="4" t="s">
        <v>1160</v>
      </c>
      <c r="C608" s="4" t="s">
        <v>416</v>
      </c>
      <c r="D608" s="4" t="s">
        <v>1149</v>
      </c>
      <c r="E608" s="3" t="s">
        <v>1185</v>
      </c>
      <c r="F608" s="3"/>
      <c r="G608" s="3"/>
      <c r="H608" s="3" t="s">
        <v>1095</v>
      </c>
      <c r="I608" s="3" t="s">
        <v>1081</v>
      </c>
      <c r="J608" s="3">
        <v>2020</v>
      </c>
      <c r="K608" s="9">
        <v>52.12283287671233</v>
      </c>
    </row>
    <row r="609" spans="1:11" x14ac:dyDescent="0.3">
      <c r="A609" s="4" t="s">
        <v>1189</v>
      </c>
      <c r="B609" s="4" t="s">
        <v>1160</v>
      </c>
      <c r="C609" s="4" t="s">
        <v>416</v>
      </c>
      <c r="D609" s="4" t="s">
        <v>1149</v>
      </c>
      <c r="E609" s="3" t="s">
        <v>1185</v>
      </c>
      <c r="F609" s="3"/>
      <c r="G609" s="3"/>
      <c r="H609" s="3" t="s">
        <v>1095</v>
      </c>
      <c r="I609" s="3" t="s">
        <v>1081</v>
      </c>
      <c r="J609" s="3">
        <v>2025</v>
      </c>
      <c r="K609" s="9">
        <v>52.097032876712333</v>
      </c>
    </row>
    <row r="610" spans="1:11" x14ac:dyDescent="0.3">
      <c r="A610" s="4" t="s">
        <v>1189</v>
      </c>
      <c r="B610" s="4" t="s">
        <v>1160</v>
      </c>
      <c r="C610" s="4" t="s">
        <v>416</v>
      </c>
      <c r="D610" s="4" t="s">
        <v>1149</v>
      </c>
      <c r="E610" s="3" t="s">
        <v>1185</v>
      </c>
      <c r="F610" s="3"/>
      <c r="G610" s="3"/>
      <c r="H610" s="3" t="s">
        <v>1095</v>
      </c>
      <c r="I610" s="3" t="s">
        <v>1081</v>
      </c>
      <c r="J610" s="3">
        <v>2030</v>
      </c>
      <c r="K610" s="9">
        <v>52.097032876712333</v>
      </c>
    </row>
    <row r="611" spans="1:11" x14ac:dyDescent="0.3">
      <c r="A611" s="4" t="s">
        <v>1189</v>
      </c>
      <c r="B611" s="4" t="s">
        <v>1160</v>
      </c>
      <c r="C611" s="4" t="s">
        <v>416</v>
      </c>
      <c r="D611" s="4" t="s">
        <v>1149</v>
      </c>
      <c r="E611" s="3" t="s">
        <v>1185</v>
      </c>
      <c r="F611" s="3"/>
      <c r="G611" s="3"/>
      <c r="H611" s="3" t="s">
        <v>1095</v>
      </c>
      <c r="I611" s="3" t="s">
        <v>1081</v>
      </c>
      <c r="J611" s="3">
        <v>2040</v>
      </c>
      <c r="K611" s="9">
        <v>52.097032876712333</v>
      </c>
    </row>
    <row r="612" spans="1:11" x14ac:dyDescent="0.3">
      <c r="A612" s="4" t="s">
        <v>1189</v>
      </c>
      <c r="B612" s="4" t="s">
        <v>1160</v>
      </c>
      <c r="C612" s="4" t="s">
        <v>416</v>
      </c>
      <c r="D612" s="4" t="s">
        <v>1149</v>
      </c>
      <c r="E612" s="3" t="s">
        <v>1185</v>
      </c>
      <c r="F612" s="3"/>
      <c r="G612" s="3"/>
      <c r="H612" s="3" t="s">
        <v>1095</v>
      </c>
      <c r="I612" s="3" t="s">
        <v>1081</v>
      </c>
      <c r="J612" s="3">
        <v>2050</v>
      </c>
      <c r="K612" s="9">
        <v>52.097032876712333</v>
      </c>
    </row>
    <row r="613" spans="1:11" x14ac:dyDescent="0.3">
      <c r="A613" s="4" t="s">
        <v>1190</v>
      </c>
      <c r="B613" s="4" t="s">
        <v>1162</v>
      </c>
      <c r="C613" s="4" t="s">
        <v>10</v>
      </c>
      <c r="D613" s="4" t="s">
        <v>682</v>
      </c>
      <c r="E613" s="3" t="s">
        <v>850</v>
      </c>
      <c r="F613" s="3"/>
      <c r="G613" s="3" t="s">
        <v>3</v>
      </c>
      <c r="H613" s="3">
        <v>1</v>
      </c>
      <c r="I613" s="3" t="s">
        <v>1081</v>
      </c>
      <c r="J613" s="3">
        <v>2020</v>
      </c>
      <c r="K613" s="9">
        <v>2.3353892968401142E-2</v>
      </c>
    </row>
    <row r="614" spans="1:11" x14ac:dyDescent="0.3">
      <c r="A614" s="4" t="s">
        <v>1190</v>
      </c>
      <c r="B614" s="4" t="s">
        <v>1162</v>
      </c>
      <c r="C614" s="4" t="s">
        <v>10</v>
      </c>
      <c r="D614" s="4" t="s">
        <v>682</v>
      </c>
      <c r="E614" s="3" t="s">
        <v>850</v>
      </c>
      <c r="F614" s="3"/>
      <c r="G614" s="3" t="s">
        <v>3</v>
      </c>
      <c r="H614" s="3">
        <v>1</v>
      </c>
      <c r="I614" s="3" t="s">
        <v>1081</v>
      </c>
      <c r="J614" s="3">
        <v>2025</v>
      </c>
      <c r="K614" s="9">
        <v>2.3353892968401142E-2</v>
      </c>
    </row>
    <row r="615" spans="1:11" x14ac:dyDescent="0.3">
      <c r="A615" s="4" t="s">
        <v>1190</v>
      </c>
      <c r="B615" s="4" t="s">
        <v>1162</v>
      </c>
      <c r="C615" s="4" t="s">
        <v>10</v>
      </c>
      <c r="D615" s="4" t="s">
        <v>682</v>
      </c>
      <c r="E615" s="3" t="s">
        <v>850</v>
      </c>
      <c r="F615" s="3"/>
      <c r="G615" s="3" t="s">
        <v>3</v>
      </c>
      <c r="H615" s="3">
        <v>1</v>
      </c>
      <c r="I615" s="3" t="s">
        <v>1081</v>
      </c>
      <c r="J615" s="3">
        <v>2030</v>
      </c>
      <c r="K615" s="9">
        <v>2.031788688250899E-2</v>
      </c>
    </row>
    <row r="616" spans="1:11" x14ac:dyDescent="0.3">
      <c r="A616" s="4" t="s">
        <v>1190</v>
      </c>
      <c r="B616" s="4" t="s">
        <v>1162</v>
      </c>
      <c r="C616" s="4" t="s">
        <v>10</v>
      </c>
      <c r="D616" s="4" t="s">
        <v>682</v>
      </c>
      <c r="E616" s="3" t="s">
        <v>850</v>
      </c>
      <c r="F616" s="3"/>
      <c r="G616" s="3" t="s">
        <v>3</v>
      </c>
      <c r="H616" s="3">
        <v>1</v>
      </c>
      <c r="I616" s="3" t="s">
        <v>1081</v>
      </c>
      <c r="J616" s="3">
        <v>2040</v>
      </c>
      <c r="K616" s="9">
        <v>1.961727009345696E-2</v>
      </c>
    </row>
    <row r="617" spans="1:11" x14ac:dyDescent="0.3">
      <c r="A617" s="4" t="s">
        <v>1190</v>
      </c>
      <c r="B617" s="4" t="s">
        <v>1162</v>
      </c>
      <c r="C617" s="4" t="s">
        <v>10</v>
      </c>
      <c r="D617" s="4" t="s">
        <v>682</v>
      </c>
      <c r="E617" s="3" t="s">
        <v>850</v>
      </c>
      <c r="F617" s="3"/>
      <c r="G617" s="3" t="s">
        <v>3</v>
      </c>
      <c r="H617" s="3">
        <v>1</v>
      </c>
      <c r="I617" s="3" t="s">
        <v>1081</v>
      </c>
      <c r="J617" s="3">
        <v>2050</v>
      </c>
      <c r="K617" s="9">
        <v>1.8449575445036899E-2</v>
      </c>
    </row>
    <row r="618" spans="1:11" x14ac:dyDescent="0.3">
      <c r="A618" s="4" t="s">
        <v>1190</v>
      </c>
      <c r="B618" s="4" t="s">
        <v>1162</v>
      </c>
      <c r="C618" s="4" t="s">
        <v>10</v>
      </c>
      <c r="D618" s="4" t="s">
        <v>682</v>
      </c>
      <c r="E618" s="3" t="s">
        <v>850</v>
      </c>
      <c r="F618" s="3"/>
      <c r="G618" s="3" t="s">
        <v>3</v>
      </c>
      <c r="H618" s="3">
        <v>1</v>
      </c>
      <c r="I618" s="3" t="s">
        <v>12</v>
      </c>
      <c r="J618" s="3">
        <v>2025</v>
      </c>
      <c r="K618" s="9">
        <v>1.7515419726300861E-2</v>
      </c>
    </row>
    <row r="619" spans="1:11" x14ac:dyDescent="0.3">
      <c r="A619" s="4" t="s">
        <v>1190</v>
      </c>
      <c r="B619" s="4" t="s">
        <v>1162</v>
      </c>
      <c r="C619" s="4" t="s">
        <v>10</v>
      </c>
      <c r="D619" s="4" t="s">
        <v>682</v>
      </c>
      <c r="E619" s="3" t="s">
        <v>850</v>
      </c>
      <c r="F619" s="3"/>
      <c r="G619" s="3" t="s">
        <v>3</v>
      </c>
      <c r="H619" s="3">
        <v>1</v>
      </c>
      <c r="I619" s="3" t="s">
        <v>12</v>
      </c>
      <c r="J619" s="3">
        <v>2050</v>
      </c>
      <c r="K619" s="9">
        <v>1.3837181583777679E-2</v>
      </c>
    </row>
    <row r="620" spans="1:11" x14ac:dyDescent="0.3">
      <c r="A620" s="4" t="s">
        <v>1190</v>
      </c>
      <c r="B620" s="4" t="s">
        <v>1162</v>
      </c>
      <c r="C620" s="4" t="s">
        <v>10</v>
      </c>
      <c r="D620" s="4" t="s">
        <v>682</v>
      </c>
      <c r="E620" s="3" t="s">
        <v>850</v>
      </c>
      <c r="F620" s="3"/>
      <c r="G620" s="3" t="s">
        <v>3</v>
      </c>
      <c r="H620" s="3">
        <v>1</v>
      </c>
      <c r="I620" s="3" t="s">
        <v>11</v>
      </c>
      <c r="J620" s="3">
        <v>2025</v>
      </c>
      <c r="K620" s="9">
        <v>2.919236621050143E-2</v>
      </c>
    </row>
    <row r="621" spans="1:11" x14ac:dyDescent="0.3">
      <c r="A621" s="4" t="s">
        <v>1190</v>
      </c>
      <c r="B621" s="4" t="s">
        <v>1162</v>
      </c>
      <c r="C621" s="4" t="s">
        <v>10</v>
      </c>
      <c r="D621" s="4" t="s">
        <v>682</v>
      </c>
      <c r="E621" s="3" t="s">
        <v>850</v>
      </c>
      <c r="F621" s="3"/>
      <c r="G621" s="3" t="s">
        <v>3</v>
      </c>
      <c r="H621" s="3">
        <v>1</v>
      </c>
      <c r="I621" s="3" t="s">
        <v>11</v>
      </c>
      <c r="J621" s="3">
        <v>2050</v>
      </c>
      <c r="K621" s="9">
        <v>2.3061969306296129E-2</v>
      </c>
    </row>
    <row r="622" spans="1:11" x14ac:dyDescent="0.3">
      <c r="A622" s="4" t="s">
        <v>1190</v>
      </c>
      <c r="B622" s="4" t="s">
        <v>1162</v>
      </c>
      <c r="C622" s="4" t="s">
        <v>10</v>
      </c>
      <c r="D622" s="4" t="s">
        <v>683</v>
      </c>
      <c r="E622" s="3" t="s">
        <v>851</v>
      </c>
      <c r="F622" s="3"/>
      <c r="G622" s="3" t="s">
        <v>3</v>
      </c>
      <c r="H622" s="3">
        <v>1</v>
      </c>
      <c r="I622" s="3" t="s">
        <v>1081</v>
      </c>
      <c r="J622" s="3">
        <v>2020</v>
      </c>
      <c r="K622" s="9">
        <v>10.19008945394839</v>
      </c>
    </row>
    <row r="623" spans="1:11" x14ac:dyDescent="0.3">
      <c r="A623" s="4" t="s">
        <v>1190</v>
      </c>
      <c r="B623" s="4" t="s">
        <v>1162</v>
      </c>
      <c r="C623" s="4" t="s">
        <v>10</v>
      </c>
      <c r="D623" s="4" t="s">
        <v>683</v>
      </c>
      <c r="E623" s="3" t="s">
        <v>851</v>
      </c>
      <c r="F623" s="3"/>
      <c r="G623" s="3" t="s">
        <v>3</v>
      </c>
      <c r="H623" s="3">
        <v>1</v>
      </c>
      <c r="I623" s="3" t="s">
        <v>1081</v>
      </c>
      <c r="J623" s="3">
        <v>2025</v>
      </c>
      <c r="K623" s="9">
        <v>10.19008945394839</v>
      </c>
    </row>
    <row r="624" spans="1:11" x14ac:dyDescent="0.3">
      <c r="A624" s="4" t="s">
        <v>1190</v>
      </c>
      <c r="B624" s="4" t="s">
        <v>1162</v>
      </c>
      <c r="C624" s="4" t="s">
        <v>10</v>
      </c>
      <c r="D624" s="4" t="s">
        <v>683</v>
      </c>
      <c r="E624" s="3" t="s">
        <v>851</v>
      </c>
      <c r="F624" s="3"/>
      <c r="G624" s="3" t="s">
        <v>3</v>
      </c>
      <c r="H624" s="3">
        <v>1</v>
      </c>
      <c r="I624" s="3" t="s">
        <v>1081</v>
      </c>
      <c r="J624" s="3">
        <v>2030</v>
      </c>
      <c r="K624" s="9">
        <v>8.8653778249350985</v>
      </c>
    </row>
    <row r="625" spans="1:11" x14ac:dyDescent="0.3">
      <c r="A625" s="4" t="s">
        <v>1190</v>
      </c>
      <c r="B625" s="4" t="s">
        <v>1162</v>
      </c>
      <c r="C625" s="4" t="s">
        <v>10</v>
      </c>
      <c r="D625" s="4" t="s">
        <v>683</v>
      </c>
      <c r="E625" s="3" t="s">
        <v>851</v>
      </c>
      <c r="F625" s="3"/>
      <c r="G625" s="3" t="s">
        <v>3</v>
      </c>
      <c r="H625" s="3">
        <v>1</v>
      </c>
      <c r="I625" s="3" t="s">
        <v>1081</v>
      </c>
      <c r="J625" s="3">
        <v>2040</v>
      </c>
      <c r="K625" s="9">
        <v>8.5596751413166459</v>
      </c>
    </row>
    <row r="626" spans="1:11" x14ac:dyDescent="0.3">
      <c r="A626" s="4" t="s">
        <v>1190</v>
      </c>
      <c r="B626" s="4" t="s">
        <v>1162</v>
      </c>
      <c r="C626" s="4" t="s">
        <v>10</v>
      </c>
      <c r="D626" s="4" t="s">
        <v>683</v>
      </c>
      <c r="E626" s="3" t="s">
        <v>851</v>
      </c>
      <c r="F626" s="3"/>
      <c r="G626" s="3" t="s">
        <v>3</v>
      </c>
      <c r="H626" s="3">
        <v>1</v>
      </c>
      <c r="I626" s="3" t="s">
        <v>1081</v>
      </c>
      <c r="J626" s="3">
        <v>2050</v>
      </c>
      <c r="K626" s="9">
        <v>8.0501706686192271</v>
      </c>
    </row>
    <row r="627" spans="1:11" x14ac:dyDescent="0.3">
      <c r="A627" s="4" t="s">
        <v>1190</v>
      </c>
      <c r="B627" s="4" t="s">
        <v>1162</v>
      </c>
      <c r="C627" s="4" t="s">
        <v>10</v>
      </c>
      <c r="D627" s="4" t="s">
        <v>683</v>
      </c>
      <c r="E627" s="3" t="s">
        <v>851</v>
      </c>
      <c r="F627" s="3"/>
      <c r="G627" s="3" t="s">
        <v>3</v>
      </c>
      <c r="H627" s="3">
        <v>1</v>
      </c>
      <c r="I627" s="3" t="s">
        <v>12</v>
      </c>
      <c r="J627" s="3">
        <v>2025</v>
      </c>
      <c r="K627" s="9">
        <v>7.6425670904612906</v>
      </c>
    </row>
    <row r="628" spans="1:11" x14ac:dyDescent="0.3">
      <c r="A628" s="4" t="s">
        <v>1190</v>
      </c>
      <c r="B628" s="4" t="s">
        <v>1162</v>
      </c>
      <c r="C628" s="4" t="s">
        <v>10</v>
      </c>
      <c r="D628" s="4" t="s">
        <v>683</v>
      </c>
      <c r="E628" s="3" t="s">
        <v>851</v>
      </c>
      <c r="F628" s="3"/>
      <c r="G628" s="3" t="s">
        <v>3</v>
      </c>
      <c r="H628" s="3">
        <v>1</v>
      </c>
      <c r="I628" s="3" t="s">
        <v>12</v>
      </c>
      <c r="J628" s="3">
        <v>2050</v>
      </c>
      <c r="K628" s="9">
        <v>6.0376280014644204</v>
      </c>
    </row>
    <row r="629" spans="1:11" x14ac:dyDescent="0.3">
      <c r="A629" s="4" t="s">
        <v>1190</v>
      </c>
      <c r="B629" s="4" t="s">
        <v>1162</v>
      </c>
      <c r="C629" s="4" t="s">
        <v>10</v>
      </c>
      <c r="D629" s="4" t="s">
        <v>683</v>
      </c>
      <c r="E629" s="3" t="s">
        <v>851</v>
      </c>
      <c r="F629" s="3"/>
      <c r="G629" s="3" t="s">
        <v>3</v>
      </c>
      <c r="H629" s="3">
        <v>1</v>
      </c>
      <c r="I629" s="3" t="s">
        <v>11</v>
      </c>
      <c r="J629" s="3">
        <v>2025</v>
      </c>
      <c r="K629" s="9">
        <v>12.737611817435489</v>
      </c>
    </row>
    <row r="630" spans="1:11" x14ac:dyDescent="0.3">
      <c r="A630" s="4" t="s">
        <v>1190</v>
      </c>
      <c r="B630" s="4" t="s">
        <v>1162</v>
      </c>
      <c r="C630" s="4" t="s">
        <v>10</v>
      </c>
      <c r="D630" s="4" t="s">
        <v>683</v>
      </c>
      <c r="E630" s="3" t="s">
        <v>851</v>
      </c>
      <c r="F630" s="3"/>
      <c r="G630" s="3" t="s">
        <v>3</v>
      </c>
      <c r="H630" s="3">
        <v>1</v>
      </c>
      <c r="I630" s="3" t="s">
        <v>11</v>
      </c>
      <c r="J630" s="3">
        <v>2050</v>
      </c>
      <c r="K630" s="9">
        <v>10.062713335774029</v>
      </c>
    </row>
    <row r="631" spans="1:11" x14ac:dyDescent="0.3">
      <c r="A631" s="4" t="s">
        <v>1190</v>
      </c>
      <c r="B631" s="4" t="s">
        <v>1162</v>
      </c>
      <c r="C631" s="4" t="s">
        <v>10</v>
      </c>
      <c r="D631" s="4" t="s">
        <v>684</v>
      </c>
      <c r="E631" s="3" t="s">
        <v>850</v>
      </c>
      <c r="F631" s="3"/>
      <c r="G631" s="3" t="s">
        <v>2</v>
      </c>
      <c r="H631" s="3">
        <v>1</v>
      </c>
      <c r="I631" s="3" t="s">
        <v>1081</v>
      </c>
      <c r="J631" s="3">
        <v>2020</v>
      </c>
      <c r="K631" s="9">
        <v>6.8669185149258974E-2</v>
      </c>
    </row>
    <row r="632" spans="1:11" x14ac:dyDescent="0.3">
      <c r="A632" s="4" t="s">
        <v>1190</v>
      </c>
      <c r="B632" s="4" t="s">
        <v>1162</v>
      </c>
      <c r="C632" s="4" t="s">
        <v>10</v>
      </c>
      <c r="D632" s="4" t="s">
        <v>684</v>
      </c>
      <c r="E632" s="3" t="s">
        <v>850</v>
      </c>
      <c r="F632" s="3"/>
      <c r="G632" s="3" t="s">
        <v>2</v>
      </c>
      <c r="H632" s="3">
        <v>1</v>
      </c>
      <c r="I632" s="3" t="s">
        <v>1081</v>
      </c>
      <c r="J632" s="3">
        <v>2025</v>
      </c>
      <c r="K632" s="9">
        <v>6.8669185149258974E-2</v>
      </c>
    </row>
    <row r="633" spans="1:11" x14ac:dyDescent="0.3">
      <c r="A633" s="4" t="s">
        <v>1190</v>
      </c>
      <c r="B633" s="4" t="s">
        <v>1162</v>
      </c>
      <c r="C633" s="4" t="s">
        <v>10</v>
      </c>
      <c r="D633" s="4" t="s">
        <v>684</v>
      </c>
      <c r="E633" s="3" t="s">
        <v>850</v>
      </c>
      <c r="F633" s="3"/>
      <c r="G633" s="3" t="s">
        <v>2</v>
      </c>
      <c r="H633" s="3">
        <v>1</v>
      </c>
      <c r="I633" s="3" t="s">
        <v>1081</v>
      </c>
      <c r="J633" s="3">
        <v>2030</v>
      </c>
      <c r="K633" s="9">
        <v>5.974219107985531E-2</v>
      </c>
    </row>
    <row r="634" spans="1:11" x14ac:dyDescent="0.3">
      <c r="A634" s="4" t="s">
        <v>1190</v>
      </c>
      <c r="B634" s="4" t="s">
        <v>1162</v>
      </c>
      <c r="C634" s="4" t="s">
        <v>10</v>
      </c>
      <c r="D634" s="4" t="s">
        <v>684</v>
      </c>
      <c r="E634" s="3" t="s">
        <v>850</v>
      </c>
      <c r="F634" s="3"/>
      <c r="G634" s="3" t="s">
        <v>2</v>
      </c>
      <c r="H634" s="3">
        <v>1</v>
      </c>
      <c r="I634" s="3" t="s">
        <v>1081</v>
      </c>
      <c r="J634" s="3">
        <v>2040</v>
      </c>
      <c r="K634" s="9">
        <v>5.7682115525377539E-2</v>
      </c>
    </row>
    <row r="635" spans="1:11" x14ac:dyDescent="0.3">
      <c r="A635" s="4" t="s">
        <v>1190</v>
      </c>
      <c r="B635" s="4" t="s">
        <v>1162</v>
      </c>
      <c r="C635" s="4" t="s">
        <v>10</v>
      </c>
      <c r="D635" s="4" t="s">
        <v>684</v>
      </c>
      <c r="E635" s="3" t="s">
        <v>850</v>
      </c>
      <c r="F635" s="3"/>
      <c r="G635" s="3" t="s">
        <v>2</v>
      </c>
      <c r="H635" s="3">
        <v>1</v>
      </c>
      <c r="I635" s="3" t="s">
        <v>1081</v>
      </c>
      <c r="J635" s="3">
        <v>2050</v>
      </c>
      <c r="K635" s="9">
        <v>5.4248656267914593E-2</v>
      </c>
    </row>
    <row r="636" spans="1:11" x14ac:dyDescent="0.3">
      <c r="A636" s="4" t="s">
        <v>1190</v>
      </c>
      <c r="B636" s="4" t="s">
        <v>1162</v>
      </c>
      <c r="C636" s="4" t="s">
        <v>10</v>
      </c>
      <c r="D636" s="4" t="s">
        <v>684</v>
      </c>
      <c r="E636" s="3" t="s">
        <v>850</v>
      </c>
      <c r="F636" s="3"/>
      <c r="G636" s="3" t="s">
        <v>2</v>
      </c>
      <c r="H636" s="3">
        <v>1</v>
      </c>
      <c r="I636" s="3" t="s">
        <v>12</v>
      </c>
      <c r="J636" s="3">
        <v>2025</v>
      </c>
      <c r="K636" s="9">
        <v>5.8368807376870127E-2</v>
      </c>
    </row>
    <row r="637" spans="1:11" x14ac:dyDescent="0.3">
      <c r="A637" s="4" t="s">
        <v>1190</v>
      </c>
      <c r="B637" s="4" t="s">
        <v>1162</v>
      </c>
      <c r="C637" s="4" t="s">
        <v>10</v>
      </c>
      <c r="D637" s="4" t="s">
        <v>684</v>
      </c>
      <c r="E637" s="3" t="s">
        <v>850</v>
      </c>
      <c r="F637" s="3"/>
      <c r="G637" s="3" t="s">
        <v>2</v>
      </c>
      <c r="H637" s="3">
        <v>1</v>
      </c>
      <c r="I637" s="3" t="s">
        <v>12</v>
      </c>
      <c r="J637" s="3">
        <v>2050</v>
      </c>
      <c r="K637" s="9">
        <v>4.6111357827727399E-2</v>
      </c>
    </row>
    <row r="638" spans="1:11" x14ac:dyDescent="0.3">
      <c r="A638" s="4" t="s">
        <v>1190</v>
      </c>
      <c r="B638" s="4" t="s">
        <v>1162</v>
      </c>
      <c r="C638" s="4" t="s">
        <v>10</v>
      </c>
      <c r="D638" s="4" t="s">
        <v>684</v>
      </c>
      <c r="E638" s="3" t="s">
        <v>850</v>
      </c>
      <c r="F638" s="3"/>
      <c r="G638" s="3" t="s">
        <v>2</v>
      </c>
      <c r="H638" s="3">
        <v>1</v>
      </c>
      <c r="I638" s="3" t="s">
        <v>11</v>
      </c>
      <c r="J638" s="3">
        <v>2025</v>
      </c>
      <c r="K638" s="9">
        <v>7.8969562921647821E-2</v>
      </c>
    </row>
    <row r="639" spans="1:11" x14ac:dyDescent="0.3">
      <c r="A639" s="4" t="s">
        <v>1190</v>
      </c>
      <c r="B639" s="4" t="s">
        <v>1162</v>
      </c>
      <c r="C639" s="4" t="s">
        <v>10</v>
      </c>
      <c r="D639" s="4" t="s">
        <v>684</v>
      </c>
      <c r="E639" s="3" t="s">
        <v>850</v>
      </c>
      <c r="F639" s="3"/>
      <c r="G639" s="3" t="s">
        <v>2</v>
      </c>
      <c r="H639" s="3">
        <v>1</v>
      </c>
      <c r="I639" s="3" t="s">
        <v>11</v>
      </c>
      <c r="J639" s="3">
        <v>2050</v>
      </c>
      <c r="K639" s="9">
        <v>6.2385954708101779E-2</v>
      </c>
    </row>
    <row r="640" spans="1:11" x14ac:dyDescent="0.3">
      <c r="A640" s="4" t="s">
        <v>1190</v>
      </c>
      <c r="B640" s="4" t="s">
        <v>1162</v>
      </c>
      <c r="C640" s="4" t="s">
        <v>10</v>
      </c>
      <c r="D640" s="4" t="s">
        <v>685</v>
      </c>
      <c r="E640" s="3" t="s">
        <v>851</v>
      </c>
      <c r="F640" s="3"/>
      <c r="G640" s="3" t="s">
        <v>2</v>
      </c>
      <c r="H640" s="3">
        <v>1</v>
      </c>
      <c r="I640" s="3" t="s">
        <v>1081</v>
      </c>
      <c r="J640" s="3">
        <v>2020</v>
      </c>
      <c r="K640" s="9">
        <v>29.962676473146448</v>
      </c>
    </row>
    <row r="641" spans="1:11" x14ac:dyDescent="0.3">
      <c r="A641" s="4" t="s">
        <v>1190</v>
      </c>
      <c r="B641" s="4" t="s">
        <v>1162</v>
      </c>
      <c r="C641" s="4" t="s">
        <v>10</v>
      </c>
      <c r="D641" s="4" t="s">
        <v>685</v>
      </c>
      <c r="E641" s="3" t="s">
        <v>851</v>
      </c>
      <c r="F641" s="3"/>
      <c r="G641" s="3" t="s">
        <v>2</v>
      </c>
      <c r="H641" s="3">
        <v>1</v>
      </c>
      <c r="I641" s="3" t="s">
        <v>1081</v>
      </c>
      <c r="J641" s="3">
        <v>2025</v>
      </c>
      <c r="K641" s="9">
        <v>29.962676473146448</v>
      </c>
    </row>
    <row r="642" spans="1:11" x14ac:dyDescent="0.3">
      <c r="A642" s="4" t="s">
        <v>1190</v>
      </c>
      <c r="B642" s="4" t="s">
        <v>1162</v>
      </c>
      <c r="C642" s="4" t="s">
        <v>10</v>
      </c>
      <c r="D642" s="4" t="s">
        <v>685</v>
      </c>
      <c r="E642" s="3" t="s">
        <v>851</v>
      </c>
      <c r="F642" s="3"/>
      <c r="G642" s="3" t="s">
        <v>2</v>
      </c>
      <c r="H642" s="3">
        <v>1</v>
      </c>
      <c r="I642" s="3" t="s">
        <v>1081</v>
      </c>
      <c r="J642" s="3">
        <v>2030</v>
      </c>
      <c r="K642" s="9">
        <v>26.067528531637411</v>
      </c>
    </row>
    <row r="643" spans="1:11" x14ac:dyDescent="0.3">
      <c r="A643" s="4" t="s">
        <v>1190</v>
      </c>
      <c r="B643" s="4" t="s">
        <v>1162</v>
      </c>
      <c r="C643" s="4" t="s">
        <v>10</v>
      </c>
      <c r="D643" s="4" t="s">
        <v>685</v>
      </c>
      <c r="E643" s="3" t="s">
        <v>851</v>
      </c>
      <c r="F643" s="3"/>
      <c r="G643" s="3" t="s">
        <v>2</v>
      </c>
      <c r="H643" s="3">
        <v>1</v>
      </c>
      <c r="I643" s="3" t="s">
        <v>1081</v>
      </c>
      <c r="J643" s="3">
        <v>2040</v>
      </c>
      <c r="K643" s="9">
        <v>25.168648237443019</v>
      </c>
    </row>
    <row r="644" spans="1:11" x14ac:dyDescent="0.3">
      <c r="A644" s="4" t="s">
        <v>1190</v>
      </c>
      <c r="B644" s="4" t="s">
        <v>1162</v>
      </c>
      <c r="C644" s="4" t="s">
        <v>10</v>
      </c>
      <c r="D644" s="4" t="s">
        <v>685</v>
      </c>
      <c r="E644" s="3" t="s">
        <v>851</v>
      </c>
      <c r="F644" s="3"/>
      <c r="G644" s="3" t="s">
        <v>2</v>
      </c>
      <c r="H644" s="3">
        <v>1</v>
      </c>
      <c r="I644" s="3" t="s">
        <v>1081</v>
      </c>
      <c r="J644" s="3">
        <v>2050</v>
      </c>
      <c r="K644" s="9">
        <v>23.6705144137857</v>
      </c>
    </row>
    <row r="645" spans="1:11" x14ac:dyDescent="0.3">
      <c r="A645" s="4" t="s">
        <v>1190</v>
      </c>
      <c r="B645" s="4" t="s">
        <v>1162</v>
      </c>
      <c r="C645" s="4" t="s">
        <v>10</v>
      </c>
      <c r="D645" s="4" t="s">
        <v>685</v>
      </c>
      <c r="E645" s="3" t="s">
        <v>851</v>
      </c>
      <c r="F645" s="3"/>
      <c r="G645" s="3" t="s">
        <v>2</v>
      </c>
      <c r="H645" s="3">
        <v>1</v>
      </c>
      <c r="I645" s="3" t="s">
        <v>12</v>
      </c>
      <c r="J645" s="3">
        <v>2025</v>
      </c>
      <c r="K645" s="9">
        <v>25.468275002174479</v>
      </c>
    </row>
    <row r="646" spans="1:11" x14ac:dyDescent="0.3">
      <c r="A646" s="4" t="s">
        <v>1190</v>
      </c>
      <c r="B646" s="4" t="s">
        <v>1162</v>
      </c>
      <c r="C646" s="4" t="s">
        <v>10</v>
      </c>
      <c r="D646" s="4" t="s">
        <v>685</v>
      </c>
      <c r="E646" s="3" t="s">
        <v>851</v>
      </c>
      <c r="F646" s="3"/>
      <c r="G646" s="3" t="s">
        <v>2</v>
      </c>
      <c r="H646" s="3">
        <v>1</v>
      </c>
      <c r="I646" s="3" t="s">
        <v>12</v>
      </c>
      <c r="J646" s="3">
        <v>2050</v>
      </c>
      <c r="K646" s="9">
        <v>20.11993725171784</v>
      </c>
    </row>
    <row r="647" spans="1:11" x14ac:dyDescent="0.3">
      <c r="A647" s="4" t="s">
        <v>1190</v>
      </c>
      <c r="B647" s="4" t="s">
        <v>1162</v>
      </c>
      <c r="C647" s="4" t="s">
        <v>10</v>
      </c>
      <c r="D647" s="4" t="s">
        <v>685</v>
      </c>
      <c r="E647" s="3" t="s">
        <v>851</v>
      </c>
      <c r="F647" s="3"/>
      <c r="G647" s="3" t="s">
        <v>2</v>
      </c>
      <c r="H647" s="3">
        <v>1</v>
      </c>
      <c r="I647" s="3" t="s">
        <v>11</v>
      </c>
      <c r="J647" s="3">
        <v>2025</v>
      </c>
      <c r="K647" s="9">
        <v>34.45707794411841</v>
      </c>
    </row>
    <row r="648" spans="1:11" x14ac:dyDescent="0.3">
      <c r="A648" s="4" t="s">
        <v>1190</v>
      </c>
      <c r="B648" s="4" t="s">
        <v>1162</v>
      </c>
      <c r="C648" s="4" t="s">
        <v>10</v>
      </c>
      <c r="D648" s="4" t="s">
        <v>685</v>
      </c>
      <c r="E648" s="3" t="s">
        <v>851</v>
      </c>
      <c r="F648" s="3"/>
      <c r="G648" s="3" t="s">
        <v>2</v>
      </c>
      <c r="H648" s="3">
        <v>1</v>
      </c>
      <c r="I648" s="3" t="s">
        <v>11</v>
      </c>
      <c r="J648" s="3">
        <v>2050</v>
      </c>
      <c r="K648" s="9">
        <v>27.221091575853549</v>
      </c>
    </row>
    <row r="649" spans="1:11" x14ac:dyDescent="0.3">
      <c r="A649" s="4" t="s">
        <v>1190</v>
      </c>
      <c r="B649" s="4" t="s">
        <v>1162</v>
      </c>
      <c r="C649" s="4" t="s">
        <v>10</v>
      </c>
      <c r="D649" s="4" t="s">
        <v>1085</v>
      </c>
      <c r="E649" s="3" t="s">
        <v>850</v>
      </c>
      <c r="F649" s="3"/>
      <c r="G649" s="3"/>
      <c r="H649" s="3">
        <v>1</v>
      </c>
      <c r="I649" s="3" t="s">
        <v>1081</v>
      </c>
      <c r="J649" s="3">
        <v>2020</v>
      </c>
      <c r="K649" s="9">
        <v>1</v>
      </c>
    </row>
    <row r="650" spans="1:11" x14ac:dyDescent="0.3">
      <c r="A650" s="4" t="s">
        <v>1190</v>
      </c>
      <c r="B650" s="4" t="s">
        <v>1162</v>
      </c>
      <c r="C650" s="4" t="s">
        <v>10</v>
      </c>
      <c r="D650" s="4" t="s">
        <v>1085</v>
      </c>
      <c r="E650" s="3" t="s">
        <v>850</v>
      </c>
      <c r="F650" s="3"/>
      <c r="G650" s="3"/>
      <c r="H650" s="3">
        <v>1</v>
      </c>
      <c r="I650" s="3" t="s">
        <v>1081</v>
      </c>
      <c r="J650" s="3">
        <v>2025</v>
      </c>
      <c r="K650" s="9">
        <v>1</v>
      </c>
    </row>
    <row r="651" spans="1:11" x14ac:dyDescent="0.3">
      <c r="A651" s="4" t="s">
        <v>1190</v>
      </c>
      <c r="B651" s="4" t="s">
        <v>1162</v>
      </c>
      <c r="C651" s="4" t="s">
        <v>10</v>
      </c>
      <c r="D651" s="4" t="s">
        <v>1085</v>
      </c>
      <c r="E651" s="3" t="s">
        <v>850</v>
      </c>
      <c r="F651" s="3"/>
      <c r="G651" s="3"/>
      <c r="H651" s="3">
        <v>1</v>
      </c>
      <c r="I651" s="3" t="s">
        <v>1081</v>
      </c>
      <c r="J651" s="3">
        <v>2030</v>
      </c>
      <c r="K651" s="9">
        <v>1</v>
      </c>
    </row>
    <row r="652" spans="1:11" x14ac:dyDescent="0.3">
      <c r="A652" s="4" t="s">
        <v>1190</v>
      </c>
      <c r="B652" s="4" t="s">
        <v>1162</v>
      </c>
      <c r="C652" s="4" t="s">
        <v>10</v>
      </c>
      <c r="D652" s="4" t="s">
        <v>1085</v>
      </c>
      <c r="E652" s="3" t="s">
        <v>850</v>
      </c>
      <c r="F652" s="3"/>
      <c r="G652" s="3"/>
      <c r="H652" s="3">
        <v>1</v>
      </c>
      <c r="I652" s="3" t="s">
        <v>1081</v>
      </c>
      <c r="J652" s="3">
        <v>2040</v>
      </c>
      <c r="K652" s="9">
        <v>1</v>
      </c>
    </row>
    <row r="653" spans="1:11" x14ac:dyDescent="0.3">
      <c r="A653" s="4" t="s">
        <v>1190</v>
      </c>
      <c r="B653" s="4" t="s">
        <v>1162</v>
      </c>
      <c r="C653" s="4" t="s">
        <v>10</v>
      </c>
      <c r="D653" s="4" t="s">
        <v>1085</v>
      </c>
      <c r="E653" s="3" t="s">
        <v>850</v>
      </c>
      <c r="F653" s="3"/>
      <c r="G653" s="3"/>
      <c r="H653" s="3">
        <v>1</v>
      </c>
      <c r="I653" s="3" t="s">
        <v>1081</v>
      </c>
      <c r="J653" s="3">
        <v>2050</v>
      </c>
      <c r="K653" s="9">
        <v>1</v>
      </c>
    </row>
    <row r="654" spans="1:11" x14ac:dyDescent="0.3">
      <c r="A654" s="4" t="s">
        <v>1190</v>
      </c>
      <c r="B654" s="4" t="s">
        <v>1162</v>
      </c>
      <c r="C654" s="4" t="s">
        <v>10</v>
      </c>
      <c r="D654" s="4" t="s">
        <v>1142</v>
      </c>
      <c r="E654" s="3" t="s">
        <v>852</v>
      </c>
      <c r="F654" s="3"/>
      <c r="G654" s="3" t="s">
        <v>1083</v>
      </c>
      <c r="H654" s="3">
        <v>1</v>
      </c>
      <c r="I654" s="3" t="s">
        <v>1081</v>
      </c>
      <c r="J654" s="3">
        <v>2020</v>
      </c>
      <c r="K654" s="9">
        <v>1.59</v>
      </c>
    </row>
    <row r="655" spans="1:11" x14ac:dyDescent="0.3">
      <c r="A655" s="4" t="s">
        <v>1190</v>
      </c>
      <c r="B655" s="4" t="s">
        <v>1162</v>
      </c>
      <c r="C655" s="4" t="s">
        <v>10</v>
      </c>
      <c r="D655" s="4" t="s">
        <v>1142</v>
      </c>
      <c r="E655" s="3" t="s">
        <v>852</v>
      </c>
      <c r="F655" s="3"/>
      <c r="G655" s="3" t="s">
        <v>1083</v>
      </c>
      <c r="H655" s="3">
        <v>1</v>
      </c>
      <c r="I655" s="3" t="s">
        <v>1081</v>
      </c>
      <c r="J655" s="3">
        <v>2025</v>
      </c>
      <c r="K655" s="9">
        <v>1.59</v>
      </c>
    </row>
    <row r="656" spans="1:11" x14ac:dyDescent="0.3">
      <c r="A656" s="4" t="s">
        <v>1190</v>
      </c>
      <c r="B656" s="4" t="s">
        <v>1162</v>
      </c>
      <c r="C656" s="4" t="s">
        <v>10</v>
      </c>
      <c r="D656" s="4" t="s">
        <v>1142</v>
      </c>
      <c r="E656" s="3" t="s">
        <v>852</v>
      </c>
      <c r="F656" s="3"/>
      <c r="G656" s="3" t="s">
        <v>1083</v>
      </c>
      <c r="H656" s="3">
        <v>1</v>
      </c>
      <c r="I656" s="3" t="s">
        <v>1081</v>
      </c>
      <c r="J656" s="3">
        <v>2030</v>
      </c>
      <c r="K656" s="9">
        <v>1.59</v>
      </c>
    </row>
    <row r="657" spans="1:11" x14ac:dyDescent="0.3">
      <c r="A657" s="4" t="s">
        <v>1190</v>
      </c>
      <c r="B657" s="4" t="s">
        <v>1162</v>
      </c>
      <c r="C657" s="4" t="s">
        <v>10</v>
      </c>
      <c r="D657" s="4" t="s">
        <v>1142</v>
      </c>
      <c r="E657" s="3" t="s">
        <v>852</v>
      </c>
      <c r="F657" s="3"/>
      <c r="G657" s="3" t="s">
        <v>1083</v>
      </c>
      <c r="H657" s="3">
        <v>1</v>
      </c>
      <c r="I657" s="3" t="s">
        <v>1081</v>
      </c>
      <c r="J657" s="3">
        <v>2040</v>
      </c>
      <c r="K657" s="9">
        <v>1.59</v>
      </c>
    </row>
    <row r="658" spans="1:11" x14ac:dyDescent="0.3">
      <c r="A658" s="4" t="s">
        <v>1190</v>
      </c>
      <c r="B658" s="4" t="s">
        <v>1162</v>
      </c>
      <c r="C658" s="4" t="s">
        <v>10</v>
      </c>
      <c r="D658" s="4" t="s">
        <v>1142</v>
      </c>
      <c r="E658" s="3" t="s">
        <v>852</v>
      </c>
      <c r="F658" s="3"/>
      <c r="G658" s="3" t="s">
        <v>1083</v>
      </c>
      <c r="H658" s="3">
        <v>1</v>
      </c>
      <c r="I658" s="3" t="s">
        <v>1081</v>
      </c>
      <c r="J658" s="3">
        <v>2050</v>
      </c>
      <c r="K658" s="9">
        <v>1.59</v>
      </c>
    </row>
    <row r="659" spans="1:11" x14ac:dyDescent="0.3">
      <c r="A659" s="4" t="s">
        <v>1190</v>
      </c>
      <c r="B659" s="4" t="s">
        <v>1162</v>
      </c>
      <c r="C659" s="4" t="s">
        <v>10</v>
      </c>
      <c r="D659" s="4" t="s">
        <v>1086</v>
      </c>
      <c r="E659" s="3" t="s">
        <v>858</v>
      </c>
      <c r="F659" s="3"/>
      <c r="G659" s="3"/>
      <c r="H659" s="3" t="s">
        <v>1084</v>
      </c>
      <c r="I659" s="3" t="s">
        <v>1081</v>
      </c>
      <c r="J659" s="3">
        <v>2020</v>
      </c>
      <c r="K659" s="9">
        <v>29.62625015861407</v>
      </c>
    </row>
    <row r="660" spans="1:11" x14ac:dyDescent="0.3">
      <c r="A660" s="4" t="s">
        <v>1190</v>
      </c>
      <c r="B660" s="4" t="s">
        <v>1162</v>
      </c>
      <c r="C660" s="4" t="s">
        <v>10</v>
      </c>
      <c r="D660" s="4" t="s">
        <v>1086</v>
      </c>
      <c r="E660" s="3" t="s">
        <v>858</v>
      </c>
      <c r="F660" s="3"/>
      <c r="G660" s="3"/>
      <c r="H660" s="3" t="s">
        <v>1084</v>
      </c>
      <c r="I660" s="3" t="s">
        <v>1081</v>
      </c>
      <c r="J660" s="3">
        <v>2025</v>
      </c>
      <c r="K660" s="9">
        <v>29.62625015861407</v>
      </c>
    </row>
    <row r="661" spans="1:11" x14ac:dyDescent="0.3">
      <c r="A661" s="4" t="s">
        <v>1190</v>
      </c>
      <c r="B661" s="4" t="s">
        <v>1162</v>
      </c>
      <c r="C661" s="4" t="s">
        <v>10</v>
      </c>
      <c r="D661" s="4" t="s">
        <v>1086</v>
      </c>
      <c r="E661" s="3" t="s">
        <v>858</v>
      </c>
      <c r="F661" s="3"/>
      <c r="G661" s="3"/>
      <c r="H661" s="3" t="s">
        <v>1084</v>
      </c>
      <c r="I661" s="3" t="s">
        <v>1081</v>
      </c>
      <c r="J661" s="3">
        <v>2030</v>
      </c>
      <c r="K661" s="9">
        <v>29.62625015861407</v>
      </c>
    </row>
    <row r="662" spans="1:11" x14ac:dyDescent="0.3">
      <c r="A662" s="4" t="s">
        <v>1190</v>
      </c>
      <c r="B662" s="4" t="s">
        <v>1162</v>
      </c>
      <c r="C662" s="4" t="s">
        <v>10</v>
      </c>
      <c r="D662" s="4" t="s">
        <v>1086</v>
      </c>
      <c r="E662" s="3" t="s">
        <v>858</v>
      </c>
      <c r="F662" s="3"/>
      <c r="G662" s="3"/>
      <c r="H662" s="3" t="s">
        <v>1084</v>
      </c>
      <c r="I662" s="3" t="s">
        <v>1081</v>
      </c>
      <c r="J662" s="3">
        <v>2040</v>
      </c>
      <c r="K662" s="9">
        <v>29.62625015861407</v>
      </c>
    </row>
    <row r="663" spans="1:11" x14ac:dyDescent="0.3">
      <c r="A663" s="4" t="s">
        <v>1190</v>
      </c>
      <c r="B663" s="4" t="s">
        <v>1162</v>
      </c>
      <c r="C663" s="4" t="s">
        <v>10</v>
      </c>
      <c r="D663" s="4" t="s">
        <v>1086</v>
      </c>
      <c r="E663" s="3" t="s">
        <v>858</v>
      </c>
      <c r="F663" s="3"/>
      <c r="G663" s="3"/>
      <c r="H663" s="3" t="s">
        <v>1084</v>
      </c>
      <c r="I663" s="3" t="s">
        <v>1081</v>
      </c>
      <c r="J663" s="3">
        <v>2050</v>
      </c>
      <c r="K663" s="9">
        <v>29.62625015861407</v>
      </c>
    </row>
    <row r="664" spans="1:11" x14ac:dyDescent="0.3">
      <c r="A664" s="4" t="s">
        <v>1190</v>
      </c>
      <c r="B664" s="4" t="s">
        <v>1162</v>
      </c>
      <c r="C664" s="4" t="s">
        <v>10</v>
      </c>
      <c r="D664" s="4" t="s">
        <v>1141</v>
      </c>
      <c r="E664" s="3" t="s">
        <v>1178</v>
      </c>
      <c r="F664" s="3"/>
      <c r="G664" s="3" t="s">
        <v>4</v>
      </c>
      <c r="H664" s="3">
        <v>1</v>
      </c>
      <c r="I664" s="3" t="s">
        <v>1081</v>
      </c>
      <c r="J664" s="3">
        <v>2020</v>
      </c>
      <c r="K664" s="9">
        <v>0.5951952284946237</v>
      </c>
    </row>
    <row r="665" spans="1:11" x14ac:dyDescent="0.3">
      <c r="A665" s="4" t="s">
        <v>1190</v>
      </c>
      <c r="B665" s="4" t="s">
        <v>1162</v>
      </c>
      <c r="C665" s="4" t="s">
        <v>10</v>
      </c>
      <c r="D665" s="4" t="s">
        <v>1141</v>
      </c>
      <c r="E665" s="3" t="s">
        <v>1178</v>
      </c>
      <c r="F665" s="3"/>
      <c r="G665" s="3" t="s">
        <v>4</v>
      </c>
      <c r="H665" s="3">
        <v>1</v>
      </c>
      <c r="I665" s="3" t="s">
        <v>1081</v>
      </c>
      <c r="J665" s="3">
        <v>2025</v>
      </c>
      <c r="K665" s="9">
        <v>0.5951952284946237</v>
      </c>
    </row>
    <row r="666" spans="1:11" x14ac:dyDescent="0.3">
      <c r="A666" s="4" t="s">
        <v>1190</v>
      </c>
      <c r="B666" s="4" t="s">
        <v>1162</v>
      </c>
      <c r="C666" s="4" t="s">
        <v>10</v>
      </c>
      <c r="D666" s="4" t="s">
        <v>1141</v>
      </c>
      <c r="E666" s="3" t="s">
        <v>1178</v>
      </c>
      <c r="F666" s="3"/>
      <c r="G666" s="3" t="s">
        <v>4</v>
      </c>
      <c r="H666" s="3">
        <v>1</v>
      </c>
      <c r="I666" s="3" t="s">
        <v>1081</v>
      </c>
      <c r="J666" s="3">
        <v>2030</v>
      </c>
      <c r="K666" s="9">
        <v>0.5951952284946237</v>
      </c>
    </row>
    <row r="667" spans="1:11" x14ac:dyDescent="0.3">
      <c r="A667" s="4" t="s">
        <v>1190</v>
      </c>
      <c r="B667" s="4" t="s">
        <v>1162</v>
      </c>
      <c r="C667" s="4" t="s">
        <v>10</v>
      </c>
      <c r="D667" s="4" t="s">
        <v>1141</v>
      </c>
      <c r="E667" s="3" t="s">
        <v>1178</v>
      </c>
      <c r="F667" s="3"/>
      <c r="G667" s="3" t="s">
        <v>4</v>
      </c>
      <c r="H667" s="3">
        <v>1</v>
      </c>
      <c r="I667" s="3" t="s">
        <v>1081</v>
      </c>
      <c r="J667" s="3">
        <v>2040</v>
      </c>
      <c r="K667" s="9">
        <v>0.5951952284946237</v>
      </c>
    </row>
    <row r="668" spans="1:11" x14ac:dyDescent="0.3">
      <c r="A668" s="4" t="s">
        <v>1190</v>
      </c>
      <c r="B668" s="4" t="s">
        <v>1162</v>
      </c>
      <c r="C668" s="4" t="s">
        <v>10</v>
      </c>
      <c r="D668" s="4" t="s">
        <v>1141</v>
      </c>
      <c r="E668" s="3" t="s">
        <v>1178</v>
      </c>
      <c r="F668" s="3"/>
      <c r="G668" s="3" t="s">
        <v>4</v>
      </c>
      <c r="H668" s="3">
        <v>1</v>
      </c>
      <c r="I668" s="3" t="s">
        <v>1081</v>
      </c>
      <c r="J668" s="3">
        <v>2050</v>
      </c>
      <c r="K668" s="9">
        <v>0.5951952284946237</v>
      </c>
    </row>
    <row r="669" spans="1:11" x14ac:dyDescent="0.3">
      <c r="A669" s="4" t="s">
        <v>1190</v>
      </c>
      <c r="B669" s="4" t="s">
        <v>1162</v>
      </c>
      <c r="C669" s="4" t="s">
        <v>10</v>
      </c>
      <c r="D669" s="4" t="s">
        <v>1139</v>
      </c>
      <c r="E669" s="3" t="s">
        <v>1179</v>
      </c>
      <c r="F669" s="3"/>
      <c r="G669" s="3" t="s">
        <v>1082</v>
      </c>
      <c r="H669" s="3">
        <v>1</v>
      </c>
      <c r="I669" s="3" t="s">
        <v>1081</v>
      </c>
      <c r="J669" s="3">
        <v>2020</v>
      </c>
      <c r="K669" s="9">
        <v>0.5951952284946237</v>
      </c>
    </row>
    <row r="670" spans="1:11" x14ac:dyDescent="0.3">
      <c r="A670" s="4" t="s">
        <v>1190</v>
      </c>
      <c r="B670" s="4" t="s">
        <v>1162</v>
      </c>
      <c r="C670" s="4" t="s">
        <v>10</v>
      </c>
      <c r="D670" s="4" t="s">
        <v>1139</v>
      </c>
      <c r="E670" s="3" t="s">
        <v>1179</v>
      </c>
      <c r="F670" s="3"/>
      <c r="G670" s="3" t="s">
        <v>1082</v>
      </c>
      <c r="H670" s="3">
        <v>1</v>
      </c>
      <c r="I670" s="3" t="s">
        <v>1081</v>
      </c>
      <c r="J670" s="3">
        <v>2025</v>
      </c>
      <c r="K670" s="9">
        <v>0.5951952284946237</v>
      </c>
    </row>
    <row r="671" spans="1:11" x14ac:dyDescent="0.3">
      <c r="A671" s="4" t="s">
        <v>1190</v>
      </c>
      <c r="B671" s="4" t="s">
        <v>1162</v>
      </c>
      <c r="C671" s="4" t="s">
        <v>10</v>
      </c>
      <c r="D671" s="4" t="s">
        <v>1139</v>
      </c>
      <c r="E671" s="3" t="s">
        <v>1179</v>
      </c>
      <c r="F671" s="3"/>
      <c r="G671" s="3" t="s">
        <v>1082</v>
      </c>
      <c r="H671" s="3">
        <v>1</v>
      </c>
      <c r="I671" s="3" t="s">
        <v>1081</v>
      </c>
      <c r="J671" s="3">
        <v>2030</v>
      </c>
      <c r="K671" s="9">
        <v>0.5951952284946237</v>
      </c>
    </row>
    <row r="672" spans="1:11" x14ac:dyDescent="0.3">
      <c r="A672" s="4" t="s">
        <v>1190</v>
      </c>
      <c r="B672" s="4" t="s">
        <v>1162</v>
      </c>
      <c r="C672" s="4" t="s">
        <v>10</v>
      </c>
      <c r="D672" s="4" t="s">
        <v>1139</v>
      </c>
      <c r="E672" s="3" t="s">
        <v>1179</v>
      </c>
      <c r="F672" s="3"/>
      <c r="G672" s="3" t="s">
        <v>1082</v>
      </c>
      <c r="H672" s="3">
        <v>1</v>
      </c>
      <c r="I672" s="3" t="s">
        <v>1081</v>
      </c>
      <c r="J672" s="3">
        <v>2040</v>
      </c>
      <c r="K672" s="9">
        <v>0.5951952284946237</v>
      </c>
    </row>
    <row r="673" spans="1:11" x14ac:dyDescent="0.3">
      <c r="A673" s="4" t="s">
        <v>1190</v>
      </c>
      <c r="B673" s="4" t="s">
        <v>1162</v>
      </c>
      <c r="C673" s="4" t="s">
        <v>10</v>
      </c>
      <c r="D673" s="4" t="s">
        <v>1139</v>
      </c>
      <c r="E673" s="3" t="s">
        <v>1179</v>
      </c>
      <c r="F673" s="3"/>
      <c r="G673" s="3" t="s">
        <v>1082</v>
      </c>
      <c r="H673" s="3">
        <v>1</v>
      </c>
      <c r="I673" s="3" t="s">
        <v>1081</v>
      </c>
      <c r="J673" s="3">
        <v>2050</v>
      </c>
      <c r="K673" s="9">
        <v>0.5951952284946237</v>
      </c>
    </row>
    <row r="674" spans="1:11" x14ac:dyDescent="0.3">
      <c r="A674" s="4" t="s">
        <v>1190</v>
      </c>
      <c r="B674" s="4" t="s">
        <v>1162</v>
      </c>
      <c r="C674" s="4" t="s">
        <v>10</v>
      </c>
      <c r="D674" s="4" t="s">
        <v>1139</v>
      </c>
      <c r="E674" s="3" t="s">
        <v>1179</v>
      </c>
      <c r="F674" s="3"/>
      <c r="G674" s="3" t="s">
        <v>1082</v>
      </c>
      <c r="H674" s="3">
        <v>1</v>
      </c>
      <c r="I674" s="3" t="s">
        <v>12</v>
      </c>
      <c r="J674" s="3">
        <v>2025</v>
      </c>
      <c r="K674" s="9">
        <v>0.53567570564516132</v>
      </c>
    </row>
    <row r="675" spans="1:11" x14ac:dyDescent="0.3">
      <c r="A675" s="4" t="s">
        <v>1190</v>
      </c>
      <c r="B675" s="4" t="s">
        <v>1162</v>
      </c>
      <c r="C675" s="4" t="s">
        <v>10</v>
      </c>
      <c r="D675" s="4" t="s">
        <v>1139</v>
      </c>
      <c r="E675" s="3" t="s">
        <v>1179</v>
      </c>
      <c r="F675" s="3"/>
      <c r="G675" s="3" t="s">
        <v>1082</v>
      </c>
      <c r="H675" s="3">
        <v>1</v>
      </c>
      <c r="I675" s="3" t="s">
        <v>12</v>
      </c>
      <c r="J675" s="3">
        <v>2050</v>
      </c>
      <c r="K675" s="9">
        <v>0.53567570564516132</v>
      </c>
    </row>
    <row r="676" spans="1:11" x14ac:dyDescent="0.3">
      <c r="A676" s="4" t="s">
        <v>1190</v>
      </c>
      <c r="B676" s="4" t="s">
        <v>1162</v>
      </c>
      <c r="C676" s="4" t="s">
        <v>10</v>
      </c>
      <c r="D676" s="4" t="s">
        <v>1139</v>
      </c>
      <c r="E676" s="3" t="s">
        <v>1179</v>
      </c>
      <c r="F676" s="3"/>
      <c r="G676" s="3" t="s">
        <v>1082</v>
      </c>
      <c r="H676" s="3">
        <v>1</v>
      </c>
      <c r="I676" s="3" t="s">
        <v>11</v>
      </c>
      <c r="J676" s="3">
        <v>2025</v>
      </c>
      <c r="K676" s="9">
        <v>0.65471475134408608</v>
      </c>
    </row>
    <row r="677" spans="1:11" x14ac:dyDescent="0.3">
      <c r="A677" s="4" t="s">
        <v>1190</v>
      </c>
      <c r="B677" s="4" t="s">
        <v>1162</v>
      </c>
      <c r="C677" s="4" t="s">
        <v>10</v>
      </c>
      <c r="D677" s="4" t="s">
        <v>1139</v>
      </c>
      <c r="E677" s="3" t="s">
        <v>1179</v>
      </c>
      <c r="F677" s="3"/>
      <c r="G677" s="3" t="s">
        <v>1082</v>
      </c>
      <c r="H677" s="3">
        <v>1</v>
      </c>
      <c r="I677" s="3" t="s">
        <v>11</v>
      </c>
      <c r="J677" s="3">
        <v>2050</v>
      </c>
      <c r="K677" s="9">
        <v>0.65471475134408608</v>
      </c>
    </row>
    <row r="678" spans="1:11" x14ac:dyDescent="0.3">
      <c r="A678" s="4" t="s">
        <v>1190</v>
      </c>
      <c r="B678" s="4" t="s">
        <v>1162</v>
      </c>
      <c r="C678" s="4" t="s">
        <v>10</v>
      </c>
      <c r="D678" s="4" t="s">
        <v>420</v>
      </c>
      <c r="E678" s="3" t="s">
        <v>853</v>
      </c>
      <c r="F678" s="3"/>
      <c r="G678" s="3" t="s">
        <v>1087</v>
      </c>
      <c r="H678" s="3"/>
      <c r="I678" s="3" t="s">
        <v>1081</v>
      </c>
      <c r="J678" s="3">
        <v>2020</v>
      </c>
      <c r="K678" s="9">
        <v>2</v>
      </c>
    </row>
    <row r="679" spans="1:11" x14ac:dyDescent="0.3">
      <c r="A679" s="4" t="s">
        <v>1190</v>
      </c>
      <c r="B679" s="4" t="s">
        <v>1162</v>
      </c>
      <c r="C679" s="4" t="s">
        <v>10</v>
      </c>
      <c r="D679" s="4" t="s">
        <v>420</v>
      </c>
      <c r="E679" s="3" t="s">
        <v>853</v>
      </c>
      <c r="F679" s="3"/>
      <c r="G679" s="3" t="s">
        <v>1087</v>
      </c>
      <c r="H679" s="3"/>
      <c r="I679" s="3" t="s">
        <v>1081</v>
      </c>
      <c r="J679" s="3">
        <v>2025</v>
      </c>
      <c r="K679" s="9">
        <v>2</v>
      </c>
    </row>
    <row r="680" spans="1:11" x14ac:dyDescent="0.3">
      <c r="A680" s="4" t="s">
        <v>1190</v>
      </c>
      <c r="B680" s="4" t="s">
        <v>1162</v>
      </c>
      <c r="C680" s="4" t="s">
        <v>10</v>
      </c>
      <c r="D680" s="4" t="s">
        <v>420</v>
      </c>
      <c r="E680" s="3" t="s">
        <v>853</v>
      </c>
      <c r="F680" s="3"/>
      <c r="G680" s="3" t="s">
        <v>1087</v>
      </c>
      <c r="H680" s="3"/>
      <c r="I680" s="3" t="s">
        <v>1081</v>
      </c>
      <c r="J680" s="3">
        <v>2030</v>
      </c>
      <c r="K680" s="9">
        <v>2</v>
      </c>
    </row>
    <row r="681" spans="1:11" x14ac:dyDescent="0.3">
      <c r="A681" s="4" t="s">
        <v>1190</v>
      </c>
      <c r="B681" s="4" t="s">
        <v>1162</v>
      </c>
      <c r="C681" s="4" t="s">
        <v>10</v>
      </c>
      <c r="D681" s="4" t="s">
        <v>420</v>
      </c>
      <c r="E681" s="3" t="s">
        <v>853</v>
      </c>
      <c r="F681" s="3"/>
      <c r="G681" s="3" t="s">
        <v>1087</v>
      </c>
      <c r="H681" s="3"/>
      <c r="I681" s="3" t="s">
        <v>1081</v>
      </c>
      <c r="J681" s="3">
        <v>2040</v>
      </c>
      <c r="K681" s="9">
        <v>2</v>
      </c>
    </row>
    <row r="682" spans="1:11" x14ac:dyDescent="0.3">
      <c r="A682" s="4" t="s">
        <v>1190</v>
      </c>
      <c r="B682" s="4" t="s">
        <v>1162</v>
      </c>
      <c r="C682" s="4" t="s">
        <v>10</v>
      </c>
      <c r="D682" s="4" t="s">
        <v>420</v>
      </c>
      <c r="E682" s="3" t="s">
        <v>853</v>
      </c>
      <c r="F682" s="3"/>
      <c r="G682" s="3" t="s">
        <v>1087</v>
      </c>
      <c r="H682" s="3"/>
      <c r="I682" s="3" t="s">
        <v>1081</v>
      </c>
      <c r="J682" s="3">
        <v>2050</v>
      </c>
      <c r="K682" s="9">
        <v>2</v>
      </c>
    </row>
    <row r="683" spans="1:11" x14ac:dyDescent="0.3">
      <c r="A683" s="4" t="s">
        <v>1190</v>
      </c>
      <c r="B683" s="4" t="s">
        <v>1162</v>
      </c>
      <c r="C683" s="4" t="s">
        <v>10</v>
      </c>
      <c r="D683" s="4" t="s">
        <v>420</v>
      </c>
      <c r="E683" s="3" t="s">
        <v>853</v>
      </c>
      <c r="F683" s="3"/>
      <c r="G683" s="3" t="s">
        <v>1087</v>
      </c>
      <c r="H683" s="3"/>
      <c r="I683" s="3" t="s">
        <v>12</v>
      </c>
      <c r="J683" s="3">
        <v>2025</v>
      </c>
      <c r="K683" s="9">
        <v>1</v>
      </c>
    </row>
    <row r="684" spans="1:11" x14ac:dyDescent="0.3">
      <c r="A684" s="4" t="s">
        <v>1190</v>
      </c>
      <c r="B684" s="4" t="s">
        <v>1162</v>
      </c>
      <c r="C684" s="4" t="s">
        <v>10</v>
      </c>
      <c r="D684" s="4" t="s">
        <v>420</v>
      </c>
      <c r="E684" s="3" t="s">
        <v>853</v>
      </c>
      <c r="F684" s="3"/>
      <c r="G684" s="3" t="s">
        <v>1087</v>
      </c>
      <c r="H684" s="3"/>
      <c r="I684" s="3" t="s">
        <v>12</v>
      </c>
      <c r="J684" s="3">
        <v>2050</v>
      </c>
      <c r="K684" s="9">
        <v>1</v>
      </c>
    </row>
    <row r="685" spans="1:11" x14ac:dyDescent="0.3">
      <c r="A685" s="4" t="s">
        <v>1190</v>
      </c>
      <c r="B685" s="4" t="s">
        <v>1162</v>
      </c>
      <c r="C685" s="4" t="s">
        <v>10</v>
      </c>
      <c r="D685" s="4" t="s">
        <v>420</v>
      </c>
      <c r="E685" s="3" t="s">
        <v>853</v>
      </c>
      <c r="F685" s="3"/>
      <c r="G685" s="3" t="s">
        <v>1087</v>
      </c>
      <c r="H685" s="3"/>
      <c r="I685" s="3" t="s">
        <v>11</v>
      </c>
      <c r="J685" s="3">
        <v>2025</v>
      </c>
      <c r="K685" s="9">
        <v>3</v>
      </c>
    </row>
    <row r="686" spans="1:11" x14ac:dyDescent="0.3">
      <c r="A686" s="4" t="s">
        <v>1190</v>
      </c>
      <c r="B686" s="4" t="s">
        <v>1162</v>
      </c>
      <c r="C686" s="4" t="s">
        <v>10</v>
      </c>
      <c r="D686" s="4" t="s">
        <v>420</v>
      </c>
      <c r="E686" s="3" t="s">
        <v>853</v>
      </c>
      <c r="F686" s="3"/>
      <c r="G686" s="3" t="s">
        <v>1087</v>
      </c>
      <c r="H686" s="3"/>
      <c r="I686" s="3" t="s">
        <v>11</v>
      </c>
      <c r="J686" s="3">
        <v>2050</v>
      </c>
      <c r="K686" s="9">
        <v>3</v>
      </c>
    </row>
    <row r="687" spans="1:11" x14ac:dyDescent="0.3">
      <c r="A687" s="4" t="s">
        <v>1190</v>
      </c>
      <c r="B687" s="4" t="s">
        <v>1162</v>
      </c>
      <c r="C687" s="4" t="s">
        <v>10</v>
      </c>
      <c r="D687" s="4" t="s">
        <v>417</v>
      </c>
      <c r="E687" s="3" t="s">
        <v>850</v>
      </c>
      <c r="F687" s="3"/>
      <c r="G687" s="3"/>
      <c r="H687" s="3">
        <v>1</v>
      </c>
      <c r="I687" s="3" t="s">
        <v>1081</v>
      </c>
      <c r="J687" s="3">
        <v>2020</v>
      </c>
      <c r="K687" s="9" t="s">
        <v>17</v>
      </c>
    </row>
    <row r="688" spans="1:11" x14ac:dyDescent="0.3">
      <c r="A688" s="4" t="s">
        <v>1190</v>
      </c>
      <c r="B688" s="4" t="s">
        <v>1162</v>
      </c>
      <c r="C688" s="4" t="s">
        <v>10</v>
      </c>
      <c r="D688" s="4" t="s">
        <v>417</v>
      </c>
      <c r="E688" s="3" t="s">
        <v>850</v>
      </c>
      <c r="F688" s="3"/>
      <c r="G688" s="3"/>
      <c r="H688" s="3">
        <v>1</v>
      </c>
      <c r="I688" s="3" t="s">
        <v>1081</v>
      </c>
      <c r="J688" s="3">
        <v>2025</v>
      </c>
      <c r="K688" s="9" t="s">
        <v>17</v>
      </c>
    </row>
    <row r="689" spans="1:11" x14ac:dyDescent="0.3">
      <c r="A689" s="4" t="s">
        <v>1190</v>
      </c>
      <c r="B689" s="4" t="s">
        <v>1162</v>
      </c>
      <c r="C689" s="4" t="s">
        <v>10</v>
      </c>
      <c r="D689" s="4" t="s">
        <v>417</v>
      </c>
      <c r="E689" s="3" t="s">
        <v>850</v>
      </c>
      <c r="F689" s="3"/>
      <c r="G689" s="3"/>
      <c r="H689" s="3">
        <v>1</v>
      </c>
      <c r="I689" s="3" t="s">
        <v>1081</v>
      </c>
      <c r="J689" s="3">
        <v>2030</v>
      </c>
      <c r="K689" s="9" t="s">
        <v>17</v>
      </c>
    </row>
    <row r="690" spans="1:11" x14ac:dyDescent="0.3">
      <c r="A690" s="4" t="s">
        <v>1190</v>
      </c>
      <c r="B690" s="4" t="s">
        <v>1162</v>
      </c>
      <c r="C690" s="4" t="s">
        <v>10</v>
      </c>
      <c r="D690" s="4" t="s">
        <v>417</v>
      </c>
      <c r="E690" s="3" t="s">
        <v>850</v>
      </c>
      <c r="F690" s="3"/>
      <c r="G690" s="3"/>
      <c r="H690" s="3">
        <v>1</v>
      </c>
      <c r="I690" s="3" t="s">
        <v>1081</v>
      </c>
      <c r="J690" s="3">
        <v>2040</v>
      </c>
      <c r="K690" s="9" t="s">
        <v>17</v>
      </c>
    </row>
    <row r="691" spans="1:11" x14ac:dyDescent="0.3">
      <c r="A691" s="4" t="s">
        <v>1190</v>
      </c>
      <c r="B691" s="4" t="s">
        <v>1162</v>
      </c>
      <c r="C691" s="4" t="s">
        <v>10</v>
      </c>
      <c r="D691" s="4" t="s">
        <v>417</v>
      </c>
      <c r="E691" s="3" t="s">
        <v>850</v>
      </c>
      <c r="F691" s="3"/>
      <c r="G691" s="3"/>
      <c r="H691" s="3">
        <v>1</v>
      </c>
      <c r="I691" s="3" t="s">
        <v>1081</v>
      </c>
      <c r="J691" s="3">
        <v>2050</v>
      </c>
      <c r="K691" s="9" t="s">
        <v>17</v>
      </c>
    </row>
    <row r="692" spans="1:11" x14ac:dyDescent="0.3">
      <c r="A692" s="4" t="s">
        <v>1190</v>
      </c>
      <c r="B692" s="4" t="s">
        <v>1162</v>
      </c>
      <c r="C692" s="4" t="s">
        <v>10</v>
      </c>
      <c r="D692" s="4" t="s">
        <v>418</v>
      </c>
      <c r="E692" s="3" t="s">
        <v>854</v>
      </c>
      <c r="F692" s="3"/>
      <c r="G692" s="3"/>
      <c r="H692" s="3">
        <v>1</v>
      </c>
      <c r="I692" s="3" t="s">
        <v>1081</v>
      </c>
      <c r="J692" s="3">
        <v>2020</v>
      </c>
      <c r="K692" s="9" t="s">
        <v>17</v>
      </c>
    </row>
    <row r="693" spans="1:11" x14ac:dyDescent="0.3">
      <c r="A693" s="4" t="s">
        <v>1190</v>
      </c>
      <c r="B693" s="4" t="s">
        <v>1162</v>
      </c>
      <c r="C693" s="4" t="s">
        <v>10</v>
      </c>
      <c r="D693" s="4" t="s">
        <v>418</v>
      </c>
      <c r="E693" s="3" t="s">
        <v>854</v>
      </c>
      <c r="F693" s="3"/>
      <c r="G693" s="3"/>
      <c r="H693" s="3">
        <v>1</v>
      </c>
      <c r="I693" s="3" t="s">
        <v>1081</v>
      </c>
      <c r="J693" s="3">
        <v>2025</v>
      </c>
      <c r="K693" s="9" t="s">
        <v>17</v>
      </c>
    </row>
    <row r="694" spans="1:11" x14ac:dyDescent="0.3">
      <c r="A694" s="4" t="s">
        <v>1190</v>
      </c>
      <c r="B694" s="4" t="s">
        <v>1162</v>
      </c>
      <c r="C694" s="4" t="s">
        <v>10</v>
      </c>
      <c r="D694" s="4" t="s">
        <v>418</v>
      </c>
      <c r="E694" s="3" t="s">
        <v>854</v>
      </c>
      <c r="F694" s="3"/>
      <c r="G694" s="3"/>
      <c r="H694" s="3">
        <v>1</v>
      </c>
      <c r="I694" s="3" t="s">
        <v>1081</v>
      </c>
      <c r="J694" s="3">
        <v>2030</v>
      </c>
      <c r="K694" s="9" t="s">
        <v>17</v>
      </c>
    </row>
    <row r="695" spans="1:11" x14ac:dyDescent="0.3">
      <c r="A695" s="4" t="s">
        <v>1190</v>
      </c>
      <c r="B695" s="4" t="s">
        <v>1162</v>
      </c>
      <c r="C695" s="4" t="s">
        <v>10</v>
      </c>
      <c r="D695" s="4" t="s">
        <v>418</v>
      </c>
      <c r="E695" s="3" t="s">
        <v>854</v>
      </c>
      <c r="F695" s="3"/>
      <c r="G695" s="3"/>
      <c r="H695" s="3">
        <v>1</v>
      </c>
      <c r="I695" s="3" t="s">
        <v>1081</v>
      </c>
      <c r="J695" s="3">
        <v>2040</v>
      </c>
      <c r="K695" s="9" t="s">
        <v>17</v>
      </c>
    </row>
    <row r="696" spans="1:11" x14ac:dyDescent="0.3">
      <c r="A696" s="4" t="s">
        <v>1190</v>
      </c>
      <c r="B696" s="4" t="s">
        <v>1162</v>
      </c>
      <c r="C696" s="4" t="s">
        <v>10</v>
      </c>
      <c r="D696" s="4" t="s">
        <v>418</v>
      </c>
      <c r="E696" s="3" t="s">
        <v>854</v>
      </c>
      <c r="F696" s="3"/>
      <c r="G696" s="3"/>
      <c r="H696" s="3">
        <v>1</v>
      </c>
      <c r="I696" s="3" t="s">
        <v>1081</v>
      </c>
      <c r="J696" s="3">
        <v>2050</v>
      </c>
      <c r="K696" s="9" t="s">
        <v>17</v>
      </c>
    </row>
    <row r="697" spans="1:11" x14ac:dyDescent="0.3">
      <c r="A697" s="4" t="s">
        <v>1190</v>
      </c>
      <c r="B697" s="4" t="s">
        <v>1162</v>
      </c>
      <c r="C697" s="4" t="s">
        <v>10</v>
      </c>
      <c r="D697" s="4" t="s">
        <v>419</v>
      </c>
      <c r="E697" s="3" t="s">
        <v>853</v>
      </c>
      <c r="F697" s="3"/>
      <c r="G697" s="3" t="s">
        <v>1</v>
      </c>
      <c r="H697" s="3">
        <v>1</v>
      </c>
      <c r="I697" s="3" t="s">
        <v>1081</v>
      </c>
      <c r="J697" s="3">
        <v>2020</v>
      </c>
      <c r="K697" s="9">
        <v>20</v>
      </c>
    </row>
    <row r="698" spans="1:11" x14ac:dyDescent="0.3">
      <c r="A698" s="4" t="s">
        <v>1190</v>
      </c>
      <c r="B698" s="4" t="s">
        <v>1162</v>
      </c>
      <c r="C698" s="4" t="s">
        <v>10</v>
      </c>
      <c r="D698" s="4" t="s">
        <v>419</v>
      </c>
      <c r="E698" s="3" t="s">
        <v>853</v>
      </c>
      <c r="F698" s="3"/>
      <c r="G698" s="3" t="s">
        <v>1</v>
      </c>
      <c r="H698" s="3">
        <v>1</v>
      </c>
      <c r="I698" s="3" t="s">
        <v>1081</v>
      </c>
      <c r="J698" s="3">
        <v>2025</v>
      </c>
      <c r="K698" s="9">
        <v>20</v>
      </c>
    </row>
    <row r="699" spans="1:11" x14ac:dyDescent="0.3">
      <c r="A699" s="4" t="s">
        <v>1190</v>
      </c>
      <c r="B699" s="4" t="s">
        <v>1162</v>
      </c>
      <c r="C699" s="4" t="s">
        <v>10</v>
      </c>
      <c r="D699" s="4" t="s">
        <v>419</v>
      </c>
      <c r="E699" s="3" t="s">
        <v>853</v>
      </c>
      <c r="F699" s="3"/>
      <c r="G699" s="3" t="s">
        <v>1</v>
      </c>
      <c r="H699" s="3">
        <v>1</v>
      </c>
      <c r="I699" s="3" t="s">
        <v>1081</v>
      </c>
      <c r="J699" s="3">
        <v>2030</v>
      </c>
      <c r="K699" s="9">
        <v>20</v>
      </c>
    </row>
    <row r="700" spans="1:11" x14ac:dyDescent="0.3">
      <c r="A700" s="4" t="s">
        <v>1190</v>
      </c>
      <c r="B700" s="4" t="s">
        <v>1162</v>
      </c>
      <c r="C700" s="4" t="s">
        <v>10</v>
      </c>
      <c r="D700" s="4" t="s">
        <v>419</v>
      </c>
      <c r="E700" s="3" t="s">
        <v>853</v>
      </c>
      <c r="F700" s="3"/>
      <c r="G700" s="3" t="s">
        <v>1</v>
      </c>
      <c r="H700" s="3">
        <v>1</v>
      </c>
      <c r="I700" s="3" t="s">
        <v>1081</v>
      </c>
      <c r="J700" s="3">
        <v>2040</v>
      </c>
      <c r="K700" s="9">
        <v>20</v>
      </c>
    </row>
    <row r="701" spans="1:11" x14ac:dyDescent="0.3">
      <c r="A701" s="4" t="s">
        <v>1190</v>
      </c>
      <c r="B701" s="4" t="s">
        <v>1162</v>
      </c>
      <c r="C701" s="4" t="s">
        <v>10</v>
      </c>
      <c r="D701" s="4" t="s">
        <v>419</v>
      </c>
      <c r="E701" s="3" t="s">
        <v>853</v>
      </c>
      <c r="F701" s="3"/>
      <c r="G701" s="3" t="s">
        <v>1</v>
      </c>
      <c r="H701" s="3">
        <v>1</v>
      </c>
      <c r="I701" s="3" t="s">
        <v>1081</v>
      </c>
      <c r="J701" s="3">
        <v>2050</v>
      </c>
      <c r="K701" s="9">
        <v>20</v>
      </c>
    </row>
    <row r="702" spans="1:11" x14ac:dyDescent="0.3">
      <c r="A702" s="4" t="s">
        <v>1190</v>
      </c>
      <c r="B702" s="4" t="s">
        <v>1162</v>
      </c>
      <c r="C702" s="4" t="s">
        <v>10</v>
      </c>
      <c r="D702" s="4" t="s">
        <v>419</v>
      </c>
      <c r="E702" s="3" t="s">
        <v>853</v>
      </c>
      <c r="F702" s="3"/>
      <c r="G702" s="3" t="s">
        <v>1</v>
      </c>
      <c r="H702" s="3">
        <v>1</v>
      </c>
      <c r="I702" s="3" t="s">
        <v>12</v>
      </c>
      <c r="J702" s="3">
        <v>2025</v>
      </c>
      <c r="K702" s="9">
        <v>15</v>
      </c>
    </row>
    <row r="703" spans="1:11" x14ac:dyDescent="0.3">
      <c r="A703" s="4" t="s">
        <v>1190</v>
      </c>
      <c r="B703" s="4" t="s">
        <v>1162</v>
      </c>
      <c r="C703" s="4" t="s">
        <v>10</v>
      </c>
      <c r="D703" s="4" t="s">
        <v>419</v>
      </c>
      <c r="E703" s="3" t="s">
        <v>853</v>
      </c>
      <c r="F703" s="3"/>
      <c r="G703" s="3" t="s">
        <v>1</v>
      </c>
      <c r="H703" s="3">
        <v>1</v>
      </c>
      <c r="I703" s="3" t="s">
        <v>12</v>
      </c>
      <c r="J703" s="3">
        <v>2050</v>
      </c>
      <c r="K703" s="9">
        <v>15</v>
      </c>
    </row>
    <row r="704" spans="1:11" x14ac:dyDescent="0.3">
      <c r="A704" s="4" t="s">
        <v>1190</v>
      </c>
      <c r="B704" s="4" t="s">
        <v>1162</v>
      </c>
      <c r="C704" s="4" t="s">
        <v>10</v>
      </c>
      <c r="D704" s="4" t="s">
        <v>419</v>
      </c>
      <c r="E704" s="3" t="s">
        <v>853</v>
      </c>
      <c r="F704" s="3"/>
      <c r="G704" s="3" t="s">
        <v>1</v>
      </c>
      <c r="H704" s="3">
        <v>1</v>
      </c>
      <c r="I704" s="3" t="s">
        <v>11</v>
      </c>
      <c r="J704" s="3">
        <v>2025</v>
      </c>
      <c r="K704" s="9">
        <v>25</v>
      </c>
    </row>
    <row r="705" spans="1:11" x14ac:dyDescent="0.3">
      <c r="A705" s="4" t="s">
        <v>1190</v>
      </c>
      <c r="B705" s="4" t="s">
        <v>1162</v>
      </c>
      <c r="C705" s="4" t="s">
        <v>10</v>
      </c>
      <c r="D705" s="4" t="s">
        <v>419</v>
      </c>
      <c r="E705" s="3" t="s">
        <v>853</v>
      </c>
      <c r="F705" s="3"/>
      <c r="G705" s="3" t="s">
        <v>1</v>
      </c>
      <c r="H705" s="3">
        <v>1</v>
      </c>
      <c r="I705" s="3" t="s">
        <v>11</v>
      </c>
      <c r="J705" s="3">
        <v>2050</v>
      </c>
      <c r="K705" s="9">
        <v>25</v>
      </c>
    </row>
    <row r="706" spans="1:11" x14ac:dyDescent="0.3">
      <c r="A706" s="4" t="s">
        <v>1190</v>
      </c>
      <c r="B706" s="4" t="s">
        <v>1162</v>
      </c>
      <c r="C706" s="4" t="s">
        <v>10</v>
      </c>
      <c r="D706" s="4" t="s">
        <v>1140</v>
      </c>
      <c r="E706" s="3" t="s">
        <v>855</v>
      </c>
      <c r="F706" s="3"/>
      <c r="G706" s="3" t="s">
        <v>1083</v>
      </c>
      <c r="H706" s="3" t="s">
        <v>1084</v>
      </c>
      <c r="I706" s="3" t="s">
        <v>1081</v>
      </c>
      <c r="J706" s="3">
        <v>2020</v>
      </c>
      <c r="K706" s="9">
        <v>29.62625015861407</v>
      </c>
    </row>
    <row r="707" spans="1:11" x14ac:dyDescent="0.3">
      <c r="A707" s="4" t="s">
        <v>1190</v>
      </c>
      <c r="B707" s="4" t="s">
        <v>1162</v>
      </c>
      <c r="C707" s="4" t="s">
        <v>10</v>
      </c>
      <c r="D707" s="4" t="s">
        <v>1140</v>
      </c>
      <c r="E707" s="3" t="s">
        <v>855</v>
      </c>
      <c r="F707" s="3"/>
      <c r="G707" s="3" t="s">
        <v>1083</v>
      </c>
      <c r="H707" s="3" t="s">
        <v>1084</v>
      </c>
      <c r="I707" s="3" t="s">
        <v>1081</v>
      </c>
      <c r="J707" s="3">
        <v>2025</v>
      </c>
      <c r="K707" s="9">
        <v>29.62625015861407</v>
      </c>
    </row>
    <row r="708" spans="1:11" x14ac:dyDescent="0.3">
      <c r="A708" s="4" t="s">
        <v>1190</v>
      </c>
      <c r="B708" s="4" t="s">
        <v>1162</v>
      </c>
      <c r="C708" s="4" t="s">
        <v>10</v>
      </c>
      <c r="D708" s="4" t="s">
        <v>1140</v>
      </c>
      <c r="E708" s="3" t="s">
        <v>855</v>
      </c>
      <c r="F708" s="3"/>
      <c r="G708" s="3" t="s">
        <v>1083</v>
      </c>
      <c r="H708" s="3" t="s">
        <v>1084</v>
      </c>
      <c r="I708" s="3" t="s">
        <v>1081</v>
      </c>
      <c r="J708" s="3">
        <v>2030</v>
      </c>
      <c r="K708" s="9">
        <v>29.62625015861407</v>
      </c>
    </row>
    <row r="709" spans="1:11" x14ac:dyDescent="0.3">
      <c r="A709" s="4" t="s">
        <v>1190</v>
      </c>
      <c r="B709" s="4" t="s">
        <v>1162</v>
      </c>
      <c r="C709" s="4" t="s">
        <v>10</v>
      </c>
      <c r="D709" s="4" t="s">
        <v>1140</v>
      </c>
      <c r="E709" s="3" t="s">
        <v>855</v>
      </c>
      <c r="F709" s="3"/>
      <c r="G709" s="3" t="s">
        <v>1083</v>
      </c>
      <c r="H709" s="3" t="s">
        <v>1084</v>
      </c>
      <c r="I709" s="3" t="s">
        <v>1081</v>
      </c>
      <c r="J709" s="3">
        <v>2040</v>
      </c>
      <c r="K709" s="9">
        <v>29.62625015861407</v>
      </c>
    </row>
    <row r="710" spans="1:11" x14ac:dyDescent="0.3">
      <c r="A710" s="4" t="s">
        <v>1190</v>
      </c>
      <c r="B710" s="4" t="s">
        <v>1162</v>
      </c>
      <c r="C710" s="4" t="s">
        <v>10</v>
      </c>
      <c r="D710" s="4" t="s">
        <v>1140</v>
      </c>
      <c r="E710" s="3" t="s">
        <v>855</v>
      </c>
      <c r="F710" s="3"/>
      <c r="G710" s="3" t="s">
        <v>1083</v>
      </c>
      <c r="H710" s="3" t="s">
        <v>1084</v>
      </c>
      <c r="I710" s="3" t="s">
        <v>1081</v>
      </c>
      <c r="J710" s="3">
        <v>2050</v>
      </c>
      <c r="K710" s="9">
        <v>29.62625015861407</v>
      </c>
    </row>
    <row r="711" spans="1:11" x14ac:dyDescent="0.3">
      <c r="A711" s="4" t="s">
        <v>1190</v>
      </c>
      <c r="B711" s="4" t="s">
        <v>1162</v>
      </c>
      <c r="C711" s="4" t="s">
        <v>415</v>
      </c>
      <c r="D711" s="4" t="s">
        <v>686</v>
      </c>
      <c r="E711" s="3" t="s">
        <v>856</v>
      </c>
      <c r="F711" s="3"/>
      <c r="G711" s="3" t="s">
        <v>1091</v>
      </c>
      <c r="H711" s="3">
        <v>1</v>
      </c>
      <c r="I711" s="3" t="s">
        <v>1081</v>
      </c>
      <c r="J711" s="3">
        <v>2020</v>
      </c>
      <c r="K711" s="9">
        <v>3.7233357725199872</v>
      </c>
    </row>
    <row r="712" spans="1:11" x14ac:dyDescent="0.3">
      <c r="A712" s="4" t="s">
        <v>1190</v>
      </c>
      <c r="B712" s="4" t="s">
        <v>1162</v>
      </c>
      <c r="C712" s="4" t="s">
        <v>415</v>
      </c>
      <c r="D712" s="4" t="s">
        <v>686</v>
      </c>
      <c r="E712" s="3" t="s">
        <v>856</v>
      </c>
      <c r="F712" s="3"/>
      <c r="G712" s="3" t="s">
        <v>1091</v>
      </c>
      <c r="H712" s="3">
        <v>1</v>
      </c>
      <c r="I712" s="3" t="s">
        <v>1081</v>
      </c>
      <c r="J712" s="3">
        <v>2025</v>
      </c>
      <c r="K712" s="9">
        <v>3.7233357725199872</v>
      </c>
    </row>
    <row r="713" spans="1:11" x14ac:dyDescent="0.3">
      <c r="A713" s="4" t="s">
        <v>1190</v>
      </c>
      <c r="B713" s="4" t="s">
        <v>1162</v>
      </c>
      <c r="C713" s="4" t="s">
        <v>415</v>
      </c>
      <c r="D713" s="4" t="s">
        <v>686</v>
      </c>
      <c r="E713" s="3" t="s">
        <v>856</v>
      </c>
      <c r="F713" s="3"/>
      <c r="G713" s="3" t="s">
        <v>1091</v>
      </c>
      <c r="H713" s="3">
        <v>1</v>
      </c>
      <c r="I713" s="3" t="s">
        <v>1081</v>
      </c>
      <c r="J713" s="3">
        <v>2030</v>
      </c>
      <c r="K713" s="9">
        <v>3.239302122092389</v>
      </c>
    </row>
    <row r="714" spans="1:11" x14ac:dyDescent="0.3">
      <c r="A714" s="4" t="s">
        <v>1190</v>
      </c>
      <c r="B714" s="4" t="s">
        <v>1162</v>
      </c>
      <c r="C714" s="4" t="s">
        <v>415</v>
      </c>
      <c r="D714" s="4" t="s">
        <v>686</v>
      </c>
      <c r="E714" s="3" t="s">
        <v>856</v>
      </c>
      <c r="F714" s="3"/>
      <c r="G714" s="3" t="s">
        <v>1091</v>
      </c>
      <c r="H714" s="3">
        <v>1</v>
      </c>
      <c r="I714" s="3" t="s">
        <v>1081</v>
      </c>
      <c r="J714" s="3">
        <v>2040</v>
      </c>
      <c r="K714" s="9">
        <v>3.1276020489167888</v>
      </c>
    </row>
    <row r="715" spans="1:11" x14ac:dyDescent="0.3">
      <c r="A715" s="4" t="s">
        <v>1190</v>
      </c>
      <c r="B715" s="4" t="s">
        <v>1162</v>
      </c>
      <c r="C715" s="4" t="s">
        <v>415</v>
      </c>
      <c r="D715" s="4" t="s">
        <v>686</v>
      </c>
      <c r="E715" s="3" t="s">
        <v>856</v>
      </c>
      <c r="F715" s="3"/>
      <c r="G715" s="3" t="s">
        <v>1091</v>
      </c>
      <c r="H715" s="3">
        <v>1</v>
      </c>
      <c r="I715" s="3" t="s">
        <v>1081</v>
      </c>
      <c r="J715" s="3">
        <v>2050</v>
      </c>
      <c r="K715" s="9">
        <v>2.9414352602907901</v>
      </c>
    </row>
    <row r="716" spans="1:11" x14ac:dyDescent="0.3">
      <c r="A716" s="4" t="s">
        <v>1190</v>
      </c>
      <c r="B716" s="4" t="s">
        <v>1162</v>
      </c>
      <c r="C716" s="4" t="s">
        <v>415</v>
      </c>
      <c r="D716" s="4" t="s">
        <v>686</v>
      </c>
      <c r="E716" s="3" t="s">
        <v>856</v>
      </c>
      <c r="F716" s="3"/>
      <c r="G716" s="3" t="s">
        <v>1091</v>
      </c>
      <c r="H716" s="3">
        <v>1</v>
      </c>
      <c r="I716" s="3" t="s">
        <v>12</v>
      </c>
      <c r="J716" s="3">
        <v>2025</v>
      </c>
      <c r="K716" s="9">
        <v>3.164835406641989</v>
      </c>
    </row>
    <row r="717" spans="1:11" x14ac:dyDescent="0.3">
      <c r="A717" s="4" t="s">
        <v>1190</v>
      </c>
      <c r="B717" s="4" t="s">
        <v>1162</v>
      </c>
      <c r="C717" s="4" t="s">
        <v>415</v>
      </c>
      <c r="D717" s="4" t="s">
        <v>686</v>
      </c>
      <c r="E717" s="3" t="s">
        <v>856</v>
      </c>
      <c r="F717" s="3"/>
      <c r="G717" s="3" t="s">
        <v>1091</v>
      </c>
      <c r="H717" s="3">
        <v>1</v>
      </c>
      <c r="I717" s="3" t="s">
        <v>12</v>
      </c>
      <c r="J717" s="3">
        <v>2050</v>
      </c>
      <c r="K717" s="9">
        <v>2.6063350407639909</v>
      </c>
    </row>
    <row r="718" spans="1:11" x14ac:dyDescent="0.3">
      <c r="A718" s="4" t="s">
        <v>1190</v>
      </c>
      <c r="B718" s="4" t="s">
        <v>1162</v>
      </c>
      <c r="C718" s="4" t="s">
        <v>415</v>
      </c>
      <c r="D718" s="4" t="s">
        <v>686</v>
      </c>
      <c r="E718" s="3" t="s">
        <v>856</v>
      </c>
      <c r="F718" s="3"/>
      <c r="G718" s="3" t="s">
        <v>1091</v>
      </c>
      <c r="H718" s="3">
        <v>1</v>
      </c>
      <c r="I718" s="3" t="s">
        <v>11</v>
      </c>
      <c r="J718" s="3">
        <v>2025</v>
      </c>
      <c r="K718" s="9">
        <v>4.2818361383979848</v>
      </c>
    </row>
    <row r="719" spans="1:11" x14ac:dyDescent="0.3">
      <c r="A719" s="4" t="s">
        <v>1190</v>
      </c>
      <c r="B719" s="4" t="s">
        <v>1162</v>
      </c>
      <c r="C719" s="4" t="s">
        <v>415</v>
      </c>
      <c r="D719" s="4" t="s">
        <v>686</v>
      </c>
      <c r="E719" s="3" t="s">
        <v>856</v>
      </c>
      <c r="F719" s="3"/>
      <c r="G719" s="3" t="s">
        <v>1091</v>
      </c>
      <c r="H719" s="3">
        <v>1</v>
      </c>
      <c r="I719" s="3" t="s">
        <v>11</v>
      </c>
      <c r="J719" s="3">
        <v>2050</v>
      </c>
      <c r="K719" s="9">
        <v>3.3137688375427889</v>
      </c>
    </row>
    <row r="720" spans="1:11" x14ac:dyDescent="0.3">
      <c r="A720" s="4" t="s">
        <v>1190</v>
      </c>
      <c r="B720" s="4" t="s">
        <v>1162</v>
      </c>
      <c r="C720" s="4" t="s">
        <v>415</v>
      </c>
      <c r="D720" s="4" t="s">
        <v>1144</v>
      </c>
      <c r="E720" s="3" t="s">
        <v>1180</v>
      </c>
      <c r="F720" s="3"/>
      <c r="G720" s="3" t="s">
        <v>1089</v>
      </c>
      <c r="H720" s="3"/>
      <c r="I720" s="3" t="s">
        <v>1081</v>
      </c>
      <c r="J720" s="3">
        <v>2020</v>
      </c>
      <c r="K720" s="9">
        <v>0.7767219627188342</v>
      </c>
    </row>
    <row r="721" spans="1:11" x14ac:dyDescent="0.3">
      <c r="A721" s="4" t="s">
        <v>1190</v>
      </c>
      <c r="B721" s="4" t="s">
        <v>1162</v>
      </c>
      <c r="C721" s="4" t="s">
        <v>415</v>
      </c>
      <c r="D721" s="4" t="s">
        <v>1144</v>
      </c>
      <c r="E721" s="3" t="s">
        <v>1180</v>
      </c>
      <c r="F721" s="3"/>
      <c r="G721" s="3" t="s">
        <v>1089</v>
      </c>
      <c r="H721" s="3"/>
      <c r="I721" s="3" t="s">
        <v>1081</v>
      </c>
      <c r="J721" s="3">
        <v>2025</v>
      </c>
      <c r="K721" s="9">
        <v>0.7767219627188342</v>
      </c>
    </row>
    <row r="722" spans="1:11" x14ac:dyDescent="0.3">
      <c r="A722" s="4" t="s">
        <v>1190</v>
      </c>
      <c r="B722" s="4" t="s">
        <v>1162</v>
      </c>
      <c r="C722" s="4" t="s">
        <v>415</v>
      </c>
      <c r="D722" s="4" t="s">
        <v>1144</v>
      </c>
      <c r="E722" s="3" t="s">
        <v>1180</v>
      </c>
      <c r="F722" s="3"/>
      <c r="G722" s="3" t="s">
        <v>1089</v>
      </c>
      <c r="H722" s="3"/>
      <c r="I722" s="3" t="s">
        <v>1081</v>
      </c>
      <c r="J722" s="3">
        <v>2030</v>
      </c>
      <c r="K722" s="9">
        <v>0.67574810756538584</v>
      </c>
    </row>
    <row r="723" spans="1:11" x14ac:dyDescent="0.3">
      <c r="A723" s="4" t="s">
        <v>1190</v>
      </c>
      <c r="B723" s="4" t="s">
        <v>1162</v>
      </c>
      <c r="C723" s="4" t="s">
        <v>415</v>
      </c>
      <c r="D723" s="4" t="s">
        <v>1144</v>
      </c>
      <c r="E723" s="3" t="s">
        <v>1180</v>
      </c>
      <c r="F723" s="3"/>
      <c r="G723" s="3" t="s">
        <v>1089</v>
      </c>
      <c r="H723" s="3"/>
      <c r="I723" s="3" t="s">
        <v>1081</v>
      </c>
      <c r="J723" s="3">
        <v>2040</v>
      </c>
      <c r="K723" s="9">
        <v>0.65244644868382073</v>
      </c>
    </row>
    <row r="724" spans="1:11" x14ac:dyDescent="0.3">
      <c r="A724" s="4" t="s">
        <v>1190</v>
      </c>
      <c r="B724" s="4" t="s">
        <v>1162</v>
      </c>
      <c r="C724" s="4" t="s">
        <v>415</v>
      </c>
      <c r="D724" s="4" t="s">
        <v>1144</v>
      </c>
      <c r="E724" s="3" t="s">
        <v>1180</v>
      </c>
      <c r="F724" s="3"/>
      <c r="G724" s="3" t="s">
        <v>1089</v>
      </c>
      <c r="H724" s="3"/>
      <c r="I724" s="3" t="s">
        <v>1081</v>
      </c>
      <c r="J724" s="3">
        <v>2050</v>
      </c>
      <c r="K724" s="9">
        <v>0.61361035054787916</v>
      </c>
    </row>
    <row r="725" spans="1:11" x14ac:dyDescent="0.3">
      <c r="A725" s="4" t="s">
        <v>1190</v>
      </c>
      <c r="B725" s="4" t="s">
        <v>1162</v>
      </c>
      <c r="C725" s="4" t="s">
        <v>415</v>
      </c>
      <c r="D725" s="4" t="s">
        <v>1144</v>
      </c>
      <c r="E725" s="3" t="s">
        <v>1180</v>
      </c>
      <c r="F725" s="3"/>
      <c r="G725" s="3" t="s">
        <v>1089</v>
      </c>
      <c r="H725" s="3"/>
      <c r="I725" s="3" t="s">
        <v>12</v>
      </c>
      <c r="J725" s="3">
        <v>2025</v>
      </c>
      <c r="K725" s="9">
        <v>0.66021366831100903</v>
      </c>
    </row>
    <row r="726" spans="1:11" x14ac:dyDescent="0.3">
      <c r="A726" s="4" t="s">
        <v>1190</v>
      </c>
      <c r="B726" s="4" t="s">
        <v>1162</v>
      </c>
      <c r="C726" s="4" t="s">
        <v>415</v>
      </c>
      <c r="D726" s="4" t="s">
        <v>1144</v>
      </c>
      <c r="E726" s="3" t="s">
        <v>1180</v>
      </c>
      <c r="F726" s="3"/>
      <c r="G726" s="3" t="s">
        <v>1089</v>
      </c>
      <c r="H726" s="3"/>
      <c r="I726" s="3" t="s">
        <v>12</v>
      </c>
      <c r="J726" s="3">
        <v>2050</v>
      </c>
      <c r="K726" s="9">
        <v>0.54370537390318385</v>
      </c>
    </row>
    <row r="727" spans="1:11" x14ac:dyDescent="0.3">
      <c r="A727" s="4" t="s">
        <v>1190</v>
      </c>
      <c r="B727" s="4" t="s">
        <v>1162</v>
      </c>
      <c r="C727" s="4" t="s">
        <v>415</v>
      </c>
      <c r="D727" s="4" t="s">
        <v>1144</v>
      </c>
      <c r="E727" s="3" t="s">
        <v>1180</v>
      </c>
      <c r="F727" s="3"/>
      <c r="G727" s="3" t="s">
        <v>1089</v>
      </c>
      <c r="H727" s="3"/>
      <c r="I727" s="3" t="s">
        <v>11</v>
      </c>
      <c r="J727" s="3">
        <v>2025</v>
      </c>
      <c r="K727" s="9">
        <v>0.89323025712665927</v>
      </c>
    </row>
    <row r="728" spans="1:11" x14ac:dyDescent="0.3">
      <c r="A728" s="4" t="s">
        <v>1190</v>
      </c>
      <c r="B728" s="4" t="s">
        <v>1162</v>
      </c>
      <c r="C728" s="4" t="s">
        <v>415</v>
      </c>
      <c r="D728" s="4" t="s">
        <v>1144</v>
      </c>
      <c r="E728" s="3" t="s">
        <v>1180</v>
      </c>
      <c r="F728" s="3"/>
      <c r="G728" s="3" t="s">
        <v>1089</v>
      </c>
      <c r="H728" s="3"/>
      <c r="I728" s="3" t="s">
        <v>11</v>
      </c>
      <c r="J728" s="3">
        <v>2050</v>
      </c>
      <c r="K728" s="9">
        <v>0.69128254681976242</v>
      </c>
    </row>
    <row r="729" spans="1:11" x14ac:dyDescent="0.3">
      <c r="A729" s="4" t="s">
        <v>1190</v>
      </c>
      <c r="B729" s="4" t="s">
        <v>1162</v>
      </c>
      <c r="C729" s="4" t="s">
        <v>415</v>
      </c>
      <c r="D729" s="4" t="s">
        <v>1145</v>
      </c>
      <c r="E729" s="3" t="s">
        <v>1180</v>
      </c>
      <c r="F729" s="3"/>
      <c r="G729" s="3" t="s">
        <v>1089</v>
      </c>
      <c r="H729" s="3"/>
      <c r="I729" s="3" t="s">
        <v>1081</v>
      </c>
      <c r="J729" s="3">
        <v>2020</v>
      </c>
      <c r="K729" s="9">
        <v>0.19418049067970861</v>
      </c>
    </row>
    <row r="730" spans="1:11" x14ac:dyDescent="0.3">
      <c r="A730" s="4" t="s">
        <v>1190</v>
      </c>
      <c r="B730" s="4" t="s">
        <v>1162</v>
      </c>
      <c r="C730" s="4" t="s">
        <v>415</v>
      </c>
      <c r="D730" s="4" t="s">
        <v>1145</v>
      </c>
      <c r="E730" s="3" t="s">
        <v>1180</v>
      </c>
      <c r="F730" s="3"/>
      <c r="G730" s="3" t="s">
        <v>1089</v>
      </c>
      <c r="H730" s="3"/>
      <c r="I730" s="3" t="s">
        <v>1081</v>
      </c>
      <c r="J730" s="3">
        <v>2025</v>
      </c>
      <c r="K730" s="9">
        <v>0.19418049067970861</v>
      </c>
    </row>
    <row r="731" spans="1:11" x14ac:dyDescent="0.3">
      <c r="A731" s="4" t="s">
        <v>1190</v>
      </c>
      <c r="B731" s="4" t="s">
        <v>1162</v>
      </c>
      <c r="C731" s="4" t="s">
        <v>415</v>
      </c>
      <c r="D731" s="4" t="s">
        <v>1145</v>
      </c>
      <c r="E731" s="3" t="s">
        <v>1180</v>
      </c>
      <c r="F731" s="3"/>
      <c r="G731" s="3" t="s">
        <v>1089</v>
      </c>
      <c r="H731" s="3"/>
      <c r="I731" s="3" t="s">
        <v>1081</v>
      </c>
      <c r="J731" s="3">
        <v>2030</v>
      </c>
      <c r="K731" s="9">
        <v>0.16893702689134649</v>
      </c>
    </row>
    <row r="732" spans="1:11" x14ac:dyDescent="0.3">
      <c r="A732" s="4" t="s">
        <v>1190</v>
      </c>
      <c r="B732" s="4" t="s">
        <v>1162</v>
      </c>
      <c r="C732" s="4" t="s">
        <v>415</v>
      </c>
      <c r="D732" s="4" t="s">
        <v>1145</v>
      </c>
      <c r="E732" s="3" t="s">
        <v>1180</v>
      </c>
      <c r="F732" s="3"/>
      <c r="G732" s="3" t="s">
        <v>1089</v>
      </c>
      <c r="H732" s="3"/>
      <c r="I732" s="3" t="s">
        <v>1081</v>
      </c>
      <c r="J732" s="3">
        <v>2040</v>
      </c>
      <c r="K732" s="9">
        <v>0.16311161217095521</v>
      </c>
    </row>
    <row r="733" spans="1:11" x14ac:dyDescent="0.3">
      <c r="A733" s="4" t="s">
        <v>1190</v>
      </c>
      <c r="B733" s="4" t="s">
        <v>1162</v>
      </c>
      <c r="C733" s="4" t="s">
        <v>415</v>
      </c>
      <c r="D733" s="4" t="s">
        <v>1145</v>
      </c>
      <c r="E733" s="3" t="s">
        <v>1180</v>
      </c>
      <c r="F733" s="3"/>
      <c r="G733" s="3" t="s">
        <v>1089</v>
      </c>
      <c r="H733" s="3"/>
      <c r="I733" s="3" t="s">
        <v>1081</v>
      </c>
      <c r="J733" s="3">
        <v>2050</v>
      </c>
      <c r="K733" s="9">
        <v>0.15340258763696979</v>
      </c>
    </row>
    <row r="734" spans="1:11" x14ac:dyDescent="0.3">
      <c r="A734" s="4" t="s">
        <v>1190</v>
      </c>
      <c r="B734" s="4" t="s">
        <v>1162</v>
      </c>
      <c r="C734" s="4" t="s">
        <v>415</v>
      </c>
      <c r="D734" s="4" t="s">
        <v>1145</v>
      </c>
      <c r="E734" s="3" t="s">
        <v>1180</v>
      </c>
      <c r="F734" s="3"/>
      <c r="G734" s="3" t="s">
        <v>1089</v>
      </c>
      <c r="H734" s="3"/>
      <c r="I734" s="3" t="s">
        <v>12</v>
      </c>
      <c r="J734" s="3">
        <v>2025</v>
      </c>
      <c r="K734" s="9">
        <v>0.16505341707775231</v>
      </c>
    </row>
    <row r="735" spans="1:11" x14ac:dyDescent="0.3">
      <c r="A735" s="4" t="s">
        <v>1190</v>
      </c>
      <c r="B735" s="4" t="s">
        <v>1162</v>
      </c>
      <c r="C735" s="4" t="s">
        <v>415</v>
      </c>
      <c r="D735" s="4" t="s">
        <v>1145</v>
      </c>
      <c r="E735" s="3" t="s">
        <v>1180</v>
      </c>
      <c r="F735" s="3"/>
      <c r="G735" s="3" t="s">
        <v>1089</v>
      </c>
      <c r="H735" s="3"/>
      <c r="I735" s="3" t="s">
        <v>12</v>
      </c>
      <c r="J735" s="3">
        <v>2050</v>
      </c>
      <c r="K735" s="9">
        <v>0.13592634347579599</v>
      </c>
    </row>
    <row r="736" spans="1:11" x14ac:dyDescent="0.3">
      <c r="A736" s="4" t="s">
        <v>1190</v>
      </c>
      <c r="B736" s="4" t="s">
        <v>1162</v>
      </c>
      <c r="C736" s="4" t="s">
        <v>415</v>
      </c>
      <c r="D736" s="4" t="s">
        <v>1145</v>
      </c>
      <c r="E736" s="3" t="s">
        <v>1180</v>
      </c>
      <c r="F736" s="3"/>
      <c r="G736" s="3" t="s">
        <v>1089</v>
      </c>
      <c r="H736" s="3"/>
      <c r="I736" s="3" t="s">
        <v>11</v>
      </c>
      <c r="J736" s="3">
        <v>2025</v>
      </c>
      <c r="K736" s="9">
        <v>0.22330756428166479</v>
      </c>
    </row>
    <row r="737" spans="1:11" x14ac:dyDescent="0.3">
      <c r="A737" s="4" t="s">
        <v>1190</v>
      </c>
      <c r="B737" s="4" t="s">
        <v>1162</v>
      </c>
      <c r="C737" s="4" t="s">
        <v>415</v>
      </c>
      <c r="D737" s="4" t="s">
        <v>1145</v>
      </c>
      <c r="E737" s="3" t="s">
        <v>1180</v>
      </c>
      <c r="F737" s="3"/>
      <c r="G737" s="3" t="s">
        <v>1089</v>
      </c>
      <c r="H737" s="3"/>
      <c r="I737" s="3" t="s">
        <v>11</v>
      </c>
      <c r="J737" s="3">
        <v>2050</v>
      </c>
      <c r="K737" s="9">
        <v>0.17282063670494061</v>
      </c>
    </row>
    <row r="738" spans="1:11" x14ac:dyDescent="0.3">
      <c r="A738" s="4" t="s">
        <v>1190</v>
      </c>
      <c r="B738" s="4" t="s">
        <v>1162</v>
      </c>
      <c r="C738" s="4" t="s">
        <v>415</v>
      </c>
      <c r="D738" s="4" t="s">
        <v>687</v>
      </c>
      <c r="E738" s="3" t="s">
        <v>856</v>
      </c>
      <c r="F738" s="3"/>
      <c r="G738" s="3" t="s">
        <v>1092</v>
      </c>
      <c r="H738" s="3">
        <v>1</v>
      </c>
      <c r="I738" s="3" t="s">
        <v>1081</v>
      </c>
      <c r="J738" s="3">
        <v>2020</v>
      </c>
      <c r="K738" s="9">
        <v>2.397321441245841</v>
      </c>
    </row>
    <row r="739" spans="1:11" x14ac:dyDescent="0.3">
      <c r="A739" s="4" t="s">
        <v>1190</v>
      </c>
      <c r="B739" s="4" t="s">
        <v>1162</v>
      </c>
      <c r="C739" s="4" t="s">
        <v>415</v>
      </c>
      <c r="D739" s="4" t="s">
        <v>687</v>
      </c>
      <c r="E739" s="3" t="s">
        <v>856</v>
      </c>
      <c r="F739" s="3"/>
      <c r="G739" s="3" t="s">
        <v>1092</v>
      </c>
      <c r="H739" s="3">
        <v>1</v>
      </c>
      <c r="I739" s="3" t="s">
        <v>1081</v>
      </c>
      <c r="J739" s="3">
        <v>2025</v>
      </c>
      <c r="K739" s="9">
        <v>2.397321441245841</v>
      </c>
    </row>
    <row r="740" spans="1:11" x14ac:dyDescent="0.3">
      <c r="A740" s="4" t="s">
        <v>1190</v>
      </c>
      <c r="B740" s="4" t="s">
        <v>1162</v>
      </c>
      <c r="C740" s="4" t="s">
        <v>415</v>
      </c>
      <c r="D740" s="4" t="s">
        <v>687</v>
      </c>
      <c r="E740" s="3" t="s">
        <v>856</v>
      </c>
      <c r="F740" s="3"/>
      <c r="G740" s="3" t="s">
        <v>1092</v>
      </c>
      <c r="H740" s="3">
        <v>1</v>
      </c>
      <c r="I740" s="3" t="s">
        <v>1081</v>
      </c>
      <c r="J740" s="3">
        <v>2030</v>
      </c>
      <c r="K740" s="9">
        <v>2.085669653883881</v>
      </c>
    </row>
    <row r="741" spans="1:11" x14ac:dyDescent="0.3">
      <c r="A741" s="4" t="s">
        <v>1190</v>
      </c>
      <c r="B741" s="4" t="s">
        <v>1162</v>
      </c>
      <c r="C741" s="4" t="s">
        <v>415</v>
      </c>
      <c r="D741" s="4" t="s">
        <v>687</v>
      </c>
      <c r="E741" s="3" t="s">
        <v>856</v>
      </c>
      <c r="F741" s="3"/>
      <c r="G741" s="3" t="s">
        <v>1092</v>
      </c>
      <c r="H741" s="3">
        <v>1</v>
      </c>
      <c r="I741" s="3" t="s">
        <v>1081</v>
      </c>
      <c r="J741" s="3">
        <v>2040</v>
      </c>
      <c r="K741" s="9">
        <v>2.0137500106465058</v>
      </c>
    </row>
    <row r="742" spans="1:11" x14ac:dyDescent="0.3">
      <c r="A742" s="4" t="s">
        <v>1190</v>
      </c>
      <c r="B742" s="4" t="s">
        <v>1162</v>
      </c>
      <c r="C742" s="4" t="s">
        <v>415</v>
      </c>
      <c r="D742" s="4" t="s">
        <v>687</v>
      </c>
      <c r="E742" s="3" t="s">
        <v>856</v>
      </c>
      <c r="F742" s="3"/>
      <c r="G742" s="3" t="s">
        <v>1092</v>
      </c>
      <c r="H742" s="3">
        <v>1</v>
      </c>
      <c r="I742" s="3" t="s">
        <v>1081</v>
      </c>
      <c r="J742" s="3">
        <v>2050</v>
      </c>
      <c r="K742" s="9">
        <v>1.8938839385842141</v>
      </c>
    </row>
    <row r="743" spans="1:11" x14ac:dyDescent="0.3">
      <c r="A743" s="4" t="s">
        <v>1190</v>
      </c>
      <c r="B743" s="4" t="s">
        <v>1162</v>
      </c>
      <c r="C743" s="4" t="s">
        <v>415</v>
      </c>
      <c r="D743" s="4" t="s">
        <v>687</v>
      </c>
      <c r="E743" s="3" t="s">
        <v>856</v>
      </c>
      <c r="F743" s="3"/>
      <c r="G743" s="3" t="s">
        <v>1092</v>
      </c>
      <c r="H743" s="3">
        <v>1</v>
      </c>
      <c r="I743" s="3" t="s">
        <v>12</v>
      </c>
      <c r="J743" s="3">
        <v>2025</v>
      </c>
      <c r="K743" s="9">
        <v>2.037723225058965</v>
      </c>
    </row>
    <row r="744" spans="1:11" x14ac:dyDescent="0.3">
      <c r="A744" s="4" t="s">
        <v>1190</v>
      </c>
      <c r="B744" s="4" t="s">
        <v>1162</v>
      </c>
      <c r="C744" s="4" t="s">
        <v>415</v>
      </c>
      <c r="D744" s="4" t="s">
        <v>687</v>
      </c>
      <c r="E744" s="3" t="s">
        <v>856</v>
      </c>
      <c r="F744" s="3"/>
      <c r="G744" s="3" t="s">
        <v>1092</v>
      </c>
      <c r="H744" s="3">
        <v>1</v>
      </c>
      <c r="I744" s="3" t="s">
        <v>12</v>
      </c>
      <c r="J744" s="3">
        <v>2050</v>
      </c>
      <c r="K744" s="9">
        <v>1.678125008872088</v>
      </c>
    </row>
    <row r="745" spans="1:11" x14ac:dyDescent="0.3">
      <c r="A745" s="4" t="s">
        <v>1190</v>
      </c>
      <c r="B745" s="4" t="s">
        <v>1162</v>
      </c>
      <c r="C745" s="4" t="s">
        <v>415</v>
      </c>
      <c r="D745" s="4" t="s">
        <v>687</v>
      </c>
      <c r="E745" s="3" t="s">
        <v>856</v>
      </c>
      <c r="F745" s="3"/>
      <c r="G745" s="3" t="s">
        <v>1092</v>
      </c>
      <c r="H745" s="3">
        <v>1</v>
      </c>
      <c r="I745" s="3" t="s">
        <v>11</v>
      </c>
      <c r="J745" s="3">
        <v>2025</v>
      </c>
      <c r="K745" s="9">
        <v>2.7569196574327171</v>
      </c>
    </row>
    <row r="746" spans="1:11" x14ac:dyDescent="0.3">
      <c r="A746" s="4" t="s">
        <v>1190</v>
      </c>
      <c r="B746" s="4" t="s">
        <v>1162</v>
      </c>
      <c r="C746" s="4" t="s">
        <v>415</v>
      </c>
      <c r="D746" s="4" t="s">
        <v>687</v>
      </c>
      <c r="E746" s="3" t="s">
        <v>856</v>
      </c>
      <c r="F746" s="3"/>
      <c r="G746" s="3" t="s">
        <v>1092</v>
      </c>
      <c r="H746" s="3">
        <v>1</v>
      </c>
      <c r="I746" s="3" t="s">
        <v>11</v>
      </c>
      <c r="J746" s="3">
        <v>2050</v>
      </c>
      <c r="K746" s="9">
        <v>2.133616082708798</v>
      </c>
    </row>
    <row r="747" spans="1:11" x14ac:dyDescent="0.3">
      <c r="A747" s="4" t="s">
        <v>1190</v>
      </c>
      <c r="B747" s="4" t="s">
        <v>1162</v>
      </c>
      <c r="C747" s="4" t="s">
        <v>415</v>
      </c>
      <c r="D747" s="4" t="s">
        <v>688</v>
      </c>
      <c r="E747" s="3" t="s">
        <v>856</v>
      </c>
      <c r="F747" s="3"/>
      <c r="G747" s="3" t="s">
        <v>1093</v>
      </c>
      <c r="H747" s="3">
        <v>1</v>
      </c>
      <c r="I747" s="3" t="s">
        <v>1081</v>
      </c>
      <c r="J747" s="3">
        <v>2020</v>
      </c>
      <c r="K747" s="9">
        <v>0.6411604284424326</v>
      </c>
    </row>
    <row r="748" spans="1:11" x14ac:dyDescent="0.3">
      <c r="A748" s="4" t="s">
        <v>1190</v>
      </c>
      <c r="B748" s="4" t="s">
        <v>1162</v>
      </c>
      <c r="C748" s="4" t="s">
        <v>415</v>
      </c>
      <c r="D748" s="4" t="s">
        <v>688</v>
      </c>
      <c r="E748" s="3" t="s">
        <v>856</v>
      </c>
      <c r="F748" s="3"/>
      <c r="G748" s="3" t="s">
        <v>1093</v>
      </c>
      <c r="H748" s="3">
        <v>1</v>
      </c>
      <c r="I748" s="3" t="s">
        <v>1081</v>
      </c>
      <c r="J748" s="3">
        <v>2025</v>
      </c>
      <c r="K748" s="9">
        <v>0.6411604284424326</v>
      </c>
    </row>
    <row r="749" spans="1:11" x14ac:dyDescent="0.3">
      <c r="A749" s="4" t="s">
        <v>1190</v>
      </c>
      <c r="B749" s="4" t="s">
        <v>1162</v>
      </c>
      <c r="C749" s="4" t="s">
        <v>415</v>
      </c>
      <c r="D749" s="4" t="s">
        <v>688</v>
      </c>
      <c r="E749" s="3" t="s">
        <v>856</v>
      </c>
      <c r="F749" s="3"/>
      <c r="G749" s="3" t="s">
        <v>1093</v>
      </c>
      <c r="H749" s="3">
        <v>1</v>
      </c>
      <c r="I749" s="3" t="s">
        <v>1081</v>
      </c>
      <c r="J749" s="3">
        <v>2030</v>
      </c>
      <c r="K749" s="9">
        <v>0.55780957274491638</v>
      </c>
    </row>
    <row r="750" spans="1:11" x14ac:dyDescent="0.3">
      <c r="A750" s="4" t="s">
        <v>1190</v>
      </c>
      <c r="B750" s="4" t="s">
        <v>1162</v>
      </c>
      <c r="C750" s="4" t="s">
        <v>415</v>
      </c>
      <c r="D750" s="4" t="s">
        <v>688</v>
      </c>
      <c r="E750" s="3" t="s">
        <v>856</v>
      </c>
      <c r="F750" s="3"/>
      <c r="G750" s="3" t="s">
        <v>1093</v>
      </c>
      <c r="H750" s="3">
        <v>1</v>
      </c>
      <c r="I750" s="3" t="s">
        <v>1081</v>
      </c>
      <c r="J750" s="3">
        <v>2040</v>
      </c>
      <c r="K750" s="9">
        <v>0.53857475989164338</v>
      </c>
    </row>
    <row r="751" spans="1:11" x14ac:dyDescent="0.3">
      <c r="A751" s="4" t="s">
        <v>1190</v>
      </c>
      <c r="B751" s="4" t="s">
        <v>1162</v>
      </c>
      <c r="C751" s="4" t="s">
        <v>415</v>
      </c>
      <c r="D751" s="4" t="s">
        <v>688</v>
      </c>
      <c r="E751" s="3" t="s">
        <v>856</v>
      </c>
      <c r="F751" s="3"/>
      <c r="G751" s="3" t="s">
        <v>1093</v>
      </c>
      <c r="H751" s="3">
        <v>1</v>
      </c>
      <c r="I751" s="3" t="s">
        <v>1081</v>
      </c>
      <c r="J751" s="3">
        <v>2050</v>
      </c>
      <c r="K751" s="9">
        <v>0.50651673846952172</v>
      </c>
    </row>
    <row r="752" spans="1:11" x14ac:dyDescent="0.3">
      <c r="A752" s="4" t="s">
        <v>1190</v>
      </c>
      <c r="B752" s="4" t="s">
        <v>1162</v>
      </c>
      <c r="C752" s="4" t="s">
        <v>415</v>
      </c>
      <c r="D752" s="4" t="s">
        <v>688</v>
      </c>
      <c r="E752" s="3" t="s">
        <v>856</v>
      </c>
      <c r="F752" s="3"/>
      <c r="G752" s="3" t="s">
        <v>1093</v>
      </c>
      <c r="H752" s="3">
        <v>1</v>
      </c>
      <c r="I752" s="3" t="s">
        <v>12</v>
      </c>
      <c r="J752" s="3">
        <v>2025</v>
      </c>
      <c r="K752" s="9">
        <v>0.54498636417606772</v>
      </c>
    </row>
    <row r="753" spans="1:11" x14ac:dyDescent="0.3">
      <c r="A753" s="4" t="s">
        <v>1190</v>
      </c>
      <c r="B753" s="4" t="s">
        <v>1162</v>
      </c>
      <c r="C753" s="4" t="s">
        <v>415</v>
      </c>
      <c r="D753" s="4" t="s">
        <v>688</v>
      </c>
      <c r="E753" s="3" t="s">
        <v>856</v>
      </c>
      <c r="F753" s="3"/>
      <c r="G753" s="3" t="s">
        <v>1093</v>
      </c>
      <c r="H753" s="3">
        <v>1</v>
      </c>
      <c r="I753" s="3" t="s">
        <v>12</v>
      </c>
      <c r="J753" s="3">
        <v>2050</v>
      </c>
      <c r="K753" s="9">
        <v>0.44881229990970278</v>
      </c>
    </row>
    <row r="754" spans="1:11" x14ac:dyDescent="0.3">
      <c r="A754" s="4" t="s">
        <v>1190</v>
      </c>
      <c r="B754" s="4" t="s">
        <v>1162</v>
      </c>
      <c r="C754" s="4" t="s">
        <v>415</v>
      </c>
      <c r="D754" s="4" t="s">
        <v>688</v>
      </c>
      <c r="E754" s="3" t="s">
        <v>856</v>
      </c>
      <c r="F754" s="3"/>
      <c r="G754" s="3" t="s">
        <v>1093</v>
      </c>
      <c r="H754" s="3">
        <v>1</v>
      </c>
      <c r="I754" s="3" t="s">
        <v>11</v>
      </c>
      <c r="J754" s="3">
        <v>2025</v>
      </c>
      <c r="K754" s="9">
        <v>0.73733449270879747</v>
      </c>
    </row>
    <row r="755" spans="1:11" x14ac:dyDescent="0.3">
      <c r="A755" s="4" t="s">
        <v>1190</v>
      </c>
      <c r="B755" s="4" t="s">
        <v>1162</v>
      </c>
      <c r="C755" s="4" t="s">
        <v>415</v>
      </c>
      <c r="D755" s="4" t="s">
        <v>688</v>
      </c>
      <c r="E755" s="3" t="s">
        <v>856</v>
      </c>
      <c r="F755" s="3"/>
      <c r="G755" s="3" t="s">
        <v>1093</v>
      </c>
      <c r="H755" s="3">
        <v>1</v>
      </c>
      <c r="I755" s="3" t="s">
        <v>11</v>
      </c>
      <c r="J755" s="3">
        <v>2050</v>
      </c>
      <c r="K755" s="9">
        <v>0.57063278131376505</v>
      </c>
    </row>
    <row r="756" spans="1:11" x14ac:dyDescent="0.3">
      <c r="A756" s="4" t="s">
        <v>1190</v>
      </c>
      <c r="B756" s="4" t="s">
        <v>1162</v>
      </c>
      <c r="C756" s="4" t="s">
        <v>415</v>
      </c>
      <c r="D756" s="4" t="s">
        <v>689</v>
      </c>
      <c r="E756" s="3" t="s">
        <v>856</v>
      </c>
      <c r="F756" s="3"/>
      <c r="G756" s="3" t="s">
        <v>1094</v>
      </c>
      <c r="H756" s="3">
        <v>1</v>
      </c>
      <c r="I756" s="3" t="s">
        <v>1081</v>
      </c>
      <c r="J756" s="3">
        <v>2020</v>
      </c>
      <c r="K756" s="9">
        <v>0.68485390283171421</v>
      </c>
    </row>
    <row r="757" spans="1:11" x14ac:dyDescent="0.3">
      <c r="A757" s="4" t="s">
        <v>1190</v>
      </c>
      <c r="B757" s="4" t="s">
        <v>1162</v>
      </c>
      <c r="C757" s="4" t="s">
        <v>415</v>
      </c>
      <c r="D757" s="4" t="s">
        <v>689</v>
      </c>
      <c r="E757" s="3" t="s">
        <v>856</v>
      </c>
      <c r="F757" s="3"/>
      <c r="G757" s="3" t="s">
        <v>1094</v>
      </c>
      <c r="H757" s="3">
        <v>1</v>
      </c>
      <c r="I757" s="3" t="s">
        <v>1081</v>
      </c>
      <c r="J757" s="3">
        <v>2025</v>
      </c>
      <c r="K757" s="9">
        <v>0.68485390283171421</v>
      </c>
    </row>
    <row r="758" spans="1:11" x14ac:dyDescent="0.3">
      <c r="A758" s="4" t="s">
        <v>1190</v>
      </c>
      <c r="B758" s="4" t="s">
        <v>1162</v>
      </c>
      <c r="C758" s="4" t="s">
        <v>415</v>
      </c>
      <c r="D758" s="4" t="s">
        <v>689</v>
      </c>
      <c r="E758" s="3" t="s">
        <v>856</v>
      </c>
      <c r="F758" s="3"/>
      <c r="G758" s="3" t="s">
        <v>1094</v>
      </c>
      <c r="H758" s="3">
        <v>1</v>
      </c>
      <c r="I758" s="3" t="s">
        <v>1081</v>
      </c>
      <c r="J758" s="3">
        <v>2030</v>
      </c>
      <c r="K758" s="9">
        <v>0.59582289546359135</v>
      </c>
    </row>
    <row r="759" spans="1:11" x14ac:dyDescent="0.3">
      <c r="A759" s="4" t="s">
        <v>1190</v>
      </c>
      <c r="B759" s="4" t="s">
        <v>1162</v>
      </c>
      <c r="C759" s="4" t="s">
        <v>415</v>
      </c>
      <c r="D759" s="4" t="s">
        <v>689</v>
      </c>
      <c r="E759" s="3" t="s">
        <v>856</v>
      </c>
      <c r="F759" s="3"/>
      <c r="G759" s="3" t="s">
        <v>1094</v>
      </c>
      <c r="H759" s="3">
        <v>1</v>
      </c>
      <c r="I759" s="3" t="s">
        <v>1081</v>
      </c>
      <c r="J759" s="3">
        <v>2040</v>
      </c>
      <c r="K759" s="9">
        <v>0.57527727837863996</v>
      </c>
    </row>
    <row r="760" spans="1:11" x14ac:dyDescent="0.3">
      <c r="A760" s="4" t="s">
        <v>1190</v>
      </c>
      <c r="B760" s="4" t="s">
        <v>1162</v>
      </c>
      <c r="C760" s="4" t="s">
        <v>415</v>
      </c>
      <c r="D760" s="4" t="s">
        <v>689</v>
      </c>
      <c r="E760" s="3" t="s">
        <v>856</v>
      </c>
      <c r="F760" s="3"/>
      <c r="G760" s="3" t="s">
        <v>1094</v>
      </c>
      <c r="H760" s="3">
        <v>1</v>
      </c>
      <c r="I760" s="3" t="s">
        <v>1081</v>
      </c>
      <c r="J760" s="3">
        <v>2050</v>
      </c>
      <c r="K760" s="9">
        <v>0.54103458323705422</v>
      </c>
    </row>
    <row r="761" spans="1:11" x14ac:dyDescent="0.3">
      <c r="A761" s="4" t="s">
        <v>1190</v>
      </c>
      <c r="B761" s="4" t="s">
        <v>1162</v>
      </c>
      <c r="C761" s="4" t="s">
        <v>415</v>
      </c>
      <c r="D761" s="4" t="s">
        <v>1143</v>
      </c>
      <c r="E761" s="3" t="s">
        <v>1180</v>
      </c>
      <c r="F761" s="3"/>
      <c r="G761" s="3" t="s">
        <v>1088</v>
      </c>
      <c r="H761" s="3">
        <v>1</v>
      </c>
      <c r="I761" s="3" t="s">
        <v>1081</v>
      </c>
      <c r="J761" s="3">
        <v>2020</v>
      </c>
      <c r="K761" s="9">
        <v>0.97090245339854275</v>
      </c>
    </row>
    <row r="762" spans="1:11" x14ac:dyDescent="0.3">
      <c r="A762" s="4" t="s">
        <v>1190</v>
      </c>
      <c r="B762" s="4" t="s">
        <v>1162</v>
      </c>
      <c r="C762" s="4" t="s">
        <v>415</v>
      </c>
      <c r="D762" s="4" t="s">
        <v>1143</v>
      </c>
      <c r="E762" s="3" t="s">
        <v>1180</v>
      </c>
      <c r="F762" s="3"/>
      <c r="G762" s="3" t="s">
        <v>1088</v>
      </c>
      <c r="H762" s="3">
        <v>1</v>
      </c>
      <c r="I762" s="3" t="s">
        <v>1081</v>
      </c>
      <c r="J762" s="3">
        <v>2025</v>
      </c>
      <c r="K762" s="9">
        <v>0.97090245339854275</v>
      </c>
    </row>
    <row r="763" spans="1:11" x14ac:dyDescent="0.3">
      <c r="A763" s="4" t="s">
        <v>1190</v>
      </c>
      <c r="B763" s="4" t="s">
        <v>1162</v>
      </c>
      <c r="C763" s="4" t="s">
        <v>415</v>
      </c>
      <c r="D763" s="4" t="s">
        <v>1143</v>
      </c>
      <c r="E763" s="3" t="s">
        <v>1180</v>
      </c>
      <c r="F763" s="3"/>
      <c r="G763" s="3" t="s">
        <v>1088</v>
      </c>
      <c r="H763" s="3">
        <v>1</v>
      </c>
      <c r="I763" s="3" t="s">
        <v>1081</v>
      </c>
      <c r="J763" s="3">
        <v>2030</v>
      </c>
      <c r="K763" s="9">
        <v>0.84468513445673221</v>
      </c>
    </row>
    <row r="764" spans="1:11" x14ac:dyDescent="0.3">
      <c r="A764" s="4" t="s">
        <v>1190</v>
      </c>
      <c r="B764" s="4" t="s">
        <v>1162</v>
      </c>
      <c r="C764" s="4" t="s">
        <v>415</v>
      </c>
      <c r="D764" s="4" t="s">
        <v>1143</v>
      </c>
      <c r="E764" s="3" t="s">
        <v>1180</v>
      </c>
      <c r="F764" s="3"/>
      <c r="G764" s="3" t="s">
        <v>1088</v>
      </c>
      <c r="H764" s="3">
        <v>1</v>
      </c>
      <c r="I764" s="3" t="s">
        <v>1081</v>
      </c>
      <c r="J764" s="3">
        <v>2040</v>
      </c>
      <c r="K764" s="9">
        <v>0.81555806085477589</v>
      </c>
    </row>
    <row r="765" spans="1:11" x14ac:dyDescent="0.3">
      <c r="A765" s="4" t="s">
        <v>1190</v>
      </c>
      <c r="B765" s="4" t="s">
        <v>1162</v>
      </c>
      <c r="C765" s="4" t="s">
        <v>415</v>
      </c>
      <c r="D765" s="4" t="s">
        <v>1143</v>
      </c>
      <c r="E765" s="3" t="s">
        <v>1180</v>
      </c>
      <c r="F765" s="3"/>
      <c r="G765" s="3" t="s">
        <v>1088</v>
      </c>
      <c r="H765" s="3">
        <v>1</v>
      </c>
      <c r="I765" s="3" t="s">
        <v>1081</v>
      </c>
      <c r="J765" s="3">
        <v>2050</v>
      </c>
      <c r="K765" s="9">
        <v>0.76701293818484884</v>
      </c>
    </row>
    <row r="766" spans="1:11" x14ac:dyDescent="0.3">
      <c r="A766" s="4" t="s">
        <v>1190</v>
      </c>
      <c r="B766" s="4" t="s">
        <v>1162</v>
      </c>
      <c r="C766" s="4" t="s">
        <v>415</v>
      </c>
      <c r="D766" s="4" t="s">
        <v>1143</v>
      </c>
      <c r="E766" s="3" t="s">
        <v>1180</v>
      </c>
      <c r="F766" s="3"/>
      <c r="G766" s="3" t="s">
        <v>1088</v>
      </c>
      <c r="H766" s="3">
        <v>1</v>
      </c>
      <c r="I766" s="3" t="s">
        <v>12</v>
      </c>
      <c r="J766" s="3">
        <v>2025</v>
      </c>
      <c r="K766" s="9">
        <v>0.82526708538876137</v>
      </c>
    </row>
    <row r="767" spans="1:11" x14ac:dyDescent="0.3">
      <c r="A767" s="4" t="s">
        <v>1190</v>
      </c>
      <c r="B767" s="4" t="s">
        <v>1162</v>
      </c>
      <c r="C767" s="4" t="s">
        <v>415</v>
      </c>
      <c r="D767" s="4" t="s">
        <v>1143</v>
      </c>
      <c r="E767" s="3" t="s">
        <v>1180</v>
      </c>
      <c r="F767" s="3"/>
      <c r="G767" s="3" t="s">
        <v>1088</v>
      </c>
      <c r="H767" s="3">
        <v>1</v>
      </c>
      <c r="I767" s="3" t="s">
        <v>12</v>
      </c>
      <c r="J767" s="3">
        <v>2050</v>
      </c>
      <c r="K767" s="9">
        <v>0.67963171737897987</v>
      </c>
    </row>
    <row r="768" spans="1:11" x14ac:dyDescent="0.3">
      <c r="A768" s="4" t="s">
        <v>1190</v>
      </c>
      <c r="B768" s="4" t="s">
        <v>1162</v>
      </c>
      <c r="C768" s="4" t="s">
        <v>415</v>
      </c>
      <c r="D768" s="4" t="s">
        <v>1143</v>
      </c>
      <c r="E768" s="3" t="s">
        <v>1180</v>
      </c>
      <c r="F768" s="3"/>
      <c r="G768" s="3" t="s">
        <v>1088</v>
      </c>
      <c r="H768" s="3">
        <v>1</v>
      </c>
      <c r="I768" s="3" t="s">
        <v>11</v>
      </c>
      <c r="J768" s="3">
        <v>2025</v>
      </c>
      <c r="K768" s="9">
        <v>1.1165378214083239</v>
      </c>
    </row>
    <row r="769" spans="1:11" x14ac:dyDescent="0.3">
      <c r="A769" s="4" t="s">
        <v>1190</v>
      </c>
      <c r="B769" s="4" t="s">
        <v>1162</v>
      </c>
      <c r="C769" s="4" t="s">
        <v>415</v>
      </c>
      <c r="D769" s="4" t="s">
        <v>1143</v>
      </c>
      <c r="E769" s="3" t="s">
        <v>1180</v>
      </c>
      <c r="F769" s="3"/>
      <c r="G769" s="3" t="s">
        <v>1088</v>
      </c>
      <c r="H769" s="3">
        <v>1</v>
      </c>
      <c r="I769" s="3" t="s">
        <v>11</v>
      </c>
      <c r="J769" s="3">
        <v>2050</v>
      </c>
      <c r="K769" s="9">
        <v>0.86410318352470306</v>
      </c>
    </row>
    <row r="770" spans="1:11" x14ac:dyDescent="0.3">
      <c r="A770" s="4" t="s">
        <v>1190</v>
      </c>
      <c r="B770" s="4" t="s">
        <v>1162</v>
      </c>
      <c r="C770" s="4" t="s">
        <v>415</v>
      </c>
      <c r="D770" s="4" t="s">
        <v>1146</v>
      </c>
      <c r="E770" s="3" t="s">
        <v>922</v>
      </c>
      <c r="F770" s="3"/>
      <c r="G770" s="3" t="s">
        <v>1090</v>
      </c>
      <c r="H770" s="3">
        <v>1</v>
      </c>
      <c r="I770" s="3" t="s">
        <v>1081</v>
      </c>
      <c r="J770" s="3">
        <v>2020</v>
      </c>
      <c r="K770" s="9">
        <v>75.505998664039879</v>
      </c>
    </row>
    <row r="771" spans="1:11" x14ac:dyDescent="0.3">
      <c r="A771" s="4" t="s">
        <v>1190</v>
      </c>
      <c r="B771" s="4" t="s">
        <v>1162</v>
      </c>
      <c r="C771" s="4" t="s">
        <v>415</v>
      </c>
      <c r="D771" s="4" t="s">
        <v>1146</v>
      </c>
      <c r="E771" s="3" t="s">
        <v>922</v>
      </c>
      <c r="F771" s="3"/>
      <c r="G771" s="3" t="s">
        <v>1090</v>
      </c>
      <c r="H771" s="3">
        <v>1</v>
      </c>
      <c r="I771" s="3" t="s">
        <v>1081</v>
      </c>
      <c r="J771" s="3">
        <v>2025</v>
      </c>
      <c r="K771" s="9">
        <v>75.505998664039879</v>
      </c>
    </row>
    <row r="772" spans="1:11" x14ac:dyDescent="0.3">
      <c r="A772" s="4" t="s">
        <v>1190</v>
      </c>
      <c r="B772" s="4" t="s">
        <v>1162</v>
      </c>
      <c r="C772" s="4" t="s">
        <v>415</v>
      </c>
      <c r="D772" s="4" t="s">
        <v>1146</v>
      </c>
      <c r="E772" s="3" t="s">
        <v>922</v>
      </c>
      <c r="F772" s="3"/>
      <c r="G772" s="3" t="s">
        <v>1090</v>
      </c>
      <c r="H772" s="3">
        <v>1</v>
      </c>
      <c r="I772" s="3" t="s">
        <v>1081</v>
      </c>
      <c r="J772" s="3">
        <v>2030</v>
      </c>
      <c r="K772" s="9">
        <v>65.690218837714696</v>
      </c>
    </row>
    <row r="773" spans="1:11" x14ac:dyDescent="0.3">
      <c r="A773" s="4" t="s">
        <v>1190</v>
      </c>
      <c r="B773" s="4" t="s">
        <v>1162</v>
      </c>
      <c r="C773" s="4" t="s">
        <v>415</v>
      </c>
      <c r="D773" s="4" t="s">
        <v>1146</v>
      </c>
      <c r="E773" s="3" t="s">
        <v>922</v>
      </c>
      <c r="F773" s="3"/>
      <c r="G773" s="3" t="s">
        <v>1090</v>
      </c>
      <c r="H773" s="3">
        <v>1</v>
      </c>
      <c r="I773" s="3" t="s">
        <v>1081</v>
      </c>
      <c r="J773" s="3">
        <v>2040</v>
      </c>
      <c r="K773" s="9">
        <v>63.425038877793497</v>
      </c>
    </row>
    <row r="774" spans="1:11" x14ac:dyDescent="0.3">
      <c r="A774" s="4" t="s">
        <v>1190</v>
      </c>
      <c r="B774" s="4" t="s">
        <v>1162</v>
      </c>
      <c r="C774" s="4" t="s">
        <v>415</v>
      </c>
      <c r="D774" s="4" t="s">
        <v>1146</v>
      </c>
      <c r="E774" s="3" t="s">
        <v>922</v>
      </c>
      <c r="F774" s="3"/>
      <c r="G774" s="3" t="s">
        <v>1090</v>
      </c>
      <c r="H774" s="3">
        <v>1</v>
      </c>
      <c r="I774" s="3" t="s">
        <v>1081</v>
      </c>
      <c r="J774" s="3">
        <v>2050</v>
      </c>
      <c r="K774" s="9">
        <v>59.649738944591498</v>
      </c>
    </row>
    <row r="775" spans="1:11" x14ac:dyDescent="0.3">
      <c r="A775" s="4" t="s">
        <v>1190</v>
      </c>
      <c r="B775" s="4" t="s">
        <v>1162</v>
      </c>
      <c r="C775" s="4" t="s">
        <v>415</v>
      </c>
      <c r="D775" s="4" t="s">
        <v>1146</v>
      </c>
      <c r="E775" s="3" t="s">
        <v>922</v>
      </c>
      <c r="F775" s="3"/>
      <c r="G775" s="3" t="s">
        <v>1090</v>
      </c>
      <c r="H775" s="3">
        <v>1</v>
      </c>
      <c r="I775" s="3" t="s">
        <v>12</v>
      </c>
      <c r="J775" s="3">
        <v>2025</v>
      </c>
      <c r="K775" s="9">
        <v>64.180098864433901</v>
      </c>
    </row>
    <row r="776" spans="1:11" x14ac:dyDescent="0.3">
      <c r="A776" s="4" t="s">
        <v>1190</v>
      </c>
      <c r="B776" s="4" t="s">
        <v>1162</v>
      </c>
      <c r="C776" s="4" t="s">
        <v>415</v>
      </c>
      <c r="D776" s="4" t="s">
        <v>1146</v>
      </c>
      <c r="E776" s="3" t="s">
        <v>922</v>
      </c>
      <c r="F776" s="3"/>
      <c r="G776" s="3" t="s">
        <v>1090</v>
      </c>
      <c r="H776" s="3">
        <v>1</v>
      </c>
      <c r="I776" s="3" t="s">
        <v>12</v>
      </c>
      <c r="J776" s="3">
        <v>2050</v>
      </c>
      <c r="K776" s="9">
        <v>52.85419906482791</v>
      </c>
    </row>
    <row r="777" spans="1:11" x14ac:dyDescent="0.3">
      <c r="A777" s="4" t="s">
        <v>1190</v>
      </c>
      <c r="B777" s="4" t="s">
        <v>1162</v>
      </c>
      <c r="C777" s="4" t="s">
        <v>415</v>
      </c>
      <c r="D777" s="4" t="s">
        <v>1146</v>
      </c>
      <c r="E777" s="3" t="s">
        <v>922</v>
      </c>
      <c r="F777" s="3"/>
      <c r="G777" s="3" t="s">
        <v>1090</v>
      </c>
      <c r="H777" s="3">
        <v>1</v>
      </c>
      <c r="I777" s="3" t="s">
        <v>11</v>
      </c>
      <c r="J777" s="3">
        <v>2025</v>
      </c>
      <c r="K777" s="9">
        <v>86.831898463645857</v>
      </c>
    </row>
    <row r="778" spans="1:11" x14ac:dyDescent="0.3">
      <c r="A778" s="4" t="s">
        <v>1190</v>
      </c>
      <c r="B778" s="4" t="s">
        <v>1162</v>
      </c>
      <c r="C778" s="4" t="s">
        <v>415</v>
      </c>
      <c r="D778" s="4" t="s">
        <v>1146</v>
      </c>
      <c r="E778" s="3" t="s">
        <v>922</v>
      </c>
      <c r="F778" s="3"/>
      <c r="G778" s="3" t="s">
        <v>1090</v>
      </c>
      <c r="H778" s="3">
        <v>1</v>
      </c>
      <c r="I778" s="3" t="s">
        <v>11</v>
      </c>
      <c r="J778" s="3">
        <v>2050</v>
      </c>
      <c r="K778" s="9">
        <v>67.20033881099549</v>
      </c>
    </row>
    <row r="779" spans="1:11" x14ac:dyDescent="0.3">
      <c r="A779" s="4" t="s">
        <v>1190</v>
      </c>
      <c r="B779" s="4" t="s">
        <v>1162</v>
      </c>
      <c r="C779" s="4" t="s">
        <v>416</v>
      </c>
      <c r="D779" s="4" t="s">
        <v>1153</v>
      </c>
      <c r="E779" s="3" t="s">
        <v>1181</v>
      </c>
      <c r="F779" s="3"/>
      <c r="G779" s="3"/>
      <c r="H779" s="3"/>
      <c r="I779" s="3" t="s">
        <v>1081</v>
      </c>
      <c r="J779" s="3">
        <v>2020</v>
      </c>
      <c r="K779" s="9">
        <v>37.955479393440562</v>
      </c>
    </row>
    <row r="780" spans="1:11" x14ac:dyDescent="0.3">
      <c r="A780" s="4" t="s">
        <v>1190</v>
      </c>
      <c r="B780" s="4" t="s">
        <v>1162</v>
      </c>
      <c r="C780" s="4" t="s">
        <v>416</v>
      </c>
      <c r="D780" s="4" t="s">
        <v>1153</v>
      </c>
      <c r="E780" s="3" t="s">
        <v>1181</v>
      </c>
      <c r="F780" s="3"/>
      <c r="G780" s="3"/>
      <c r="H780" s="3"/>
      <c r="I780" s="3" t="s">
        <v>1081</v>
      </c>
      <c r="J780" s="3">
        <v>2025</v>
      </c>
      <c r="K780" s="9">
        <v>37.955479393440562</v>
      </c>
    </row>
    <row r="781" spans="1:11" x14ac:dyDescent="0.3">
      <c r="A781" s="4" t="s">
        <v>1190</v>
      </c>
      <c r="B781" s="4" t="s">
        <v>1162</v>
      </c>
      <c r="C781" s="4" t="s">
        <v>416</v>
      </c>
      <c r="D781" s="4" t="s">
        <v>1153</v>
      </c>
      <c r="E781" s="3" t="s">
        <v>1181</v>
      </c>
      <c r="F781" s="3"/>
      <c r="G781" s="3"/>
      <c r="H781" s="3"/>
      <c r="I781" s="3" t="s">
        <v>1081</v>
      </c>
      <c r="J781" s="3">
        <v>2030</v>
      </c>
      <c r="K781" s="9">
        <v>37.955479393440562</v>
      </c>
    </row>
    <row r="782" spans="1:11" x14ac:dyDescent="0.3">
      <c r="A782" s="4" t="s">
        <v>1190</v>
      </c>
      <c r="B782" s="4" t="s">
        <v>1162</v>
      </c>
      <c r="C782" s="4" t="s">
        <v>416</v>
      </c>
      <c r="D782" s="4" t="s">
        <v>1153</v>
      </c>
      <c r="E782" s="3" t="s">
        <v>1181</v>
      </c>
      <c r="F782" s="3"/>
      <c r="G782" s="3"/>
      <c r="H782" s="3"/>
      <c r="I782" s="3" t="s">
        <v>1081</v>
      </c>
      <c r="J782" s="3">
        <v>2040</v>
      </c>
      <c r="K782" s="9">
        <v>37.955479393440562</v>
      </c>
    </row>
    <row r="783" spans="1:11" x14ac:dyDescent="0.3">
      <c r="A783" s="4" t="s">
        <v>1190</v>
      </c>
      <c r="B783" s="4" t="s">
        <v>1162</v>
      </c>
      <c r="C783" s="4" t="s">
        <v>416</v>
      </c>
      <c r="D783" s="4" t="s">
        <v>1153</v>
      </c>
      <c r="E783" s="3" t="s">
        <v>1181</v>
      </c>
      <c r="F783" s="3"/>
      <c r="G783" s="3"/>
      <c r="H783" s="3"/>
      <c r="I783" s="3" t="s">
        <v>1081</v>
      </c>
      <c r="J783" s="3">
        <v>2050</v>
      </c>
      <c r="K783" s="9">
        <v>37.955479393440562</v>
      </c>
    </row>
    <row r="784" spans="1:11" x14ac:dyDescent="0.3">
      <c r="A784" s="4" t="s">
        <v>1190</v>
      </c>
      <c r="B784" s="4" t="s">
        <v>1162</v>
      </c>
      <c r="C784" s="4" t="s">
        <v>416</v>
      </c>
      <c r="D784" s="4" t="s">
        <v>1152</v>
      </c>
      <c r="E784" s="3" t="s">
        <v>1182</v>
      </c>
      <c r="F784" s="3"/>
      <c r="G784" s="3"/>
      <c r="H784" s="3">
        <v>1</v>
      </c>
      <c r="I784" s="3" t="s">
        <v>1081</v>
      </c>
      <c r="J784" s="3">
        <v>2020</v>
      </c>
      <c r="K784" s="9">
        <v>19.227115383240911</v>
      </c>
    </row>
    <row r="785" spans="1:11" x14ac:dyDescent="0.3">
      <c r="A785" s="4" t="s">
        <v>1190</v>
      </c>
      <c r="B785" s="4" t="s">
        <v>1162</v>
      </c>
      <c r="C785" s="4" t="s">
        <v>416</v>
      </c>
      <c r="D785" s="4" t="s">
        <v>1152</v>
      </c>
      <c r="E785" s="3" t="s">
        <v>1182</v>
      </c>
      <c r="F785" s="3"/>
      <c r="G785" s="3"/>
      <c r="H785" s="3">
        <v>1</v>
      </c>
      <c r="I785" s="3" t="s">
        <v>1081</v>
      </c>
      <c r="J785" s="3">
        <v>2025</v>
      </c>
      <c r="K785" s="9">
        <v>19.227115383240911</v>
      </c>
    </row>
    <row r="786" spans="1:11" x14ac:dyDescent="0.3">
      <c r="A786" s="4" t="s">
        <v>1190</v>
      </c>
      <c r="B786" s="4" t="s">
        <v>1162</v>
      </c>
      <c r="C786" s="4" t="s">
        <v>416</v>
      </c>
      <c r="D786" s="4" t="s">
        <v>1152</v>
      </c>
      <c r="E786" s="3" t="s">
        <v>1182</v>
      </c>
      <c r="F786" s="3"/>
      <c r="G786" s="3"/>
      <c r="H786" s="3">
        <v>1</v>
      </c>
      <c r="I786" s="3" t="s">
        <v>1081</v>
      </c>
      <c r="J786" s="3">
        <v>2030</v>
      </c>
      <c r="K786" s="9">
        <v>19.227115383240911</v>
      </c>
    </row>
    <row r="787" spans="1:11" x14ac:dyDescent="0.3">
      <c r="A787" s="4" t="s">
        <v>1190</v>
      </c>
      <c r="B787" s="4" t="s">
        <v>1162</v>
      </c>
      <c r="C787" s="4" t="s">
        <v>416</v>
      </c>
      <c r="D787" s="4" t="s">
        <v>1152</v>
      </c>
      <c r="E787" s="3" t="s">
        <v>1182</v>
      </c>
      <c r="F787" s="3"/>
      <c r="G787" s="3"/>
      <c r="H787" s="3">
        <v>1</v>
      </c>
      <c r="I787" s="3" t="s">
        <v>1081</v>
      </c>
      <c r="J787" s="3">
        <v>2040</v>
      </c>
      <c r="K787" s="9">
        <v>19.227115383240911</v>
      </c>
    </row>
    <row r="788" spans="1:11" x14ac:dyDescent="0.3">
      <c r="A788" s="4" t="s">
        <v>1190</v>
      </c>
      <c r="B788" s="4" t="s">
        <v>1162</v>
      </c>
      <c r="C788" s="4" t="s">
        <v>416</v>
      </c>
      <c r="D788" s="4" t="s">
        <v>1152</v>
      </c>
      <c r="E788" s="3" t="s">
        <v>1182</v>
      </c>
      <c r="F788" s="3"/>
      <c r="G788" s="3"/>
      <c r="H788" s="3">
        <v>1</v>
      </c>
      <c r="I788" s="3" t="s">
        <v>1081</v>
      </c>
      <c r="J788" s="3">
        <v>2050</v>
      </c>
      <c r="K788" s="9">
        <v>19.227115383240911</v>
      </c>
    </row>
    <row r="789" spans="1:11" x14ac:dyDescent="0.3">
      <c r="A789" s="4" t="s">
        <v>1190</v>
      </c>
      <c r="B789" s="4" t="s">
        <v>1162</v>
      </c>
      <c r="C789" s="4" t="s">
        <v>416</v>
      </c>
      <c r="D789" s="4" t="s">
        <v>1096</v>
      </c>
      <c r="E789" s="3"/>
      <c r="F789" s="3"/>
      <c r="G789" s="3" t="s">
        <v>245</v>
      </c>
      <c r="H789" s="3" t="s">
        <v>1084</v>
      </c>
      <c r="I789" s="3" t="s">
        <v>1081</v>
      </c>
      <c r="J789" s="3">
        <v>2020</v>
      </c>
      <c r="K789" s="9">
        <v>0.16</v>
      </c>
    </row>
    <row r="790" spans="1:11" x14ac:dyDescent="0.3">
      <c r="A790" s="4" t="s">
        <v>1190</v>
      </c>
      <c r="B790" s="4" t="s">
        <v>1162</v>
      </c>
      <c r="C790" s="4" t="s">
        <v>416</v>
      </c>
      <c r="D790" s="4" t="s">
        <v>1096</v>
      </c>
      <c r="E790" s="3"/>
      <c r="F790" s="3"/>
      <c r="G790" s="3" t="s">
        <v>245</v>
      </c>
      <c r="H790" s="3" t="s">
        <v>1084</v>
      </c>
      <c r="I790" s="3" t="s">
        <v>1081</v>
      </c>
      <c r="J790" s="3">
        <v>2025</v>
      </c>
      <c r="K790" s="9">
        <v>0.16</v>
      </c>
    </row>
    <row r="791" spans="1:11" x14ac:dyDescent="0.3">
      <c r="A791" s="4" t="s">
        <v>1190</v>
      </c>
      <c r="B791" s="4" t="s">
        <v>1162</v>
      </c>
      <c r="C791" s="4" t="s">
        <v>416</v>
      </c>
      <c r="D791" s="4" t="s">
        <v>1096</v>
      </c>
      <c r="E791" s="3"/>
      <c r="F791" s="3"/>
      <c r="G791" s="3" t="s">
        <v>245</v>
      </c>
      <c r="H791" s="3" t="s">
        <v>1084</v>
      </c>
      <c r="I791" s="3" t="s">
        <v>1081</v>
      </c>
      <c r="J791" s="3">
        <v>2030</v>
      </c>
      <c r="K791" s="9">
        <v>0.16</v>
      </c>
    </row>
    <row r="792" spans="1:11" x14ac:dyDescent="0.3">
      <c r="A792" s="4" t="s">
        <v>1190</v>
      </c>
      <c r="B792" s="4" t="s">
        <v>1162</v>
      </c>
      <c r="C792" s="4" t="s">
        <v>416</v>
      </c>
      <c r="D792" s="4" t="s">
        <v>1096</v>
      </c>
      <c r="E792" s="3"/>
      <c r="F792" s="3"/>
      <c r="G792" s="3" t="s">
        <v>245</v>
      </c>
      <c r="H792" s="3" t="s">
        <v>1084</v>
      </c>
      <c r="I792" s="3" t="s">
        <v>1081</v>
      </c>
      <c r="J792" s="3">
        <v>2040</v>
      </c>
      <c r="K792" s="9">
        <v>0.16</v>
      </c>
    </row>
    <row r="793" spans="1:11" x14ac:dyDescent="0.3">
      <c r="A793" s="4" t="s">
        <v>1190</v>
      </c>
      <c r="B793" s="4" t="s">
        <v>1162</v>
      </c>
      <c r="C793" s="4" t="s">
        <v>416</v>
      </c>
      <c r="D793" s="4" t="s">
        <v>1096</v>
      </c>
      <c r="E793" s="3"/>
      <c r="F793" s="3"/>
      <c r="G793" s="3" t="s">
        <v>245</v>
      </c>
      <c r="H793" s="3" t="s">
        <v>1084</v>
      </c>
      <c r="I793" s="3" t="s">
        <v>1081</v>
      </c>
      <c r="J793" s="3">
        <v>2050</v>
      </c>
      <c r="K793" s="9">
        <v>0.16</v>
      </c>
    </row>
    <row r="794" spans="1:11" x14ac:dyDescent="0.3">
      <c r="A794" s="4" t="s">
        <v>1190</v>
      </c>
      <c r="B794" s="4" t="s">
        <v>1162</v>
      </c>
      <c r="C794" s="4" t="s">
        <v>416</v>
      </c>
      <c r="D794" s="4" t="s">
        <v>1150</v>
      </c>
      <c r="E794" s="3" t="s">
        <v>1183</v>
      </c>
      <c r="F794" s="3"/>
      <c r="G794" s="3" t="s">
        <v>244</v>
      </c>
      <c r="H794" s="3" t="s">
        <v>1084</v>
      </c>
      <c r="I794" s="3" t="s">
        <v>1081</v>
      </c>
      <c r="J794" s="3">
        <v>2020</v>
      </c>
      <c r="K794" s="9">
        <v>65</v>
      </c>
    </row>
    <row r="795" spans="1:11" x14ac:dyDescent="0.3">
      <c r="A795" s="4" t="s">
        <v>1190</v>
      </c>
      <c r="B795" s="4" t="s">
        <v>1162</v>
      </c>
      <c r="C795" s="4" t="s">
        <v>416</v>
      </c>
      <c r="D795" s="4" t="s">
        <v>1150</v>
      </c>
      <c r="E795" s="3" t="s">
        <v>1183</v>
      </c>
      <c r="F795" s="3"/>
      <c r="G795" s="3" t="s">
        <v>244</v>
      </c>
      <c r="H795" s="3" t="s">
        <v>1084</v>
      </c>
      <c r="I795" s="3" t="s">
        <v>1081</v>
      </c>
      <c r="J795" s="3">
        <v>2025</v>
      </c>
      <c r="K795" s="9">
        <v>65</v>
      </c>
    </row>
    <row r="796" spans="1:11" x14ac:dyDescent="0.3">
      <c r="A796" s="4" t="s">
        <v>1190</v>
      </c>
      <c r="B796" s="4" t="s">
        <v>1162</v>
      </c>
      <c r="C796" s="4" t="s">
        <v>416</v>
      </c>
      <c r="D796" s="4" t="s">
        <v>1150</v>
      </c>
      <c r="E796" s="3" t="s">
        <v>1183</v>
      </c>
      <c r="F796" s="3"/>
      <c r="G796" s="3" t="s">
        <v>244</v>
      </c>
      <c r="H796" s="3" t="s">
        <v>1084</v>
      </c>
      <c r="I796" s="3" t="s">
        <v>1081</v>
      </c>
      <c r="J796" s="3">
        <v>2030</v>
      </c>
      <c r="K796" s="9">
        <v>65</v>
      </c>
    </row>
    <row r="797" spans="1:11" x14ac:dyDescent="0.3">
      <c r="A797" s="4" t="s">
        <v>1190</v>
      </c>
      <c r="B797" s="4" t="s">
        <v>1162</v>
      </c>
      <c r="C797" s="4" t="s">
        <v>416</v>
      </c>
      <c r="D797" s="4" t="s">
        <v>1150</v>
      </c>
      <c r="E797" s="3" t="s">
        <v>1183</v>
      </c>
      <c r="F797" s="3"/>
      <c r="G797" s="3" t="s">
        <v>244</v>
      </c>
      <c r="H797" s="3" t="s">
        <v>1084</v>
      </c>
      <c r="I797" s="3" t="s">
        <v>1081</v>
      </c>
      <c r="J797" s="3">
        <v>2040</v>
      </c>
      <c r="K797" s="9">
        <v>65</v>
      </c>
    </row>
    <row r="798" spans="1:11" x14ac:dyDescent="0.3">
      <c r="A798" s="4" t="s">
        <v>1190</v>
      </c>
      <c r="B798" s="4" t="s">
        <v>1162</v>
      </c>
      <c r="C798" s="4" t="s">
        <v>416</v>
      </c>
      <c r="D798" s="4" t="s">
        <v>1150</v>
      </c>
      <c r="E798" s="3" t="s">
        <v>1183</v>
      </c>
      <c r="F798" s="3"/>
      <c r="G798" s="3" t="s">
        <v>244</v>
      </c>
      <c r="H798" s="3" t="s">
        <v>1084</v>
      </c>
      <c r="I798" s="3" t="s">
        <v>1081</v>
      </c>
      <c r="J798" s="3">
        <v>2050</v>
      </c>
      <c r="K798" s="9">
        <v>65</v>
      </c>
    </row>
    <row r="799" spans="1:11" x14ac:dyDescent="0.3">
      <c r="A799" s="4" t="s">
        <v>1190</v>
      </c>
      <c r="B799" s="4" t="s">
        <v>1162</v>
      </c>
      <c r="C799" s="4" t="s">
        <v>416</v>
      </c>
      <c r="D799" s="4" t="s">
        <v>1148</v>
      </c>
      <c r="E799" s="3" t="s">
        <v>1184</v>
      </c>
      <c r="F799" s="3"/>
      <c r="G799" s="3"/>
      <c r="H799" s="3" t="s">
        <v>1095</v>
      </c>
      <c r="I799" s="3" t="s">
        <v>1081</v>
      </c>
      <c r="J799" s="3">
        <v>2020</v>
      </c>
      <c r="K799" s="9">
        <v>2.9735749358854071</v>
      </c>
    </row>
    <row r="800" spans="1:11" x14ac:dyDescent="0.3">
      <c r="A800" s="4" t="s">
        <v>1190</v>
      </c>
      <c r="B800" s="4" t="s">
        <v>1162</v>
      </c>
      <c r="C800" s="4" t="s">
        <v>416</v>
      </c>
      <c r="D800" s="4" t="s">
        <v>1148</v>
      </c>
      <c r="E800" s="3" t="s">
        <v>1184</v>
      </c>
      <c r="F800" s="3"/>
      <c r="G800" s="3"/>
      <c r="H800" s="3" t="s">
        <v>1095</v>
      </c>
      <c r="I800" s="3" t="s">
        <v>1081</v>
      </c>
      <c r="J800" s="3">
        <v>2025</v>
      </c>
      <c r="K800" s="9">
        <v>2.9735749358854071</v>
      </c>
    </row>
    <row r="801" spans="1:11" x14ac:dyDescent="0.3">
      <c r="A801" s="4" t="s">
        <v>1190</v>
      </c>
      <c r="B801" s="4" t="s">
        <v>1162</v>
      </c>
      <c r="C801" s="4" t="s">
        <v>416</v>
      </c>
      <c r="D801" s="4" t="s">
        <v>1148</v>
      </c>
      <c r="E801" s="3" t="s">
        <v>1184</v>
      </c>
      <c r="F801" s="3"/>
      <c r="G801" s="3"/>
      <c r="H801" s="3" t="s">
        <v>1095</v>
      </c>
      <c r="I801" s="3" t="s">
        <v>1081</v>
      </c>
      <c r="J801" s="3">
        <v>2030</v>
      </c>
      <c r="K801" s="9">
        <v>2.9735749358854071</v>
      </c>
    </row>
    <row r="802" spans="1:11" x14ac:dyDescent="0.3">
      <c r="A802" s="4" t="s">
        <v>1190</v>
      </c>
      <c r="B802" s="4" t="s">
        <v>1162</v>
      </c>
      <c r="C802" s="4" t="s">
        <v>416</v>
      </c>
      <c r="D802" s="4" t="s">
        <v>1148</v>
      </c>
      <c r="E802" s="3" t="s">
        <v>1184</v>
      </c>
      <c r="F802" s="3"/>
      <c r="G802" s="3"/>
      <c r="H802" s="3" t="s">
        <v>1095</v>
      </c>
      <c r="I802" s="3" t="s">
        <v>1081</v>
      </c>
      <c r="J802" s="3">
        <v>2040</v>
      </c>
      <c r="K802" s="9">
        <v>2.9735749358854071</v>
      </c>
    </row>
    <row r="803" spans="1:11" x14ac:dyDescent="0.3">
      <c r="A803" s="4" t="s">
        <v>1190</v>
      </c>
      <c r="B803" s="4" t="s">
        <v>1162</v>
      </c>
      <c r="C803" s="4" t="s">
        <v>416</v>
      </c>
      <c r="D803" s="4" t="s">
        <v>1148</v>
      </c>
      <c r="E803" s="3" t="s">
        <v>1184</v>
      </c>
      <c r="F803" s="3"/>
      <c r="G803" s="3"/>
      <c r="H803" s="3" t="s">
        <v>1095</v>
      </c>
      <c r="I803" s="3" t="s">
        <v>1081</v>
      </c>
      <c r="J803" s="3">
        <v>2050</v>
      </c>
      <c r="K803" s="9">
        <v>2.9735749358854071</v>
      </c>
    </row>
    <row r="804" spans="1:11" x14ac:dyDescent="0.3">
      <c r="A804" s="4" t="s">
        <v>1190</v>
      </c>
      <c r="B804" s="4" t="s">
        <v>1162</v>
      </c>
      <c r="C804" s="4" t="s">
        <v>416</v>
      </c>
      <c r="D804" s="4" t="s">
        <v>1151</v>
      </c>
      <c r="E804" s="3" t="s">
        <v>850</v>
      </c>
      <c r="F804" s="3"/>
      <c r="G804" s="3"/>
      <c r="H804" s="3" t="s">
        <v>1097</v>
      </c>
      <c r="I804" s="3" t="s">
        <v>1081</v>
      </c>
      <c r="J804" s="3">
        <v>2020</v>
      </c>
      <c r="K804" s="9">
        <v>9.0000000000000011E-3</v>
      </c>
    </row>
    <row r="805" spans="1:11" x14ac:dyDescent="0.3">
      <c r="A805" s="4" t="s">
        <v>1190</v>
      </c>
      <c r="B805" s="4" t="s">
        <v>1162</v>
      </c>
      <c r="C805" s="4" t="s">
        <v>416</v>
      </c>
      <c r="D805" s="4" t="s">
        <v>1151</v>
      </c>
      <c r="E805" s="3" t="s">
        <v>850</v>
      </c>
      <c r="F805" s="3"/>
      <c r="G805" s="3"/>
      <c r="H805" s="3" t="s">
        <v>1097</v>
      </c>
      <c r="I805" s="3" t="s">
        <v>1081</v>
      </c>
      <c r="J805" s="3">
        <v>2025</v>
      </c>
      <c r="K805" s="9">
        <v>9.0000000000000011E-3</v>
      </c>
    </row>
    <row r="806" spans="1:11" x14ac:dyDescent="0.3">
      <c r="A806" s="4" t="s">
        <v>1190</v>
      </c>
      <c r="B806" s="4" t="s">
        <v>1162</v>
      </c>
      <c r="C806" s="4" t="s">
        <v>416</v>
      </c>
      <c r="D806" s="4" t="s">
        <v>1151</v>
      </c>
      <c r="E806" s="3" t="s">
        <v>850</v>
      </c>
      <c r="F806" s="3"/>
      <c r="G806" s="3"/>
      <c r="H806" s="3" t="s">
        <v>1097</v>
      </c>
      <c r="I806" s="3" t="s">
        <v>1081</v>
      </c>
      <c r="J806" s="3">
        <v>2030</v>
      </c>
      <c r="K806" s="9">
        <v>9.0000000000000011E-3</v>
      </c>
    </row>
    <row r="807" spans="1:11" x14ac:dyDescent="0.3">
      <c r="A807" s="4" t="s">
        <v>1190</v>
      </c>
      <c r="B807" s="4" t="s">
        <v>1162</v>
      </c>
      <c r="C807" s="4" t="s">
        <v>416</v>
      </c>
      <c r="D807" s="4" t="s">
        <v>1151</v>
      </c>
      <c r="E807" s="3" t="s">
        <v>850</v>
      </c>
      <c r="F807" s="3"/>
      <c r="G807" s="3"/>
      <c r="H807" s="3" t="s">
        <v>1097</v>
      </c>
      <c r="I807" s="3" t="s">
        <v>1081</v>
      </c>
      <c r="J807" s="3">
        <v>2040</v>
      </c>
      <c r="K807" s="9">
        <v>9.0000000000000011E-3</v>
      </c>
    </row>
    <row r="808" spans="1:11" x14ac:dyDescent="0.3">
      <c r="A808" s="4" t="s">
        <v>1190</v>
      </c>
      <c r="B808" s="4" t="s">
        <v>1162</v>
      </c>
      <c r="C808" s="4" t="s">
        <v>416</v>
      </c>
      <c r="D808" s="4" t="s">
        <v>1151</v>
      </c>
      <c r="E808" s="3" t="s">
        <v>850</v>
      </c>
      <c r="F808" s="3"/>
      <c r="G808" s="3"/>
      <c r="H808" s="3" t="s">
        <v>1097</v>
      </c>
      <c r="I808" s="3" t="s">
        <v>1081</v>
      </c>
      <c r="J808" s="3">
        <v>2050</v>
      </c>
      <c r="K808" s="9">
        <v>9.0000000000000011E-3</v>
      </c>
    </row>
    <row r="809" spans="1:11" x14ac:dyDescent="0.3">
      <c r="A809" s="4" t="s">
        <v>1190</v>
      </c>
      <c r="B809" s="4" t="s">
        <v>1162</v>
      </c>
      <c r="C809" s="4" t="s">
        <v>416</v>
      </c>
      <c r="D809" s="4" t="s">
        <v>1149</v>
      </c>
      <c r="E809" s="3" t="s">
        <v>1185</v>
      </c>
      <c r="F809" s="3"/>
      <c r="G809" s="3"/>
      <c r="H809" s="3" t="s">
        <v>1095</v>
      </c>
      <c r="I809" s="3" t="s">
        <v>1081</v>
      </c>
      <c r="J809" s="3">
        <v>2020</v>
      </c>
      <c r="K809" s="9">
        <v>26.04851643835616</v>
      </c>
    </row>
    <row r="810" spans="1:11" x14ac:dyDescent="0.3">
      <c r="A810" s="4" t="s">
        <v>1190</v>
      </c>
      <c r="B810" s="4" t="s">
        <v>1162</v>
      </c>
      <c r="C810" s="4" t="s">
        <v>416</v>
      </c>
      <c r="D810" s="4" t="s">
        <v>1149</v>
      </c>
      <c r="E810" s="3" t="s">
        <v>1185</v>
      </c>
      <c r="F810" s="3"/>
      <c r="G810" s="3"/>
      <c r="H810" s="3" t="s">
        <v>1095</v>
      </c>
      <c r="I810" s="3" t="s">
        <v>1081</v>
      </c>
      <c r="J810" s="3">
        <v>2025</v>
      </c>
      <c r="K810" s="9">
        <v>26.04851643835616</v>
      </c>
    </row>
    <row r="811" spans="1:11" x14ac:dyDescent="0.3">
      <c r="A811" s="4" t="s">
        <v>1190</v>
      </c>
      <c r="B811" s="4" t="s">
        <v>1162</v>
      </c>
      <c r="C811" s="4" t="s">
        <v>416</v>
      </c>
      <c r="D811" s="4" t="s">
        <v>1149</v>
      </c>
      <c r="E811" s="3" t="s">
        <v>1185</v>
      </c>
      <c r="F811" s="3"/>
      <c r="G811" s="3"/>
      <c r="H811" s="3" t="s">
        <v>1095</v>
      </c>
      <c r="I811" s="3" t="s">
        <v>1081</v>
      </c>
      <c r="J811" s="3">
        <v>2030</v>
      </c>
      <c r="K811" s="9">
        <v>26.04851643835616</v>
      </c>
    </row>
    <row r="812" spans="1:11" x14ac:dyDescent="0.3">
      <c r="A812" s="4" t="s">
        <v>1190</v>
      </c>
      <c r="B812" s="4" t="s">
        <v>1162</v>
      </c>
      <c r="C812" s="4" t="s">
        <v>416</v>
      </c>
      <c r="D812" s="4" t="s">
        <v>1149</v>
      </c>
      <c r="E812" s="3" t="s">
        <v>1185</v>
      </c>
      <c r="F812" s="3"/>
      <c r="G812" s="3"/>
      <c r="H812" s="3" t="s">
        <v>1095</v>
      </c>
      <c r="I812" s="3" t="s">
        <v>1081</v>
      </c>
      <c r="J812" s="3">
        <v>2040</v>
      </c>
      <c r="K812" s="9">
        <v>26.04851643835616</v>
      </c>
    </row>
    <row r="813" spans="1:11" x14ac:dyDescent="0.3">
      <c r="A813" s="4" t="s">
        <v>1190</v>
      </c>
      <c r="B813" s="4" t="s">
        <v>1162</v>
      </c>
      <c r="C813" s="4" t="s">
        <v>416</v>
      </c>
      <c r="D813" s="4" t="s">
        <v>1149</v>
      </c>
      <c r="E813" s="3" t="s">
        <v>1185</v>
      </c>
      <c r="F813" s="3"/>
      <c r="G813" s="3"/>
      <c r="H813" s="3" t="s">
        <v>1095</v>
      </c>
      <c r="I813" s="3" t="s">
        <v>1081</v>
      </c>
      <c r="J813" s="3">
        <v>2050</v>
      </c>
      <c r="K813" s="9">
        <v>26.04851643835616</v>
      </c>
    </row>
    <row r="814" spans="1:11" x14ac:dyDescent="0.3">
      <c r="A814" s="4" t="s">
        <v>1191</v>
      </c>
      <c r="B814" s="4" t="s">
        <v>1124</v>
      </c>
      <c r="C814" s="4" t="s">
        <v>10</v>
      </c>
      <c r="D814" s="4" t="s">
        <v>682</v>
      </c>
      <c r="E814" s="3" t="s">
        <v>850</v>
      </c>
      <c r="F814" s="3"/>
      <c r="G814" s="3" t="s">
        <v>3</v>
      </c>
      <c r="H814" s="3">
        <v>1</v>
      </c>
      <c r="I814" s="3" t="s">
        <v>1081</v>
      </c>
      <c r="J814" s="3">
        <v>2020</v>
      </c>
      <c r="K814" s="9">
        <v>2.3856141248065829E-2</v>
      </c>
    </row>
    <row r="815" spans="1:11" x14ac:dyDescent="0.3">
      <c r="A815" s="4" t="s">
        <v>1191</v>
      </c>
      <c r="B815" s="4" t="s">
        <v>1124</v>
      </c>
      <c r="C815" s="4" t="s">
        <v>10</v>
      </c>
      <c r="D815" s="4" t="s">
        <v>682</v>
      </c>
      <c r="E815" s="3" t="s">
        <v>850</v>
      </c>
      <c r="F815" s="3"/>
      <c r="G815" s="3" t="s">
        <v>3</v>
      </c>
      <c r="H815" s="3">
        <v>1</v>
      </c>
      <c r="I815" s="3" t="s">
        <v>1081</v>
      </c>
      <c r="J815" s="3">
        <v>2025</v>
      </c>
      <c r="K815" s="9">
        <v>2.3856141248065829E-2</v>
      </c>
    </row>
    <row r="816" spans="1:11" x14ac:dyDescent="0.3">
      <c r="A816" s="4" t="s">
        <v>1191</v>
      </c>
      <c r="B816" s="4" t="s">
        <v>1124</v>
      </c>
      <c r="C816" s="4" t="s">
        <v>10</v>
      </c>
      <c r="D816" s="4" t="s">
        <v>682</v>
      </c>
      <c r="E816" s="3" t="s">
        <v>850</v>
      </c>
      <c r="F816" s="3"/>
      <c r="G816" s="3" t="s">
        <v>3</v>
      </c>
      <c r="H816" s="3">
        <v>1</v>
      </c>
      <c r="I816" s="3" t="s">
        <v>1081</v>
      </c>
      <c r="J816" s="3">
        <v>2030</v>
      </c>
      <c r="K816" s="9">
        <v>2.0754842885817269E-2</v>
      </c>
    </row>
    <row r="817" spans="1:11" x14ac:dyDescent="0.3">
      <c r="A817" s="4" t="s">
        <v>1191</v>
      </c>
      <c r="B817" s="4" t="s">
        <v>1124</v>
      </c>
      <c r="C817" s="4" t="s">
        <v>10</v>
      </c>
      <c r="D817" s="4" t="s">
        <v>682</v>
      </c>
      <c r="E817" s="3" t="s">
        <v>850</v>
      </c>
      <c r="F817" s="3"/>
      <c r="G817" s="3" t="s">
        <v>3</v>
      </c>
      <c r="H817" s="3">
        <v>1</v>
      </c>
      <c r="I817" s="3" t="s">
        <v>1081</v>
      </c>
      <c r="J817" s="3">
        <v>2040</v>
      </c>
      <c r="K817" s="9">
        <v>2.0039158648375289E-2</v>
      </c>
    </row>
    <row r="818" spans="1:11" x14ac:dyDescent="0.3">
      <c r="A818" s="4" t="s">
        <v>1191</v>
      </c>
      <c r="B818" s="4" t="s">
        <v>1124</v>
      </c>
      <c r="C818" s="4" t="s">
        <v>10</v>
      </c>
      <c r="D818" s="4" t="s">
        <v>682</v>
      </c>
      <c r="E818" s="3" t="s">
        <v>850</v>
      </c>
      <c r="F818" s="3"/>
      <c r="G818" s="3" t="s">
        <v>3</v>
      </c>
      <c r="H818" s="3">
        <v>1</v>
      </c>
      <c r="I818" s="3" t="s">
        <v>1081</v>
      </c>
      <c r="J818" s="3">
        <v>2050</v>
      </c>
      <c r="K818" s="9">
        <v>1.8846351585972001E-2</v>
      </c>
    </row>
    <row r="819" spans="1:11" x14ac:dyDescent="0.3">
      <c r="A819" s="4" t="s">
        <v>1191</v>
      </c>
      <c r="B819" s="4" t="s">
        <v>1124</v>
      </c>
      <c r="C819" s="4" t="s">
        <v>10</v>
      </c>
      <c r="D819" s="4" t="s">
        <v>682</v>
      </c>
      <c r="E819" s="3" t="s">
        <v>850</v>
      </c>
      <c r="F819" s="3"/>
      <c r="G819" s="3" t="s">
        <v>3</v>
      </c>
      <c r="H819" s="3">
        <v>1</v>
      </c>
      <c r="I819" s="3" t="s">
        <v>12</v>
      </c>
      <c r="J819" s="3">
        <v>2025</v>
      </c>
      <c r="K819" s="9">
        <v>1.7892105936049368E-2</v>
      </c>
    </row>
    <row r="820" spans="1:11" x14ac:dyDescent="0.3">
      <c r="A820" s="4" t="s">
        <v>1191</v>
      </c>
      <c r="B820" s="4" t="s">
        <v>1124</v>
      </c>
      <c r="C820" s="4" t="s">
        <v>10</v>
      </c>
      <c r="D820" s="4" t="s">
        <v>682</v>
      </c>
      <c r="E820" s="3" t="s">
        <v>850</v>
      </c>
      <c r="F820" s="3"/>
      <c r="G820" s="3" t="s">
        <v>3</v>
      </c>
      <c r="H820" s="3">
        <v>1</v>
      </c>
      <c r="I820" s="3" t="s">
        <v>12</v>
      </c>
      <c r="J820" s="3">
        <v>2050</v>
      </c>
      <c r="K820" s="9">
        <v>1.4134763689479E-2</v>
      </c>
    </row>
    <row r="821" spans="1:11" x14ac:dyDescent="0.3">
      <c r="A821" s="4" t="s">
        <v>1191</v>
      </c>
      <c r="B821" s="4" t="s">
        <v>1124</v>
      </c>
      <c r="C821" s="4" t="s">
        <v>10</v>
      </c>
      <c r="D821" s="4" t="s">
        <v>682</v>
      </c>
      <c r="E821" s="3" t="s">
        <v>850</v>
      </c>
      <c r="F821" s="3"/>
      <c r="G821" s="3" t="s">
        <v>3</v>
      </c>
      <c r="H821" s="3">
        <v>1</v>
      </c>
      <c r="I821" s="3" t="s">
        <v>11</v>
      </c>
      <c r="J821" s="3">
        <v>2025</v>
      </c>
      <c r="K821" s="9">
        <v>2.9820176560082279E-2</v>
      </c>
    </row>
    <row r="822" spans="1:11" x14ac:dyDescent="0.3">
      <c r="A822" s="4" t="s">
        <v>1191</v>
      </c>
      <c r="B822" s="4" t="s">
        <v>1124</v>
      </c>
      <c r="C822" s="4" t="s">
        <v>10</v>
      </c>
      <c r="D822" s="4" t="s">
        <v>682</v>
      </c>
      <c r="E822" s="3" t="s">
        <v>850</v>
      </c>
      <c r="F822" s="3"/>
      <c r="G822" s="3" t="s">
        <v>3</v>
      </c>
      <c r="H822" s="3">
        <v>1</v>
      </c>
      <c r="I822" s="3" t="s">
        <v>11</v>
      </c>
      <c r="J822" s="3">
        <v>2050</v>
      </c>
      <c r="K822" s="9">
        <v>2.3557939482465009E-2</v>
      </c>
    </row>
    <row r="823" spans="1:11" x14ac:dyDescent="0.3">
      <c r="A823" s="4" t="s">
        <v>1191</v>
      </c>
      <c r="B823" s="4" t="s">
        <v>1124</v>
      </c>
      <c r="C823" s="4" t="s">
        <v>10</v>
      </c>
      <c r="D823" s="4" t="s">
        <v>683</v>
      </c>
      <c r="E823" s="3" t="s">
        <v>851</v>
      </c>
      <c r="F823" s="3"/>
      <c r="G823" s="3" t="s">
        <v>3</v>
      </c>
      <c r="H823" s="3">
        <v>1</v>
      </c>
      <c r="I823" s="3" t="s">
        <v>1081</v>
      </c>
      <c r="J823" s="3">
        <v>2020</v>
      </c>
      <c r="K823" s="9">
        <v>11.244153106962271</v>
      </c>
    </row>
    <row r="824" spans="1:11" x14ac:dyDescent="0.3">
      <c r="A824" s="4" t="s">
        <v>1191</v>
      </c>
      <c r="B824" s="4" t="s">
        <v>1124</v>
      </c>
      <c r="C824" s="4" t="s">
        <v>10</v>
      </c>
      <c r="D824" s="4" t="s">
        <v>683</v>
      </c>
      <c r="E824" s="3" t="s">
        <v>851</v>
      </c>
      <c r="F824" s="3"/>
      <c r="G824" s="3" t="s">
        <v>3</v>
      </c>
      <c r="H824" s="3">
        <v>1</v>
      </c>
      <c r="I824" s="3" t="s">
        <v>1081</v>
      </c>
      <c r="J824" s="3">
        <v>2025</v>
      </c>
      <c r="K824" s="9">
        <v>11.244153106962271</v>
      </c>
    </row>
    <row r="825" spans="1:11" x14ac:dyDescent="0.3">
      <c r="A825" s="4" t="s">
        <v>1191</v>
      </c>
      <c r="B825" s="4" t="s">
        <v>1124</v>
      </c>
      <c r="C825" s="4" t="s">
        <v>10</v>
      </c>
      <c r="D825" s="4" t="s">
        <v>683</v>
      </c>
      <c r="E825" s="3" t="s">
        <v>851</v>
      </c>
      <c r="F825" s="3"/>
      <c r="G825" s="3" t="s">
        <v>3</v>
      </c>
      <c r="H825" s="3">
        <v>1</v>
      </c>
      <c r="I825" s="3" t="s">
        <v>1081</v>
      </c>
      <c r="J825" s="3">
        <v>2030</v>
      </c>
      <c r="K825" s="9">
        <v>9.7824132030571782</v>
      </c>
    </row>
    <row r="826" spans="1:11" x14ac:dyDescent="0.3">
      <c r="A826" s="4" t="s">
        <v>1191</v>
      </c>
      <c r="B826" s="4" t="s">
        <v>1124</v>
      </c>
      <c r="C826" s="4" t="s">
        <v>10</v>
      </c>
      <c r="D826" s="4" t="s">
        <v>683</v>
      </c>
      <c r="E826" s="3" t="s">
        <v>851</v>
      </c>
      <c r="F826" s="3"/>
      <c r="G826" s="3" t="s">
        <v>3</v>
      </c>
      <c r="H826" s="3">
        <v>1</v>
      </c>
      <c r="I826" s="3" t="s">
        <v>1081</v>
      </c>
      <c r="J826" s="3">
        <v>2040</v>
      </c>
      <c r="K826" s="9">
        <v>9.4450886098483107</v>
      </c>
    </row>
    <row r="827" spans="1:11" x14ac:dyDescent="0.3">
      <c r="A827" s="4" t="s">
        <v>1191</v>
      </c>
      <c r="B827" s="4" t="s">
        <v>1124</v>
      </c>
      <c r="C827" s="4" t="s">
        <v>10</v>
      </c>
      <c r="D827" s="4" t="s">
        <v>683</v>
      </c>
      <c r="E827" s="3" t="s">
        <v>851</v>
      </c>
      <c r="F827" s="3"/>
      <c r="G827" s="3" t="s">
        <v>3</v>
      </c>
      <c r="H827" s="3">
        <v>1</v>
      </c>
      <c r="I827" s="3" t="s">
        <v>1081</v>
      </c>
      <c r="J827" s="3">
        <v>2050</v>
      </c>
      <c r="K827" s="9">
        <v>8.8828809545001963</v>
      </c>
    </row>
    <row r="828" spans="1:11" x14ac:dyDescent="0.3">
      <c r="A828" s="4" t="s">
        <v>1191</v>
      </c>
      <c r="B828" s="4" t="s">
        <v>1124</v>
      </c>
      <c r="C828" s="4" t="s">
        <v>10</v>
      </c>
      <c r="D828" s="4" t="s">
        <v>683</v>
      </c>
      <c r="E828" s="3" t="s">
        <v>851</v>
      </c>
      <c r="F828" s="3"/>
      <c r="G828" s="3" t="s">
        <v>3</v>
      </c>
      <c r="H828" s="3">
        <v>1</v>
      </c>
      <c r="I828" s="3" t="s">
        <v>12</v>
      </c>
      <c r="J828" s="3">
        <v>2025</v>
      </c>
      <c r="K828" s="9">
        <v>8.4331148302217063</v>
      </c>
    </row>
    <row r="829" spans="1:11" x14ac:dyDescent="0.3">
      <c r="A829" s="4" t="s">
        <v>1191</v>
      </c>
      <c r="B829" s="4" t="s">
        <v>1124</v>
      </c>
      <c r="C829" s="4" t="s">
        <v>10</v>
      </c>
      <c r="D829" s="4" t="s">
        <v>683</v>
      </c>
      <c r="E829" s="3" t="s">
        <v>851</v>
      </c>
      <c r="F829" s="3"/>
      <c r="G829" s="3" t="s">
        <v>3</v>
      </c>
      <c r="H829" s="3">
        <v>1</v>
      </c>
      <c r="I829" s="3" t="s">
        <v>12</v>
      </c>
      <c r="J829" s="3">
        <v>2050</v>
      </c>
      <c r="K829" s="9">
        <v>6.6621607158751477</v>
      </c>
    </row>
    <row r="830" spans="1:11" x14ac:dyDescent="0.3">
      <c r="A830" s="4" t="s">
        <v>1191</v>
      </c>
      <c r="B830" s="4" t="s">
        <v>1124</v>
      </c>
      <c r="C830" s="4" t="s">
        <v>10</v>
      </c>
      <c r="D830" s="4" t="s">
        <v>683</v>
      </c>
      <c r="E830" s="3" t="s">
        <v>851</v>
      </c>
      <c r="F830" s="3"/>
      <c r="G830" s="3" t="s">
        <v>3</v>
      </c>
      <c r="H830" s="3">
        <v>1</v>
      </c>
      <c r="I830" s="3" t="s">
        <v>11</v>
      </c>
      <c r="J830" s="3">
        <v>2025</v>
      </c>
      <c r="K830" s="9">
        <v>14.055191383702841</v>
      </c>
    </row>
    <row r="831" spans="1:11" x14ac:dyDescent="0.3">
      <c r="A831" s="4" t="s">
        <v>1191</v>
      </c>
      <c r="B831" s="4" t="s">
        <v>1124</v>
      </c>
      <c r="C831" s="4" t="s">
        <v>10</v>
      </c>
      <c r="D831" s="4" t="s">
        <v>683</v>
      </c>
      <c r="E831" s="3" t="s">
        <v>851</v>
      </c>
      <c r="F831" s="3"/>
      <c r="G831" s="3" t="s">
        <v>3</v>
      </c>
      <c r="H831" s="3">
        <v>1</v>
      </c>
      <c r="I831" s="3" t="s">
        <v>11</v>
      </c>
      <c r="J831" s="3">
        <v>2050</v>
      </c>
      <c r="K831" s="9">
        <v>11.10360119312524</v>
      </c>
    </row>
    <row r="832" spans="1:11" x14ac:dyDescent="0.3">
      <c r="A832" s="4" t="s">
        <v>1191</v>
      </c>
      <c r="B832" s="4" t="s">
        <v>1124</v>
      </c>
      <c r="C832" s="4" t="s">
        <v>10</v>
      </c>
      <c r="D832" s="4" t="s">
        <v>684</v>
      </c>
      <c r="E832" s="3" t="s">
        <v>850</v>
      </c>
      <c r="F832" s="3"/>
      <c r="G832" s="3" t="s">
        <v>2</v>
      </c>
      <c r="H832" s="3">
        <v>1</v>
      </c>
      <c r="I832" s="3" t="s">
        <v>1081</v>
      </c>
      <c r="J832" s="3">
        <v>2020</v>
      </c>
      <c r="K832" s="9">
        <v>6.8669185149258974E-2</v>
      </c>
    </row>
    <row r="833" spans="1:11" x14ac:dyDescent="0.3">
      <c r="A833" s="4" t="s">
        <v>1191</v>
      </c>
      <c r="B833" s="4" t="s">
        <v>1124</v>
      </c>
      <c r="C833" s="4" t="s">
        <v>10</v>
      </c>
      <c r="D833" s="4" t="s">
        <v>684</v>
      </c>
      <c r="E833" s="3" t="s">
        <v>850</v>
      </c>
      <c r="F833" s="3"/>
      <c r="G833" s="3" t="s">
        <v>2</v>
      </c>
      <c r="H833" s="3">
        <v>1</v>
      </c>
      <c r="I833" s="3" t="s">
        <v>1081</v>
      </c>
      <c r="J833" s="3">
        <v>2025</v>
      </c>
      <c r="K833" s="9">
        <v>6.8669185149258974E-2</v>
      </c>
    </row>
    <row r="834" spans="1:11" x14ac:dyDescent="0.3">
      <c r="A834" s="4" t="s">
        <v>1191</v>
      </c>
      <c r="B834" s="4" t="s">
        <v>1124</v>
      </c>
      <c r="C834" s="4" t="s">
        <v>10</v>
      </c>
      <c r="D834" s="4" t="s">
        <v>684</v>
      </c>
      <c r="E834" s="3" t="s">
        <v>850</v>
      </c>
      <c r="F834" s="3"/>
      <c r="G834" s="3" t="s">
        <v>2</v>
      </c>
      <c r="H834" s="3">
        <v>1</v>
      </c>
      <c r="I834" s="3" t="s">
        <v>1081</v>
      </c>
      <c r="J834" s="3">
        <v>2030</v>
      </c>
      <c r="K834" s="9">
        <v>5.974219107985531E-2</v>
      </c>
    </row>
    <row r="835" spans="1:11" x14ac:dyDescent="0.3">
      <c r="A835" s="4" t="s">
        <v>1191</v>
      </c>
      <c r="B835" s="4" t="s">
        <v>1124</v>
      </c>
      <c r="C835" s="4" t="s">
        <v>10</v>
      </c>
      <c r="D835" s="4" t="s">
        <v>684</v>
      </c>
      <c r="E835" s="3" t="s">
        <v>850</v>
      </c>
      <c r="F835" s="3"/>
      <c r="G835" s="3" t="s">
        <v>2</v>
      </c>
      <c r="H835" s="3">
        <v>1</v>
      </c>
      <c r="I835" s="3" t="s">
        <v>1081</v>
      </c>
      <c r="J835" s="3">
        <v>2040</v>
      </c>
      <c r="K835" s="9">
        <v>5.7682115525377539E-2</v>
      </c>
    </row>
    <row r="836" spans="1:11" x14ac:dyDescent="0.3">
      <c r="A836" s="4" t="s">
        <v>1191</v>
      </c>
      <c r="B836" s="4" t="s">
        <v>1124</v>
      </c>
      <c r="C836" s="4" t="s">
        <v>10</v>
      </c>
      <c r="D836" s="4" t="s">
        <v>684</v>
      </c>
      <c r="E836" s="3" t="s">
        <v>850</v>
      </c>
      <c r="F836" s="3"/>
      <c r="G836" s="3" t="s">
        <v>2</v>
      </c>
      <c r="H836" s="3">
        <v>1</v>
      </c>
      <c r="I836" s="3" t="s">
        <v>1081</v>
      </c>
      <c r="J836" s="3">
        <v>2050</v>
      </c>
      <c r="K836" s="9">
        <v>5.4248656267914593E-2</v>
      </c>
    </row>
    <row r="837" spans="1:11" x14ac:dyDescent="0.3">
      <c r="A837" s="4" t="s">
        <v>1191</v>
      </c>
      <c r="B837" s="4" t="s">
        <v>1124</v>
      </c>
      <c r="C837" s="4" t="s">
        <v>10</v>
      </c>
      <c r="D837" s="4" t="s">
        <v>684</v>
      </c>
      <c r="E837" s="3" t="s">
        <v>850</v>
      </c>
      <c r="F837" s="3"/>
      <c r="G837" s="3" t="s">
        <v>2</v>
      </c>
      <c r="H837" s="3">
        <v>1</v>
      </c>
      <c r="I837" s="3" t="s">
        <v>12</v>
      </c>
      <c r="J837" s="3">
        <v>2025</v>
      </c>
      <c r="K837" s="9">
        <v>5.8368807376870127E-2</v>
      </c>
    </row>
    <row r="838" spans="1:11" x14ac:dyDescent="0.3">
      <c r="A838" s="4" t="s">
        <v>1191</v>
      </c>
      <c r="B838" s="4" t="s">
        <v>1124</v>
      </c>
      <c r="C838" s="4" t="s">
        <v>10</v>
      </c>
      <c r="D838" s="4" t="s">
        <v>684</v>
      </c>
      <c r="E838" s="3" t="s">
        <v>850</v>
      </c>
      <c r="F838" s="3"/>
      <c r="G838" s="3" t="s">
        <v>2</v>
      </c>
      <c r="H838" s="3">
        <v>1</v>
      </c>
      <c r="I838" s="3" t="s">
        <v>12</v>
      </c>
      <c r="J838" s="3">
        <v>2050</v>
      </c>
      <c r="K838" s="9">
        <v>4.6111357827727399E-2</v>
      </c>
    </row>
    <row r="839" spans="1:11" x14ac:dyDescent="0.3">
      <c r="A839" s="4" t="s">
        <v>1191</v>
      </c>
      <c r="B839" s="4" t="s">
        <v>1124</v>
      </c>
      <c r="C839" s="4" t="s">
        <v>10</v>
      </c>
      <c r="D839" s="4" t="s">
        <v>684</v>
      </c>
      <c r="E839" s="3" t="s">
        <v>850</v>
      </c>
      <c r="F839" s="3"/>
      <c r="G839" s="3" t="s">
        <v>2</v>
      </c>
      <c r="H839" s="3">
        <v>1</v>
      </c>
      <c r="I839" s="3" t="s">
        <v>11</v>
      </c>
      <c r="J839" s="3">
        <v>2025</v>
      </c>
      <c r="K839" s="9">
        <v>7.8969562921647821E-2</v>
      </c>
    </row>
    <row r="840" spans="1:11" x14ac:dyDescent="0.3">
      <c r="A840" s="4" t="s">
        <v>1191</v>
      </c>
      <c r="B840" s="4" t="s">
        <v>1124</v>
      </c>
      <c r="C840" s="4" t="s">
        <v>10</v>
      </c>
      <c r="D840" s="4" t="s">
        <v>684</v>
      </c>
      <c r="E840" s="3" t="s">
        <v>850</v>
      </c>
      <c r="F840" s="3"/>
      <c r="G840" s="3" t="s">
        <v>2</v>
      </c>
      <c r="H840" s="3">
        <v>1</v>
      </c>
      <c r="I840" s="3" t="s">
        <v>11</v>
      </c>
      <c r="J840" s="3">
        <v>2050</v>
      </c>
      <c r="K840" s="9">
        <v>6.2385954708101779E-2</v>
      </c>
    </row>
    <row r="841" spans="1:11" x14ac:dyDescent="0.3">
      <c r="A841" s="4" t="s">
        <v>1191</v>
      </c>
      <c r="B841" s="4" t="s">
        <v>1124</v>
      </c>
      <c r="C841" s="4" t="s">
        <v>10</v>
      </c>
      <c r="D841" s="4" t="s">
        <v>685</v>
      </c>
      <c r="E841" s="3" t="s">
        <v>851</v>
      </c>
      <c r="F841" s="3"/>
      <c r="G841" s="3" t="s">
        <v>2</v>
      </c>
      <c r="H841" s="3">
        <v>1</v>
      </c>
      <c r="I841" s="3" t="s">
        <v>1081</v>
      </c>
      <c r="J841" s="3">
        <v>2020</v>
      </c>
      <c r="K841" s="9">
        <v>27.73221556886228</v>
      </c>
    </row>
    <row r="842" spans="1:11" x14ac:dyDescent="0.3">
      <c r="A842" s="4" t="s">
        <v>1191</v>
      </c>
      <c r="B842" s="4" t="s">
        <v>1124</v>
      </c>
      <c r="C842" s="4" t="s">
        <v>10</v>
      </c>
      <c r="D842" s="4" t="s">
        <v>685</v>
      </c>
      <c r="E842" s="3" t="s">
        <v>851</v>
      </c>
      <c r="F842" s="3"/>
      <c r="G842" s="3" t="s">
        <v>2</v>
      </c>
      <c r="H842" s="3">
        <v>1</v>
      </c>
      <c r="I842" s="3" t="s">
        <v>1081</v>
      </c>
      <c r="J842" s="3">
        <v>2025</v>
      </c>
      <c r="K842" s="9">
        <v>27.73221556886228</v>
      </c>
    </row>
    <row r="843" spans="1:11" x14ac:dyDescent="0.3">
      <c r="A843" s="4" t="s">
        <v>1191</v>
      </c>
      <c r="B843" s="4" t="s">
        <v>1124</v>
      </c>
      <c r="C843" s="4" t="s">
        <v>10</v>
      </c>
      <c r="D843" s="4" t="s">
        <v>685</v>
      </c>
      <c r="E843" s="3" t="s">
        <v>851</v>
      </c>
      <c r="F843" s="3"/>
      <c r="G843" s="3" t="s">
        <v>2</v>
      </c>
      <c r="H843" s="3">
        <v>1</v>
      </c>
      <c r="I843" s="3" t="s">
        <v>1081</v>
      </c>
      <c r="J843" s="3">
        <v>2030</v>
      </c>
      <c r="K843" s="9">
        <v>24.127027544910181</v>
      </c>
    </row>
    <row r="844" spans="1:11" x14ac:dyDescent="0.3">
      <c r="A844" s="4" t="s">
        <v>1191</v>
      </c>
      <c r="B844" s="4" t="s">
        <v>1124</v>
      </c>
      <c r="C844" s="4" t="s">
        <v>10</v>
      </c>
      <c r="D844" s="4" t="s">
        <v>685</v>
      </c>
      <c r="E844" s="3" t="s">
        <v>851</v>
      </c>
      <c r="F844" s="3"/>
      <c r="G844" s="3" t="s">
        <v>2</v>
      </c>
      <c r="H844" s="3">
        <v>1</v>
      </c>
      <c r="I844" s="3" t="s">
        <v>1081</v>
      </c>
      <c r="J844" s="3">
        <v>2040</v>
      </c>
      <c r="K844" s="9">
        <v>23.295061077844309</v>
      </c>
    </row>
    <row r="845" spans="1:11" x14ac:dyDescent="0.3">
      <c r="A845" s="4" t="s">
        <v>1191</v>
      </c>
      <c r="B845" s="4" t="s">
        <v>1124</v>
      </c>
      <c r="C845" s="4" t="s">
        <v>10</v>
      </c>
      <c r="D845" s="4" t="s">
        <v>685</v>
      </c>
      <c r="E845" s="3" t="s">
        <v>851</v>
      </c>
      <c r="F845" s="3"/>
      <c r="G845" s="3" t="s">
        <v>2</v>
      </c>
      <c r="H845" s="3">
        <v>1</v>
      </c>
      <c r="I845" s="3" t="s">
        <v>1081</v>
      </c>
      <c r="J845" s="3">
        <v>2050</v>
      </c>
      <c r="K845" s="9">
        <v>21.908450299401199</v>
      </c>
    </row>
    <row r="846" spans="1:11" x14ac:dyDescent="0.3">
      <c r="A846" s="4" t="s">
        <v>1191</v>
      </c>
      <c r="B846" s="4" t="s">
        <v>1124</v>
      </c>
      <c r="C846" s="4" t="s">
        <v>10</v>
      </c>
      <c r="D846" s="4" t="s">
        <v>685</v>
      </c>
      <c r="E846" s="3" t="s">
        <v>851</v>
      </c>
      <c r="F846" s="3"/>
      <c r="G846" s="3" t="s">
        <v>2</v>
      </c>
      <c r="H846" s="3">
        <v>1</v>
      </c>
      <c r="I846" s="3" t="s">
        <v>12</v>
      </c>
      <c r="J846" s="3">
        <v>2025</v>
      </c>
      <c r="K846" s="9">
        <v>23.572383233532939</v>
      </c>
    </row>
    <row r="847" spans="1:11" x14ac:dyDescent="0.3">
      <c r="A847" s="4" t="s">
        <v>1191</v>
      </c>
      <c r="B847" s="4" t="s">
        <v>1124</v>
      </c>
      <c r="C847" s="4" t="s">
        <v>10</v>
      </c>
      <c r="D847" s="4" t="s">
        <v>685</v>
      </c>
      <c r="E847" s="3" t="s">
        <v>851</v>
      </c>
      <c r="F847" s="3"/>
      <c r="G847" s="3" t="s">
        <v>2</v>
      </c>
      <c r="H847" s="3">
        <v>1</v>
      </c>
      <c r="I847" s="3" t="s">
        <v>12</v>
      </c>
      <c r="J847" s="3">
        <v>2050</v>
      </c>
      <c r="K847" s="9">
        <v>18.622182754491021</v>
      </c>
    </row>
    <row r="848" spans="1:11" x14ac:dyDescent="0.3">
      <c r="A848" s="4" t="s">
        <v>1191</v>
      </c>
      <c r="B848" s="4" t="s">
        <v>1124</v>
      </c>
      <c r="C848" s="4" t="s">
        <v>10</v>
      </c>
      <c r="D848" s="4" t="s">
        <v>685</v>
      </c>
      <c r="E848" s="3" t="s">
        <v>851</v>
      </c>
      <c r="F848" s="3"/>
      <c r="G848" s="3" t="s">
        <v>2</v>
      </c>
      <c r="H848" s="3">
        <v>1</v>
      </c>
      <c r="I848" s="3" t="s">
        <v>11</v>
      </c>
      <c r="J848" s="3">
        <v>2025</v>
      </c>
      <c r="K848" s="9">
        <v>31.89204790419161</v>
      </c>
    </row>
    <row r="849" spans="1:11" x14ac:dyDescent="0.3">
      <c r="A849" s="4" t="s">
        <v>1191</v>
      </c>
      <c r="B849" s="4" t="s">
        <v>1124</v>
      </c>
      <c r="C849" s="4" t="s">
        <v>10</v>
      </c>
      <c r="D849" s="4" t="s">
        <v>685</v>
      </c>
      <c r="E849" s="3" t="s">
        <v>851</v>
      </c>
      <c r="F849" s="3"/>
      <c r="G849" s="3" t="s">
        <v>2</v>
      </c>
      <c r="H849" s="3">
        <v>1</v>
      </c>
      <c r="I849" s="3" t="s">
        <v>11</v>
      </c>
      <c r="J849" s="3">
        <v>2050</v>
      </c>
      <c r="K849" s="9">
        <v>25.194717844311381</v>
      </c>
    </row>
    <row r="850" spans="1:11" x14ac:dyDescent="0.3">
      <c r="A850" s="4" t="s">
        <v>1191</v>
      </c>
      <c r="B850" s="4" t="s">
        <v>1124</v>
      </c>
      <c r="C850" s="4" t="s">
        <v>10</v>
      </c>
      <c r="D850" s="4" t="s">
        <v>1085</v>
      </c>
      <c r="E850" s="3" t="s">
        <v>850</v>
      </c>
      <c r="F850" s="3"/>
      <c r="G850" s="3"/>
      <c r="H850" s="3">
        <v>1</v>
      </c>
      <c r="I850" s="3" t="s">
        <v>1081</v>
      </c>
      <c r="J850" s="3">
        <v>2020</v>
      </c>
      <c r="K850" s="9">
        <v>1</v>
      </c>
    </row>
    <row r="851" spans="1:11" x14ac:dyDescent="0.3">
      <c r="A851" s="4" t="s">
        <v>1191</v>
      </c>
      <c r="B851" s="4" t="s">
        <v>1124</v>
      </c>
      <c r="C851" s="4" t="s">
        <v>10</v>
      </c>
      <c r="D851" s="4" t="s">
        <v>1085</v>
      </c>
      <c r="E851" s="3" t="s">
        <v>850</v>
      </c>
      <c r="F851" s="3"/>
      <c r="G851" s="3"/>
      <c r="H851" s="3">
        <v>1</v>
      </c>
      <c r="I851" s="3" t="s">
        <v>1081</v>
      </c>
      <c r="J851" s="3">
        <v>2025</v>
      </c>
      <c r="K851" s="9">
        <v>1</v>
      </c>
    </row>
    <row r="852" spans="1:11" x14ac:dyDescent="0.3">
      <c r="A852" s="4" t="s">
        <v>1191</v>
      </c>
      <c r="B852" s="4" t="s">
        <v>1124</v>
      </c>
      <c r="C852" s="4" t="s">
        <v>10</v>
      </c>
      <c r="D852" s="4" t="s">
        <v>1085</v>
      </c>
      <c r="E852" s="3" t="s">
        <v>850</v>
      </c>
      <c r="F852" s="3"/>
      <c r="G852" s="3"/>
      <c r="H852" s="3">
        <v>1</v>
      </c>
      <c r="I852" s="3" t="s">
        <v>1081</v>
      </c>
      <c r="J852" s="3">
        <v>2030</v>
      </c>
      <c r="K852" s="9">
        <v>1</v>
      </c>
    </row>
    <row r="853" spans="1:11" x14ac:dyDescent="0.3">
      <c r="A853" s="4" t="s">
        <v>1191</v>
      </c>
      <c r="B853" s="4" t="s">
        <v>1124</v>
      </c>
      <c r="C853" s="4" t="s">
        <v>10</v>
      </c>
      <c r="D853" s="4" t="s">
        <v>1085</v>
      </c>
      <c r="E853" s="3" t="s">
        <v>850</v>
      </c>
      <c r="F853" s="3"/>
      <c r="G853" s="3"/>
      <c r="H853" s="3">
        <v>1</v>
      </c>
      <c r="I853" s="3" t="s">
        <v>1081</v>
      </c>
      <c r="J853" s="3">
        <v>2040</v>
      </c>
      <c r="K853" s="9">
        <v>1</v>
      </c>
    </row>
    <row r="854" spans="1:11" x14ac:dyDescent="0.3">
      <c r="A854" s="4" t="s">
        <v>1191</v>
      </c>
      <c r="B854" s="4" t="s">
        <v>1124</v>
      </c>
      <c r="C854" s="4" t="s">
        <v>10</v>
      </c>
      <c r="D854" s="4" t="s">
        <v>1085</v>
      </c>
      <c r="E854" s="3" t="s">
        <v>850</v>
      </c>
      <c r="F854" s="3"/>
      <c r="G854" s="3"/>
      <c r="H854" s="3">
        <v>1</v>
      </c>
      <c r="I854" s="3" t="s">
        <v>1081</v>
      </c>
      <c r="J854" s="3">
        <v>2050</v>
      </c>
      <c r="K854" s="9">
        <v>1</v>
      </c>
    </row>
    <row r="855" spans="1:11" x14ac:dyDescent="0.3">
      <c r="A855" s="4" t="s">
        <v>1191</v>
      </c>
      <c r="B855" s="4" t="s">
        <v>1124</v>
      </c>
      <c r="C855" s="4" t="s">
        <v>10</v>
      </c>
      <c r="D855" s="4" t="s">
        <v>1142</v>
      </c>
      <c r="E855" s="3" t="s">
        <v>852</v>
      </c>
      <c r="F855" s="3"/>
      <c r="G855" s="3" t="s">
        <v>1083</v>
      </c>
      <c r="H855" s="3">
        <v>1</v>
      </c>
      <c r="I855" s="3" t="s">
        <v>1081</v>
      </c>
      <c r="J855" s="3">
        <v>2020</v>
      </c>
      <c r="K855" s="9">
        <v>1.67</v>
      </c>
    </row>
    <row r="856" spans="1:11" x14ac:dyDescent="0.3">
      <c r="A856" s="4" t="s">
        <v>1191</v>
      </c>
      <c r="B856" s="4" t="s">
        <v>1124</v>
      </c>
      <c r="C856" s="4" t="s">
        <v>10</v>
      </c>
      <c r="D856" s="4" t="s">
        <v>1142</v>
      </c>
      <c r="E856" s="3" t="s">
        <v>852</v>
      </c>
      <c r="F856" s="3"/>
      <c r="G856" s="3" t="s">
        <v>1083</v>
      </c>
      <c r="H856" s="3">
        <v>1</v>
      </c>
      <c r="I856" s="3" t="s">
        <v>1081</v>
      </c>
      <c r="J856" s="3">
        <v>2025</v>
      </c>
      <c r="K856" s="9">
        <v>1.67</v>
      </c>
    </row>
    <row r="857" spans="1:11" x14ac:dyDescent="0.3">
      <c r="A857" s="4" t="s">
        <v>1191</v>
      </c>
      <c r="B857" s="4" t="s">
        <v>1124</v>
      </c>
      <c r="C857" s="4" t="s">
        <v>10</v>
      </c>
      <c r="D857" s="4" t="s">
        <v>1142</v>
      </c>
      <c r="E857" s="3" t="s">
        <v>852</v>
      </c>
      <c r="F857" s="3"/>
      <c r="G857" s="3" t="s">
        <v>1083</v>
      </c>
      <c r="H857" s="3">
        <v>1</v>
      </c>
      <c r="I857" s="3" t="s">
        <v>1081</v>
      </c>
      <c r="J857" s="3">
        <v>2030</v>
      </c>
      <c r="K857" s="9">
        <v>1.67</v>
      </c>
    </row>
    <row r="858" spans="1:11" x14ac:dyDescent="0.3">
      <c r="A858" s="4" t="s">
        <v>1191</v>
      </c>
      <c r="B858" s="4" t="s">
        <v>1124</v>
      </c>
      <c r="C858" s="4" t="s">
        <v>10</v>
      </c>
      <c r="D858" s="4" t="s">
        <v>1142</v>
      </c>
      <c r="E858" s="3" t="s">
        <v>852</v>
      </c>
      <c r="F858" s="3"/>
      <c r="G858" s="3" t="s">
        <v>1083</v>
      </c>
      <c r="H858" s="3">
        <v>1</v>
      </c>
      <c r="I858" s="3" t="s">
        <v>1081</v>
      </c>
      <c r="J858" s="3">
        <v>2040</v>
      </c>
      <c r="K858" s="9">
        <v>1.67</v>
      </c>
    </row>
    <row r="859" spans="1:11" x14ac:dyDescent="0.3">
      <c r="A859" s="4" t="s">
        <v>1191</v>
      </c>
      <c r="B859" s="4" t="s">
        <v>1124</v>
      </c>
      <c r="C859" s="4" t="s">
        <v>10</v>
      </c>
      <c r="D859" s="4" t="s">
        <v>1142</v>
      </c>
      <c r="E859" s="3" t="s">
        <v>852</v>
      </c>
      <c r="F859" s="3"/>
      <c r="G859" s="3" t="s">
        <v>1083</v>
      </c>
      <c r="H859" s="3">
        <v>1</v>
      </c>
      <c r="I859" s="3" t="s">
        <v>1081</v>
      </c>
      <c r="J859" s="3">
        <v>2050</v>
      </c>
      <c r="K859" s="9">
        <v>1.67</v>
      </c>
    </row>
    <row r="860" spans="1:11" x14ac:dyDescent="0.3">
      <c r="A860" s="4" t="s">
        <v>1191</v>
      </c>
      <c r="B860" s="4" t="s">
        <v>1124</v>
      </c>
      <c r="C860" s="4" t="s">
        <v>10</v>
      </c>
      <c r="D860" s="4" t="s">
        <v>1086</v>
      </c>
      <c r="E860" s="3" t="s">
        <v>858</v>
      </c>
      <c r="F860" s="3"/>
      <c r="G860" s="3"/>
      <c r="H860" s="3" t="s">
        <v>1084</v>
      </c>
      <c r="I860" s="3" t="s">
        <v>1081</v>
      </c>
      <c r="J860" s="3">
        <v>2020</v>
      </c>
      <c r="K860" s="9">
        <v>29.62625015861407</v>
      </c>
    </row>
    <row r="861" spans="1:11" x14ac:dyDescent="0.3">
      <c r="A861" s="4" t="s">
        <v>1191</v>
      </c>
      <c r="B861" s="4" t="s">
        <v>1124</v>
      </c>
      <c r="C861" s="4" t="s">
        <v>10</v>
      </c>
      <c r="D861" s="4" t="s">
        <v>1086</v>
      </c>
      <c r="E861" s="3" t="s">
        <v>858</v>
      </c>
      <c r="F861" s="3"/>
      <c r="G861" s="3"/>
      <c r="H861" s="3" t="s">
        <v>1084</v>
      </c>
      <c r="I861" s="3" t="s">
        <v>1081</v>
      </c>
      <c r="J861" s="3">
        <v>2025</v>
      </c>
      <c r="K861" s="9">
        <v>29.62625015861407</v>
      </c>
    </row>
    <row r="862" spans="1:11" x14ac:dyDescent="0.3">
      <c r="A862" s="4" t="s">
        <v>1191</v>
      </c>
      <c r="B862" s="4" t="s">
        <v>1124</v>
      </c>
      <c r="C862" s="4" t="s">
        <v>10</v>
      </c>
      <c r="D862" s="4" t="s">
        <v>1086</v>
      </c>
      <c r="E862" s="3" t="s">
        <v>858</v>
      </c>
      <c r="F862" s="3"/>
      <c r="G862" s="3"/>
      <c r="H862" s="3" t="s">
        <v>1084</v>
      </c>
      <c r="I862" s="3" t="s">
        <v>1081</v>
      </c>
      <c r="J862" s="3">
        <v>2030</v>
      </c>
      <c r="K862" s="9">
        <v>29.62625015861407</v>
      </c>
    </row>
    <row r="863" spans="1:11" x14ac:dyDescent="0.3">
      <c r="A863" s="4" t="s">
        <v>1191</v>
      </c>
      <c r="B863" s="4" t="s">
        <v>1124</v>
      </c>
      <c r="C863" s="4" t="s">
        <v>10</v>
      </c>
      <c r="D863" s="4" t="s">
        <v>1086</v>
      </c>
      <c r="E863" s="3" t="s">
        <v>858</v>
      </c>
      <c r="F863" s="3"/>
      <c r="G863" s="3"/>
      <c r="H863" s="3" t="s">
        <v>1084</v>
      </c>
      <c r="I863" s="3" t="s">
        <v>1081</v>
      </c>
      <c r="J863" s="3">
        <v>2040</v>
      </c>
      <c r="K863" s="9">
        <v>29.62625015861407</v>
      </c>
    </row>
    <row r="864" spans="1:11" x14ac:dyDescent="0.3">
      <c r="A864" s="4" t="s">
        <v>1191</v>
      </c>
      <c r="B864" s="4" t="s">
        <v>1124</v>
      </c>
      <c r="C864" s="4" t="s">
        <v>10</v>
      </c>
      <c r="D864" s="4" t="s">
        <v>1086</v>
      </c>
      <c r="E864" s="3" t="s">
        <v>858</v>
      </c>
      <c r="F864" s="3"/>
      <c r="G864" s="3"/>
      <c r="H864" s="3" t="s">
        <v>1084</v>
      </c>
      <c r="I864" s="3" t="s">
        <v>1081</v>
      </c>
      <c r="J864" s="3">
        <v>2050</v>
      </c>
      <c r="K864" s="9">
        <v>29.62625015861407</v>
      </c>
    </row>
    <row r="865" spans="1:11" x14ac:dyDescent="0.3">
      <c r="A865" s="4" t="s">
        <v>1191</v>
      </c>
      <c r="B865" s="4" t="s">
        <v>1124</v>
      </c>
      <c r="C865" s="4" t="s">
        <v>10</v>
      </c>
      <c r="D865" s="4" t="s">
        <v>1141</v>
      </c>
      <c r="E865" s="3" t="s">
        <v>1178</v>
      </c>
      <c r="F865" s="3"/>
      <c r="G865" s="3" t="s">
        <v>4</v>
      </c>
      <c r="H865" s="3">
        <v>1</v>
      </c>
      <c r="I865" s="3" t="s">
        <v>1081</v>
      </c>
      <c r="J865" s="3">
        <v>2020</v>
      </c>
      <c r="K865" s="9">
        <v>0.55089820359281438</v>
      </c>
    </row>
    <row r="866" spans="1:11" x14ac:dyDescent="0.3">
      <c r="A866" s="4" t="s">
        <v>1191</v>
      </c>
      <c r="B866" s="4" t="s">
        <v>1124</v>
      </c>
      <c r="C866" s="4" t="s">
        <v>10</v>
      </c>
      <c r="D866" s="4" t="s">
        <v>1141</v>
      </c>
      <c r="E866" s="3" t="s">
        <v>1178</v>
      </c>
      <c r="F866" s="3"/>
      <c r="G866" s="3" t="s">
        <v>4</v>
      </c>
      <c r="H866" s="3">
        <v>1</v>
      </c>
      <c r="I866" s="3" t="s">
        <v>1081</v>
      </c>
      <c r="J866" s="3">
        <v>2025</v>
      </c>
      <c r="K866" s="9">
        <v>0.55089820359281438</v>
      </c>
    </row>
    <row r="867" spans="1:11" x14ac:dyDescent="0.3">
      <c r="A867" s="4" t="s">
        <v>1191</v>
      </c>
      <c r="B867" s="4" t="s">
        <v>1124</v>
      </c>
      <c r="C867" s="4" t="s">
        <v>10</v>
      </c>
      <c r="D867" s="4" t="s">
        <v>1141</v>
      </c>
      <c r="E867" s="3" t="s">
        <v>1178</v>
      </c>
      <c r="F867" s="3"/>
      <c r="G867" s="3" t="s">
        <v>4</v>
      </c>
      <c r="H867" s="3">
        <v>1</v>
      </c>
      <c r="I867" s="3" t="s">
        <v>1081</v>
      </c>
      <c r="J867" s="3">
        <v>2030</v>
      </c>
      <c r="K867" s="9">
        <v>0.55089820359281438</v>
      </c>
    </row>
    <row r="868" spans="1:11" x14ac:dyDescent="0.3">
      <c r="A868" s="4" t="s">
        <v>1191</v>
      </c>
      <c r="B868" s="4" t="s">
        <v>1124</v>
      </c>
      <c r="C868" s="4" t="s">
        <v>10</v>
      </c>
      <c r="D868" s="4" t="s">
        <v>1141</v>
      </c>
      <c r="E868" s="3" t="s">
        <v>1178</v>
      </c>
      <c r="F868" s="3"/>
      <c r="G868" s="3" t="s">
        <v>4</v>
      </c>
      <c r="H868" s="3">
        <v>1</v>
      </c>
      <c r="I868" s="3" t="s">
        <v>1081</v>
      </c>
      <c r="J868" s="3">
        <v>2040</v>
      </c>
      <c r="K868" s="9">
        <v>0.55089820359281438</v>
      </c>
    </row>
    <row r="869" spans="1:11" x14ac:dyDescent="0.3">
      <c r="A869" s="4" t="s">
        <v>1191</v>
      </c>
      <c r="B869" s="4" t="s">
        <v>1124</v>
      </c>
      <c r="C869" s="4" t="s">
        <v>10</v>
      </c>
      <c r="D869" s="4" t="s">
        <v>1141</v>
      </c>
      <c r="E869" s="3" t="s">
        <v>1178</v>
      </c>
      <c r="F869" s="3"/>
      <c r="G869" s="3" t="s">
        <v>4</v>
      </c>
      <c r="H869" s="3">
        <v>1</v>
      </c>
      <c r="I869" s="3" t="s">
        <v>1081</v>
      </c>
      <c r="J869" s="3">
        <v>2050</v>
      </c>
      <c r="K869" s="9">
        <v>0.55089820359281438</v>
      </c>
    </row>
    <row r="870" spans="1:11" x14ac:dyDescent="0.3">
      <c r="A870" s="4" t="s">
        <v>1191</v>
      </c>
      <c r="B870" s="4" t="s">
        <v>1124</v>
      </c>
      <c r="C870" s="4" t="s">
        <v>10</v>
      </c>
      <c r="D870" s="4" t="s">
        <v>1139</v>
      </c>
      <c r="E870" s="3" t="s">
        <v>1179</v>
      </c>
      <c r="F870" s="3"/>
      <c r="G870" s="3" t="s">
        <v>1082</v>
      </c>
      <c r="H870" s="3">
        <v>1</v>
      </c>
      <c r="I870" s="3" t="s">
        <v>1081</v>
      </c>
      <c r="J870" s="3">
        <v>2020</v>
      </c>
      <c r="K870" s="9">
        <v>0.55089820359281438</v>
      </c>
    </row>
    <row r="871" spans="1:11" x14ac:dyDescent="0.3">
      <c r="A871" s="4" t="s">
        <v>1191</v>
      </c>
      <c r="B871" s="4" t="s">
        <v>1124</v>
      </c>
      <c r="C871" s="4" t="s">
        <v>10</v>
      </c>
      <c r="D871" s="4" t="s">
        <v>1139</v>
      </c>
      <c r="E871" s="3" t="s">
        <v>1179</v>
      </c>
      <c r="F871" s="3"/>
      <c r="G871" s="3" t="s">
        <v>1082</v>
      </c>
      <c r="H871" s="3">
        <v>1</v>
      </c>
      <c r="I871" s="3" t="s">
        <v>1081</v>
      </c>
      <c r="J871" s="3">
        <v>2025</v>
      </c>
      <c r="K871" s="9">
        <v>0.55089820359281438</v>
      </c>
    </row>
    <row r="872" spans="1:11" x14ac:dyDescent="0.3">
      <c r="A872" s="4" t="s">
        <v>1191</v>
      </c>
      <c r="B872" s="4" t="s">
        <v>1124</v>
      </c>
      <c r="C872" s="4" t="s">
        <v>10</v>
      </c>
      <c r="D872" s="4" t="s">
        <v>1139</v>
      </c>
      <c r="E872" s="3" t="s">
        <v>1179</v>
      </c>
      <c r="F872" s="3"/>
      <c r="G872" s="3" t="s">
        <v>1082</v>
      </c>
      <c r="H872" s="3">
        <v>1</v>
      </c>
      <c r="I872" s="3" t="s">
        <v>1081</v>
      </c>
      <c r="J872" s="3">
        <v>2030</v>
      </c>
      <c r="K872" s="9">
        <v>0.55089820359281438</v>
      </c>
    </row>
    <row r="873" spans="1:11" x14ac:dyDescent="0.3">
      <c r="A873" s="4" t="s">
        <v>1191</v>
      </c>
      <c r="B873" s="4" t="s">
        <v>1124</v>
      </c>
      <c r="C873" s="4" t="s">
        <v>10</v>
      </c>
      <c r="D873" s="4" t="s">
        <v>1139</v>
      </c>
      <c r="E873" s="3" t="s">
        <v>1179</v>
      </c>
      <c r="F873" s="3"/>
      <c r="G873" s="3" t="s">
        <v>1082</v>
      </c>
      <c r="H873" s="3">
        <v>1</v>
      </c>
      <c r="I873" s="3" t="s">
        <v>1081</v>
      </c>
      <c r="J873" s="3">
        <v>2040</v>
      </c>
      <c r="K873" s="9">
        <v>0.55089820359281438</v>
      </c>
    </row>
    <row r="874" spans="1:11" x14ac:dyDescent="0.3">
      <c r="A874" s="4" t="s">
        <v>1191</v>
      </c>
      <c r="B874" s="4" t="s">
        <v>1124</v>
      </c>
      <c r="C874" s="4" t="s">
        <v>10</v>
      </c>
      <c r="D874" s="4" t="s">
        <v>1139</v>
      </c>
      <c r="E874" s="3" t="s">
        <v>1179</v>
      </c>
      <c r="F874" s="3"/>
      <c r="G874" s="3" t="s">
        <v>1082</v>
      </c>
      <c r="H874" s="3">
        <v>1</v>
      </c>
      <c r="I874" s="3" t="s">
        <v>1081</v>
      </c>
      <c r="J874" s="3">
        <v>2050</v>
      </c>
      <c r="K874" s="9">
        <v>0.55089820359281438</v>
      </c>
    </row>
    <row r="875" spans="1:11" x14ac:dyDescent="0.3">
      <c r="A875" s="4" t="s">
        <v>1191</v>
      </c>
      <c r="B875" s="4" t="s">
        <v>1124</v>
      </c>
      <c r="C875" s="4" t="s">
        <v>10</v>
      </c>
      <c r="D875" s="4" t="s">
        <v>1139</v>
      </c>
      <c r="E875" s="3" t="s">
        <v>1179</v>
      </c>
      <c r="F875" s="3"/>
      <c r="G875" s="3" t="s">
        <v>1082</v>
      </c>
      <c r="H875" s="3">
        <v>1</v>
      </c>
      <c r="I875" s="3" t="s">
        <v>12</v>
      </c>
      <c r="J875" s="3">
        <v>2025</v>
      </c>
      <c r="K875" s="9">
        <v>0.49580838323353288</v>
      </c>
    </row>
    <row r="876" spans="1:11" x14ac:dyDescent="0.3">
      <c r="A876" s="4" t="s">
        <v>1191</v>
      </c>
      <c r="B876" s="4" t="s">
        <v>1124</v>
      </c>
      <c r="C876" s="4" t="s">
        <v>10</v>
      </c>
      <c r="D876" s="4" t="s">
        <v>1139</v>
      </c>
      <c r="E876" s="3" t="s">
        <v>1179</v>
      </c>
      <c r="F876" s="3"/>
      <c r="G876" s="3" t="s">
        <v>1082</v>
      </c>
      <c r="H876" s="3">
        <v>1</v>
      </c>
      <c r="I876" s="3" t="s">
        <v>12</v>
      </c>
      <c r="J876" s="3">
        <v>2050</v>
      </c>
      <c r="K876" s="9">
        <v>0.49580838323353288</v>
      </c>
    </row>
    <row r="877" spans="1:11" x14ac:dyDescent="0.3">
      <c r="A877" s="4" t="s">
        <v>1191</v>
      </c>
      <c r="B877" s="4" t="s">
        <v>1124</v>
      </c>
      <c r="C877" s="4" t="s">
        <v>10</v>
      </c>
      <c r="D877" s="4" t="s">
        <v>1139</v>
      </c>
      <c r="E877" s="3" t="s">
        <v>1179</v>
      </c>
      <c r="F877" s="3"/>
      <c r="G877" s="3" t="s">
        <v>1082</v>
      </c>
      <c r="H877" s="3">
        <v>1</v>
      </c>
      <c r="I877" s="3" t="s">
        <v>11</v>
      </c>
      <c r="J877" s="3">
        <v>2025</v>
      </c>
      <c r="K877" s="9">
        <v>0.60598802395209583</v>
      </c>
    </row>
    <row r="878" spans="1:11" x14ac:dyDescent="0.3">
      <c r="A878" s="4" t="s">
        <v>1191</v>
      </c>
      <c r="B878" s="4" t="s">
        <v>1124</v>
      </c>
      <c r="C878" s="4" t="s">
        <v>10</v>
      </c>
      <c r="D878" s="4" t="s">
        <v>1139</v>
      </c>
      <c r="E878" s="3" t="s">
        <v>1179</v>
      </c>
      <c r="F878" s="3"/>
      <c r="G878" s="3" t="s">
        <v>1082</v>
      </c>
      <c r="H878" s="3">
        <v>1</v>
      </c>
      <c r="I878" s="3" t="s">
        <v>11</v>
      </c>
      <c r="J878" s="3">
        <v>2050</v>
      </c>
      <c r="K878" s="9">
        <v>0.60598802395209583</v>
      </c>
    </row>
    <row r="879" spans="1:11" x14ac:dyDescent="0.3">
      <c r="A879" s="4" t="s">
        <v>1191</v>
      </c>
      <c r="B879" s="4" t="s">
        <v>1124</v>
      </c>
      <c r="C879" s="4" t="s">
        <v>10</v>
      </c>
      <c r="D879" s="4" t="s">
        <v>420</v>
      </c>
      <c r="E879" s="3" t="s">
        <v>853</v>
      </c>
      <c r="F879" s="3"/>
      <c r="G879" s="3" t="s">
        <v>1087</v>
      </c>
      <c r="H879" s="3"/>
      <c r="I879" s="3" t="s">
        <v>1081</v>
      </c>
      <c r="J879" s="3">
        <v>2020</v>
      </c>
      <c r="K879" s="9">
        <v>2</v>
      </c>
    </row>
    <row r="880" spans="1:11" x14ac:dyDescent="0.3">
      <c r="A880" s="4" t="s">
        <v>1191</v>
      </c>
      <c r="B880" s="4" t="s">
        <v>1124</v>
      </c>
      <c r="C880" s="4" t="s">
        <v>10</v>
      </c>
      <c r="D880" s="4" t="s">
        <v>420</v>
      </c>
      <c r="E880" s="3" t="s">
        <v>853</v>
      </c>
      <c r="F880" s="3"/>
      <c r="G880" s="3" t="s">
        <v>1087</v>
      </c>
      <c r="H880" s="3"/>
      <c r="I880" s="3" t="s">
        <v>1081</v>
      </c>
      <c r="J880" s="3">
        <v>2025</v>
      </c>
      <c r="K880" s="9">
        <v>2</v>
      </c>
    </row>
    <row r="881" spans="1:11" x14ac:dyDescent="0.3">
      <c r="A881" s="4" t="s">
        <v>1191</v>
      </c>
      <c r="B881" s="4" t="s">
        <v>1124</v>
      </c>
      <c r="C881" s="4" t="s">
        <v>10</v>
      </c>
      <c r="D881" s="4" t="s">
        <v>420</v>
      </c>
      <c r="E881" s="3" t="s">
        <v>853</v>
      </c>
      <c r="F881" s="3"/>
      <c r="G881" s="3" t="s">
        <v>1087</v>
      </c>
      <c r="H881" s="3"/>
      <c r="I881" s="3" t="s">
        <v>1081</v>
      </c>
      <c r="J881" s="3">
        <v>2030</v>
      </c>
      <c r="K881" s="9">
        <v>2</v>
      </c>
    </row>
    <row r="882" spans="1:11" x14ac:dyDescent="0.3">
      <c r="A882" s="4" t="s">
        <v>1191</v>
      </c>
      <c r="B882" s="4" t="s">
        <v>1124</v>
      </c>
      <c r="C882" s="4" t="s">
        <v>10</v>
      </c>
      <c r="D882" s="4" t="s">
        <v>420</v>
      </c>
      <c r="E882" s="3" t="s">
        <v>853</v>
      </c>
      <c r="F882" s="3"/>
      <c r="G882" s="3" t="s">
        <v>1087</v>
      </c>
      <c r="H882" s="3"/>
      <c r="I882" s="3" t="s">
        <v>1081</v>
      </c>
      <c r="J882" s="3">
        <v>2040</v>
      </c>
      <c r="K882" s="9">
        <v>2</v>
      </c>
    </row>
    <row r="883" spans="1:11" x14ac:dyDescent="0.3">
      <c r="A883" s="4" t="s">
        <v>1191</v>
      </c>
      <c r="B883" s="4" t="s">
        <v>1124</v>
      </c>
      <c r="C883" s="4" t="s">
        <v>10</v>
      </c>
      <c r="D883" s="4" t="s">
        <v>420</v>
      </c>
      <c r="E883" s="3" t="s">
        <v>853</v>
      </c>
      <c r="F883" s="3"/>
      <c r="G883" s="3" t="s">
        <v>1087</v>
      </c>
      <c r="H883" s="3"/>
      <c r="I883" s="3" t="s">
        <v>1081</v>
      </c>
      <c r="J883" s="3">
        <v>2050</v>
      </c>
      <c r="K883" s="9">
        <v>2</v>
      </c>
    </row>
    <row r="884" spans="1:11" x14ac:dyDescent="0.3">
      <c r="A884" s="4" t="s">
        <v>1191</v>
      </c>
      <c r="B884" s="4" t="s">
        <v>1124</v>
      </c>
      <c r="C884" s="4" t="s">
        <v>10</v>
      </c>
      <c r="D884" s="4" t="s">
        <v>420</v>
      </c>
      <c r="E884" s="3" t="s">
        <v>853</v>
      </c>
      <c r="F884" s="3"/>
      <c r="G884" s="3" t="s">
        <v>1087</v>
      </c>
      <c r="H884" s="3"/>
      <c r="I884" s="3" t="s">
        <v>12</v>
      </c>
      <c r="J884" s="3">
        <v>2025</v>
      </c>
      <c r="K884" s="9">
        <v>1</v>
      </c>
    </row>
    <row r="885" spans="1:11" x14ac:dyDescent="0.3">
      <c r="A885" s="4" t="s">
        <v>1191</v>
      </c>
      <c r="B885" s="4" t="s">
        <v>1124</v>
      </c>
      <c r="C885" s="4" t="s">
        <v>10</v>
      </c>
      <c r="D885" s="4" t="s">
        <v>420</v>
      </c>
      <c r="E885" s="3" t="s">
        <v>853</v>
      </c>
      <c r="F885" s="3"/>
      <c r="G885" s="3" t="s">
        <v>1087</v>
      </c>
      <c r="H885" s="3"/>
      <c r="I885" s="3" t="s">
        <v>12</v>
      </c>
      <c r="J885" s="3">
        <v>2050</v>
      </c>
      <c r="K885" s="9">
        <v>1</v>
      </c>
    </row>
    <row r="886" spans="1:11" x14ac:dyDescent="0.3">
      <c r="A886" s="4" t="s">
        <v>1191</v>
      </c>
      <c r="B886" s="4" t="s">
        <v>1124</v>
      </c>
      <c r="C886" s="4" t="s">
        <v>10</v>
      </c>
      <c r="D886" s="4" t="s">
        <v>420</v>
      </c>
      <c r="E886" s="3" t="s">
        <v>853</v>
      </c>
      <c r="F886" s="3"/>
      <c r="G886" s="3" t="s">
        <v>1087</v>
      </c>
      <c r="H886" s="3"/>
      <c r="I886" s="3" t="s">
        <v>11</v>
      </c>
      <c r="J886" s="3">
        <v>2025</v>
      </c>
      <c r="K886" s="9">
        <v>3</v>
      </c>
    </row>
    <row r="887" spans="1:11" x14ac:dyDescent="0.3">
      <c r="A887" s="4" t="s">
        <v>1191</v>
      </c>
      <c r="B887" s="4" t="s">
        <v>1124</v>
      </c>
      <c r="C887" s="4" t="s">
        <v>10</v>
      </c>
      <c r="D887" s="4" t="s">
        <v>420</v>
      </c>
      <c r="E887" s="3" t="s">
        <v>853</v>
      </c>
      <c r="F887" s="3"/>
      <c r="G887" s="3" t="s">
        <v>1087</v>
      </c>
      <c r="H887" s="3"/>
      <c r="I887" s="3" t="s">
        <v>11</v>
      </c>
      <c r="J887" s="3">
        <v>2050</v>
      </c>
      <c r="K887" s="9">
        <v>3</v>
      </c>
    </row>
    <row r="888" spans="1:11" x14ac:dyDescent="0.3">
      <c r="A888" s="4" t="s">
        <v>1191</v>
      </c>
      <c r="B888" s="4" t="s">
        <v>1124</v>
      </c>
      <c r="C888" s="4" t="s">
        <v>10</v>
      </c>
      <c r="D888" s="4" t="s">
        <v>417</v>
      </c>
      <c r="E888" s="3" t="s">
        <v>850</v>
      </c>
      <c r="F888" s="3"/>
      <c r="G888" s="3"/>
      <c r="H888" s="3">
        <v>1</v>
      </c>
      <c r="I888" s="3" t="s">
        <v>1081</v>
      </c>
      <c r="J888" s="3">
        <v>2020</v>
      </c>
      <c r="K888" s="9" t="s">
        <v>17</v>
      </c>
    </row>
    <row r="889" spans="1:11" x14ac:dyDescent="0.3">
      <c r="A889" s="4" t="s">
        <v>1191</v>
      </c>
      <c r="B889" s="4" t="s">
        <v>1124</v>
      </c>
      <c r="C889" s="4" t="s">
        <v>10</v>
      </c>
      <c r="D889" s="4" t="s">
        <v>417</v>
      </c>
      <c r="E889" s="3" t="s">
        <v>850</v>
      </c>
      <c r="F889" s="3"/>
      <c r="G889" s="3"/>
      <c r="H889" s="3">
        <v>1</v>
      </c>
      <c r="I889" s="3" t="s">
        <v>1081</v>
      </c>
      <c r="J889" s="3">
        <v>2025</v>
      </c>
      <c r="K889" s="9" t="s">
        <v>17</v>
      </c>
    </row>
    <row r="890" spans="1:11" x14ac:dyDescent="0.3">
      <c r="A890" s="4" t="s">
        <v>1191</v>
      </c>
      <c r="B890" s="4" t="s">
        <v>1124</v>
      </c>
      <c r="C890" s="4" t="s">
        <v>10</v>
      </c>
      <c r="D890" s="4" t="s">
        <v>417</v>
      </c>
      <c r="E890" s="3" t="s">
        <v>850</v>
      </c>
      <c r="F890" s="3"/>
      <c r="G890" s="3"/>
      <c r="H890" s="3">
        <v>1</v>
      </c>
      <c r="I890" s="3" t="s">
        <v>1081</v>
      </c>
      <c r="J890" s="3">
        <v>2030</v>
      </c>
      <c r="K890" s="9" t="s">
        <v>17</v>
      </c>
    </row>
    <row r="891" spans="1:11" x14ac:dyDescent="0.3">
      <c r="A891" s="4" t="s">
        <v>1191</v>
      </c>
      <c r="B891" s="4" t="s">
        <v>1124</v>
      </c>
      <c r="C891" s="4" t="s">
        <v>10</v>
      </c>
      <c r="D891" s="4" t="s">
        <v>417</v>
      </c>
      <c r="E891" s="3" t="s">
        <v>850</v>
      </c>
      <c r="F891" s="3"/>
      <c r="G891" s="3"/>
      <c r="H891" s="3">
        <v>1</v>
      </c>
      <c r="I891" s="3" t="s">
        <v>1081</v>
      </c>
      <c r="J891" s="3">
        <v>2040</v>
      </c>
      <c r="K891" s="9" t="s">
        <v>17</v>
      </c>
    </row>
    <row r="892" spans="1:11" x14ac:dyDescent="0.3">
      <c r="A892" s="4" t="s">
        <v>1191</v>
      </c>
      <c r="B892" s="4" t="s">
        <v>1124</v>
      </c>
      <c r="C892" s="4" t="s">
        <v>10</v>
      </c>
      <c r="D892" s="4" t="s">
        <v>417</v>
      </c>
      <c r="E892" s="3" t="s">
        <v>850</v>
      </c>
      <c r="F892" s="3"/>
      <c r="G892" s="3"/>
      <c r="H892" s="3">
        <v>1</v>
      </c>
      <c r="I892" s="3" t="s">
        <v>1081</v>
      </c>
      <c r="J892" s="3">
        <v>2050</v>
      </c>
      <c r="K892" s="9" t="s">
        <v>17</v>
      </c>
    </row>
    <row r="893" spans="1:11" x14ac:dyDescent="0.3">
      <c r="A893" s="4" t="s">
        <v>1191</v>
      </c>
      <c r="B893" s="4" t="s">
        <v>1124</v>
      </c>
      <c r="C893" s="4" t="s">
        <v>10</v>
      </c>
      <c r="D893" s="4" t="s">
        <v>418</v>
      </c>
      <c r="E893" s="3" t="s">
        <v>854</v>
      </c>
      <c r="F893" s="3"/>
      <c r="G893" s="3"/>
      <c r="H893" s="3">
        <v>1</v>
      </c>
      <c r="I893" s="3" t="s">
        <v>1081</v>
      </c>
      <c r="J893" s="3">
        <v>2020</v>
      </c>
      <c r="K893" s="9" t="s">
        <v>17</v>
      </c>
    </row>
    <row r="894" spans="1:11" x14ac:dyDescent="0.3">
      <c r="A894" s="4" t="s">
        <v>1191</v>
      </c>
      <c r="B894" s="4" t="s">
        <v>1124</v>
      </c>
      <c r="C894" s="4" t="s">
        <v>10</v>
      </c>
      <c r="D894" s="4" t="s">
        <v>418</v>
      </c>
      <c r="E894" s="3" t="s">
        <v>854</v>
      </c>
      <c r="F894" s="3"/>
      <c r="G894" s="3"/>
      <c r="H894" s="3">
        <v>1</v>
      </c>
      <c r="I894" s="3" t="s">
        <v>1081</v>
      </c>
      <c r="J894" s="3">
        <v>2025</v>
      </c>
      <c r="K894" s="9" t="s">
        <v>17</v>
      </c>
    </row>
    <row r="895" spans="1:11" x14ac:dyDescent="0.3">
      <c r="A895" s="4" t="s">
        <v>1191</v>
      </c>
      <c r="B895" s="4" t="s">
        <v>1124</v>
      </c>
      <c r="C895" s="4" t="s">
        <v>10</v>
      </c>
      <c r="D895" s="4" t="s">
        <v>418</v>
      </c>
      <c r="E895" s="3" t="s">
        <v>854</v>
      </c>
      <c r="F895" s="3"/>
      <c r="G895" s="3"/>
      <c r="H895" s="3">
        <v>1</v>
      </c>
      <c r="I895" s="3" t="s">
        <v>1081</v>
      </c>
      <c r="J895" s="3">
        <v>2030</v>
      </c>
      <c r="K895" s="9" t="s">
        <v>17</v>
      </c>
    </row>
    <row r="896" spans="1:11" x14ac:dyDescent="0.3">
      <c r="A896" s="4" t="s">
        <v>1191</v>
      </c>
      <c r="B896" s="4" t="s">
        <v>1124</v>
      </c>
      <c r="C896" s="4" t="s">
        <v>10</v>
      </c>
      <c r="D896" s="4" t="s">
        <v>418</v>
      </c>
      <c r="E896" s="3" t="s">
        <v>854</v>
      </c>
      <c r="F896" s="3"/>
      <c r="G896" s="3"/>
      <c r="H896" s="3">
        <v>1</v>
      </c>
      <c r="I896" s="3" t="s">
        <v>1081</v>
      </c>
      <c r="J896" s="3">
        <v>2040</v>
      </c>
      <c r="K896" s="9" t="s">
        <v>17</v>
      </c>
    </row>
    <row r="897" spans="1:11" x14ac:dyDescent="0.3">
      <c r="A897" s="4" t="s">
        <v>1191</v>
      </c>
      <c r="B897" s="4" t="s">
        <v>1124</v>
      </c>
      <c r="C897" s="4" t="s">
        <v>10</v>
      </c>
      <c r="D897" s="4" t="s">
        <v>418</v>
      </c>
      <c r="E897" s="3" t="s">
        <v>854</v>
      </c>
      <c r="F897" s="3"/>
      <c r="G897" s="3"/>
      <c r="H897" s="3">
        <v>1</v>
      </c>
      <c r="I897" s="3" t="s">
        <v>1081</v>
      </c>
      <c r="J897" s="3">
        <v>2050</v>
      </c>
      <c r="K897" s="9" t="s">
        <v>17</v>
      </c>
    </row>
    <row r="898" spans="1:11" x14ac:dyDescent="0.3">
      <c r="A898" s="4" t="s">
        <v>1191</v>
      </c>
      <c r="B898" s="4" t="s">
        <v>1124</v>
      </c>
      <c r="C898" s="4" t="s">
        <v>10</v>
      </c>
      <c r="D898" s="4" t="s">
        <v>419</v>
      </c>
      <c r="E898" s="3" t="s">
        <v>853</v>
      </c>
      <c r="F898" s="3"/>
      <c r="G898" s="3" t="s">
        <v>1</v>
      </c>
      <c r="H898" s="3">
        <v>1</v>
      </c>
      <c r="I898" s="3" t="s">
        <v>1081</v>
      </c>
      <c r="J898" s="3">
        <v>2020</v>
      </c>
      <c r="K898" s="9">
        <v>20</v>
      </c>
    </row>
    <row r="899" spans="1:11" x14ac:dyDescent="0.3">
      <c r="A899" s="4" t="s">
        <v>1191</v>
      </c>
      <c r="B899" s="4" t="s">
        <v>1124</v>
      </c>
      <c r="C899" s="4" t="s">
        <v>10</v>
      </c>
      <c r="D899" s="4" t="s">
        <v>419</v>
      </c>
      <c r="E899" s="3" t="s">
        <v>853</v>
      </c>
      <c r="F899" s="3"/>
      <c r="G899" s="3" t="s">
        <v>1</v>
      </c>
      <c r="H899" s="3">
        <v>1</v>
      </c>
      <c r="I899" s="3" t="s">
        <v>1081</v>
      </c>
      <c r="J899" s="3">
        <v>2025</v>
      </c>
      <c r="K899" s="9">
        <v>20</v>
      </c>
    </row>
    <row r="900" spans="1:11" x14ac:dyDescent="0.3">
      <c r="A900" s="4" t="s">
        <v>1191</v>
      </c>
      <c r="B900" s="4" t="s">
        <v>1124</v>
      </c>
      <c r="C900" s="4" t="s">
        <v>10</v>
      </c>
      <c r="D900" s="4" t="s">
        <v>419</v>
      </c>
      <c r="E900" s="3" t="s">
        <v>853</v>
      </c>
      <c r="F900" s="3"/>
      <c r="G900" s="3" t="s">
        <v>1</v>
      </c>
      <c r="H900" s="3">
        <v>1</v>
      </c>
      <c r="I900" s="3" t="s">
        <v>1081</v>
      </c>
      <c r="J900" s="3">
        <v>2030</v>
      </c>
      <c r="K900" s="9">
        <v>20</v>
      </c>
    </row>
    <row r="901" spans="1:11" x14ac:dyDescent="0.3">
      <c r="A901" s="4" t="s">
        <v>1191</v>
      </c>
      <c r="B901" s="4" t="s">
        <v>1124</v>
      </c>
      <c r="C901" s="4" t="s">
        <v>10</v>
      </c>
      <c r="D901" s="4" t="s">
        <v>419</v>
      </c>
      <c r="E901" s="3" t="s">
        <v>853</v>
      </c>
      <c r="F901" s="3"/>
      <c r="G901" s="3" t="s">
        <v>1</v>
      </c>
      <c r="H901" s="3">
        <v>1</v>
      </c>
      <c r="I901" s="3" t="s">
        <v>1081</v>
      </c>
      <c r="J901" s="3">
        <v>2040</v>
      </c>
      <c r="K901" s="9">
        <v>20</v>
      </c>
    </row>
    <row r="902" spans="1:11" x14ac:dyDescent="0.3">
      <c r="A902" s="4" t="s">
        <v>1191</v>
      </c>
      <c r="B902" s="4" t="s">
        <v>1124</v>
      </c>
      <c r="C902" s="4" t="s">
        <v>10</v>
      </c>
      <c r="D902" s="4" t="s">
        <v>419</v>
      </c>
      <c r="E902" s="3" t="s">
        <v>853</v>
      </c>
      <c r="F902" s="3"/>
      <c r="G902" s="3" t="s">
        <v>1</v>
      </c>
      <c r="H902" s="3">
        <v>1</v>
      </c>
      <c r="I902" s="3" t="s">
        <v>1081</v>
      </c>
      <c r="J902" s="3">
        <v>2050</v>
      </c>
      <c r="K902" s="9">
        <v>20</v>
      </c>
    </row>
    <row r="903" spans="1:11" x14ac:dyDescent="0.3">
      <c r="A903" s="4" t="s">
        <v>1191</v>
      </c>
      <c r="B903" s="4" t="s">
        <v>1124</v>
      </c>
      <c r="C903" s="4" t="s">
        <v>10</v>
      </c>
      <c r="D903" s="4" t="s">
        <v>419</v>
      </c>
      <c r="E903" s="3" t="s">
        <v>853</v>
      </c>
      <c r="F903" s="3"/>
      <c r="G903" s="3" t="s">
        <v>1</v>
      </c>
      <c r="H903" s="3">
        <v>1</v>
      </c>
      <c r="I903" s="3" t="s">
        <v>12</v>
      </c>
      <c r="J903" s="3">
        <v>2025</v>
      </c>
      <c r="K903" s="9">
        <v>15</v>
      </c>
    </row>
    <row r="904" spans="1:11" x14ac:dyDescent="0.3">
      <c r="A904" s="4" t="s">
        <v>1191</v>
      </c>
      <c r="B904" s="4" t="s">
        <v>1124</v>
      </c>
      <c r="C904" s="4" t="s">
        <v>10</v>
      </c>
      <c r="D904" s="4" t="s">
        <v>419</v>
      </c>
      <c r="E904" s="3" t="s">
        <v>853</v>
      </c>
      <c r="F904" s="3"/>
      <c r="G904" s="3" t="s">
        <v>1</v>
      </c>
      <c r="H904" s="3">
        <v>1</v>
      </c>
      <c r="I904" s="3" t="s">
        <v>12</v>
      </c>
      <c r="J904" s="3">
        <v>2050</v>
      </c>
      <c r="K904" s="9">
        <v>15</v>
      </c>
    </row>
    <row r="905" spans="1:11" x14ac:dyDescent="0.3">
      <c r="A905" s="4" t="s">
        <v>1191</v>
      </c>
      <c r="B905" s="4" t="s">
        <v>1124</v>
      </c>
      <c r="C905" s="4" t="s">
        <v>10</v>
      </c>
      <c r="D905" s="4" t="s">
        <v>419</v>
      </c>
      <c r="E905" s="3" t="s">
        <v>853</v>
      </c>
      <c r="F905" s="3"/>
      <c r="G905" s="3" t="s">
        <v>1</v>
      </c>
      <c r="H905" s="3">
        <v>1</v>
      </c>
      <c r="I905" s="3" t="s">
        <v>11</v>
      </c>
      <c r="J905" s="3">
        <v>2025</v>
      </c>
      <c r="K905" s="9">
        <v>25</v>
      </c>
    </row>
    <row r="906" spans="1:11" x14ac:dyDescent="0.3">
      <c r="A906" s="4" t="s">
        <v>1191</v>
      </c>
      <c r="B906" s="4" t="s">
        <v>1124</v>
      </c>
      <c r="C906" s="4" t="s">
        <v>10</v>
      </c>
      <c r="D906" s="4" t="s">
        <v>419</v>
      </c>
      <c r="E906" s="3" t="s">
        <v>853</v>
      </c>
      <c r="F906" s="3"/>
      <c r="G906" s="3" t="s">
        <v>1</v>
      </c>
      <c r="H906" s="3">
        <v>1</v>
      </c>
      <c r="I906" s="3" t="s">
        <v>11</v>
      </c>
      <c r="J906" s="3">
        <v>2050</v>
      </c>
      <c r="K906" s="9">
        <v>25</v>
      </c>
    </row>
    <row r="907" spans="1:11" x14ac:dyDescent="0.3">
      <c r="A907" s="4" t="s">
        <v>1191</v>
      </c>
      <c r="B907" s="4" t="s">
        <v>1124</v>
      </c>
      <c r="C907" s="4" t="s">
        <v>10</v>
      </c>
      <c r="D907" s="4" t="s">
        <v>1140</v>
      </c>
      <c r="E907" s="3" t="s">
        <v>855</v>
      </c>
      <c r="F907" s="3"/>
      <c r="G907" s="3" t="s">
        <v>1083</v>
      </c>
      <c r="H907" s="3" t="s">
        <v>1084</v>
      </c>
      <c r="I907" s="3" t="s">
        <v>1081</v>
      </c>
      <c r="J907" s="3">
        <v>2020</v>
      </c>
      <c r="K907" s="9">
        <v>29.62625015861407</v>
      </c>
    </row>
    <row r="908" spans="1:11" x14ac:dyDescent="0.3">
      <c r="A908" s="4" t="s">
        <v>1191</v>
      </c>
      <c r="B908" s="4" t="s">
        <v>1124</v>
      </c>
      <c r="C908" s="4" t="s">
        <v>10</v>
      </c>
      <c r="D908" s="4" t="s">
        <v>1140</v>
      </c>
      <c r="E908" s="3" t="s">
        <v>855</v>
      </c>
      <c r="F908" s="3"/>
      <c r="G908" s="3" t="s">
        <v>1083</v>
      </c>
      <c r="H908" s="3" t="s">
        <v>1084</v>
      </c>
      <c r="I908" s="3" t="s">
        <v>1081</v>
      </c>
      <c r="J908" s="3">
        <v>2025</v>
      </c>
      <c r="K908" s="9">
        <v>29.62625015861407</v>
      </c>
    </row>
    <row r="909" spans="1:11" x14ac:dyDescent="0.3">
      <c r="A909" s="4" t="s">
        <v>1191</v>
      </c>
      <c r="B909" s="4" t="s">
        <v>1124</v>
      </c>
      <c r="C909" s="4" t="s">
        <v>10</v>
      </c>
      <c r="D909" s="4" t="s">
        <v>1140</v>
      </c>
      <c r="E909" s="3" t="s">
        <v>855</v>
      </c>
      <c r="F909" s="3"/>
      <c r="G909" s="3" t="s">
        <v>1083</v>
      </c>
      <c r="H909" s="3" t="s">
        <v>1084</v>
      </c>
      <c r="I909" s="3" t="s">
        <v>1081</v>
      </c>
      <c r="J909" s="3">
        <v>2030</v>
      </c>
      <c r="K909" s="9">
        <v>29.62625015861407</v>
      </c>
    </row>
    <row r="910" spans="1:11" x14ac:dyDescent="0.3">
      <c r="A910" s="4" t="s">
        <v>1191</v>
      </c>
      <c r="B910" s="4" t="s">
        <v>1124</v>
      </c>
      <c r="C910" s="4" t="s">
        <v>10</v>
      </c>
      <c r="D910" s="4" t="s">
        <v>1140</v>
      </c>
      <c r="E910" s="3" t="s">
        <v>855</v>
      </c>
      <c r="F910" s="3"/>
      <c r="G910" s="3" t="s">
        <v>1083</v>
      </c>
      <c r="H910" s="3" t="s">
        <v>1084</v>
      </c>
      <c r="I910" s="3" t="s">
        <v>1081</v>
      </c>
      <c r="J910" s="3">
        <v>2040</v>
      </c>
      <c r="K910" s="9">
        <v>29.62625015861407</v>
      </c>
    </row>
    <row r="911" spans="1:11" x14ac:dyDescent="0.3">
      <c r="A911" s="4" t="s">
        <v>1191</v>
      </c>
      <c r="B911" s="4" t="s">
        <v>1124</v>
      </c>
      <c r="C911" s="4" t="s">
        <v>10</v>
      </c>
      <c r="D911" s="4" t="s">
        <v>1140</v>
      </c>
      <c r="E911" s="3" t="s">
        <v>855</v>
      </c>
      <c r="F911" s="3"/>
      <c r="G911" s="3" t="s">
        <v>1083</v>
      </c>
      <c r="H911" s="3" t="s">
        <v>1084</v>
      </c>
      <c r="I911" s="3" t="s">
        <v>1081</v>
      </c>
      <c r="J911" s="3">
        <v>2050</v>
      </c>
      <c r="K911" s="9">
        <v>29.62625015861407</v>
      </c>
    </row>
    <row r="912" spans="1:11" x14ac:dyDescent="0.3">
      <c r="A912" s="4" t="s">
        <v>1191</v>
      </c>
      <c r="B912" s="4" t="s">
        <v>1124</v>
      </c>
      <c r="C912" s="4" t="s">
        <v>415</v>
      </c>
      <c r="D912" s="4" t="s">
        <v>686</v>
      </c>
      <c r="E912" s="3" t="s">
        <v>856</v>
      </c>
      <c r="F912" s="3"/>
      <c r="G912" s="3" t="s">
        <v>1091</v>
      </c>
      <c r="H912" s="3">
        <v>1</v>
      </c>
      <c r="I912" s="3" t="s">
        <v>1081</v>
      </c>
      <c r="J912" s="3">
        <v>2020</v>
      </c>
      <c r="K912" s="9">
        <v>4.0794212293846259</v>
      </c>
    </row>
    <row r="913" spans="1:11" x14ac:dyDescent="0.3">
      <c r="A913" s="4" t="s">
        <v>1191</v>
      </c>
      <c r="B913" s="4" t="s">
        <v>1124</v>
      </c>
      <c r="C913" s="4" t="s">
        <v>415</v>
      </c>
      <c r="D913" s="4" t="s">
        <v>686</v>
      </c>
      <c r="E913" s="3" t="s">
        <v>856</v>
      </c>
      <c r="F913" s="3"/>
      <c r="G913" s="3" t="s">
        <v>1091</v>
      </c>
      <c r="H913" s="3">
        <v>1</v>
      </c>
      <c r="I913" s="3" t="s">
        <v>1081</v>
      </c>
      <c r="J913" s="3">
        <v>2025</v>
      </c>
      <c r="K913" s="9">
        <v>4.0794212293846259</v>
      </c>
    </row>
    <row r="914" spans="1:11" x14ac:dyDescent="0.3">
      <c r="A914" s="4" t="s">
        <v>1191</v>
      </c>
      <c r="B914" s="4" t="s">
        <v>1124</v>
      </c>
      <c r="C914" s="4" t="s">
        <v>415</v>
      </c>
      <c r="D914" s="4" t="s">
        <v>686</v>
      </c>
      <c r="E914" s="3" t="s">
        <v>856</v>
      </c>
      <c r="F914" s="3"/>
      <c r="G914" s="3" t="s">
        <v>1091</v>
      </c>
      <c r="H914" s="3">
        <v>1</v>
      </c>
      <c r="I914" s="3" t="s">
        <v>1081</v>
      </c>
      <c r="J914" s="3">
        <v>2030</v>
      </c>
      <c r="K914" s="9">
        <v>3.549096469564625</v>
      </c>
    </row>
    <row r="915" spans="1:11" x14ac:dyDescent="0.3">
      <c r="A915" s="4" t="s">
        <v>1191</v>
      </c>
      <c r="B915" s="4" t="s">
        <v>1124</v>
      </c>
      <c r="C915" s="4" t="s">
        <v>415</v>
      </c>
      <c r="D915" s="4" t="s">
        <v>686</v>
      </c>
      <c r="E915" s="3" t="s">
        <v>856</v>
      </c>
      <c r="F915" s="3"/>
      <c r="G915" s="3" t="s">
        <v>1091</v>
      </c>
      <c r="H915" s="3">
        <v>1</v>
      </c>
      <c r="I915" s="3" t="s">
        <v>1081</v>
      </c>
      <c r="J915" s="3">
        <v>2040</v>
      </c>
      <c r="K915" s="9">
        <v>3.426713832683085</v>
      </c>
    </row>
    <row r="916" spans="1:11" x14ac:dyDescent="0.3">
      <c r="A916" s="4" t="s">
        <v>1191</v>
      </c>
      <c r="B916" s="4" t="s">
        <v>1124</v>
      </c>
      <c r="C916" s="4" t="s">
        <v>415</v>
      </c>
      <c r="D916" s="4" t="s">
        <v>686</v>
      </c>
      <c r="E916" s="3" t="s">
        <v>856</v>
      </c>
      <c r="F916" s="3"/>
      <c r="G916" s="3" t="s">
        <v>1091</v>
      </c>
      <c r="H916" s="3">
        <v>1</v>
      </c>
      <c r="I916" s="3" t="s">
        <v>1081</v>
      </c>
      <c r="J916" s="3">
        <v>2050</v>
      </c>
      <c r="K916" s="9">
        <v>3.2227427712138552</v>
      </c>
    </row>
    <row r="917" spans="1:11" x14ac:dyDescent="0.3">
      <c r="A917" s="4" t="s">
        <v>1191</v>
      </c>
      <c r="B917" s="4" t="s">
        <v>1124</v>
      </c>
      <c r="C917" s="4" t="s">
        <v>415</v>
      </c>
      <c r="D917" s="4" t="s">
        <v>686</v>
      </c>
      <c r="E917" s="3" t="s">
        <v>856</v>
      </c>
      <c r="F917" s="3"/>
      <c r="G917" s="3" t="s">
        <v>1091</v>
      </c>
      <c r="H917" s="3">
        <v>1</v>
      </c>
      <c r="I917" s="3" t="s">
        <v>12</v>
      </c>
      <c r="J917" s="3">
        <v>2025</v>
      </c>
      <c r="K917" s="9">
        <v>3.467508044976932</v>
      </c>
    </row>
    <row r="918" spans="1:11" x14ac:dyDescent="0.3">
      <c r="A918" s="4" t="s">
        <v>1191</v>
      </c>
      <c r="B918" s="4" t="s">
        <v>1124</v>
      </c>
      <c r="C918" s="4" t="s">
        <v>415</v>
      </c>
      <c r="D918" s="4" t="s">
        <v>686</v>
      </c>
      <c r="E918" s="3" t="s">
        <v>856</v>
      </c>
      <c r="F918" s="3"/>
      <c r="G918" s="3" t="s">
        <v>1091</v>
      </c>
      <c r="H918" s="3">
        <v>1</v>
      </c>
      <c r="I918" s="3" t="s">
        <v>12</v>
      </c>
      <c r="J918" s="3">
        <v>2050</v>
      </c>
      <c r="K918" s="9">
        <v>2.8555948605692381</v>
      </c>
    </row>
    <row r="919" spans="1:11" x14ac:dyDescent="0.3">
      <c r="A919" s="4" t="s">
        <v>1191</v>
      </c>
      <c r="B919" s="4" t="s">
        <v>1124</v>
      </c>
      <c r="C919" s="4" t="s">
        <v>415</v>
      </c>
      <c r="D919" s="4" t="s">
        <v>686</v>
      </c>
      <c r="E919" s="3" t="s">
        <v>856</v>
      </c>
      <c r="F919" s="3"/>
      <c r="G919" s="3" t="s">
        <v>1091</v>
      </c>
      <c r="H919" s="3">
        <v>1</v>
      </c>
      <c r="I919" s="3" t="s">
        <v>11</v>
      </c>
      <c r="J919" s="3">
        <v>2025</v>
      </c>
      <c r="K919" s="9">
        <v>4.6913344137923199</v>
      </c>
    </row>
    <row r="920" spans="1:11" x14ac:dyDescent="0.3">
      <c r="A920" s="4" t="s">
        <v>1191</v>
      </c>
      <c r="B920" s="4" t="s">
        <v>1124</v>
      </c>
      <c r="C920" s="4" t="s">
        <v>415</v>
      </c>
      <c r="D920" s="4" t="s">
        <v>686</v>
      </c>
      <c r="E920" s="3" t="s">
        <v>856</v>
      </c>
      <c r="F920" s="3"/>
      <c r="G920" s="3" t="s">
        <v>1091</v>
      </c>
      <c r="H920" s="3">
        <v>1</v>
      </c>
      <c r="I920" s="3" t="s">
        <v>11</v>
      </c>
      <c r="J920" s="3">
        <v>2050</v>
      </c>
      <c r="K920" s="9">
        <v>3.6306848941523171</v>
      </c>
    </row>
    <row r="921" spans="1:11" x14ac:dyDescent="0.3">
      <c r="A921" s="4" t="s">
        <v>1191</v>
      </c>
      <c r="B921" s="4" t="s">
        <v>1124</v>
      </c>
      <c r="C921" s="4" t="s">
        <v>415</v>
      </c>
      <c r="D921" s="4" t="s">
        <v>1144</v>
      </c>
      <c r="E921" s="3" t="s">
        <v>1180</v>
      </c>
      <c r="F921" s="3"/>
      <c r="G921" s="3" t="s">
        <v>1089</v>
      </c>
      <c r="H921" s="3"/>
      <c r="I921" s="3" t="s">
        <v>1081</v>
      </c>
      <c r="J921" s="3">
        <v>2020</v>
      </c>
      <c r="K921" s="9">
        <v>0.78031068272918558</v>
      </c>
    </row>
    <row r="922" spans="1:11" x14ac:dyDescent="0.3">
      <c r="A922" s="4" t="s">
        <v>1191</v>
      </c>
      <c r="B922" s="4" t="s">
        <v>1124</v>
      </c>
      <c r="C922" s="4" t="s">
        <v>415</v>
      </c>
      <c r="D922" s="4" t="s">
        <v>1144</v>
      </c>
      <c r="E922" s="3" t="s">
        <v>1180</v>
      </c>
      <c r="F922" s="3"/>
      <c r="G922" s="3" t="s">
        <v>1089</v>
      </c>
      <c r="H922" s="3"/>
      <c r="I922" s="3" t="s">
        <v>1081</v>
      </c>
      <c r="J922" s="3">
        <v>2025</v>
      </c>
      <c r="K922" s="9">
        <v>0.78031068272918558</v>
      </c>
    </row>
    <row r="923" spans="1:11" x14ac:dyDescent="0.3">
      <c r="A923" s="4" t="s">
        <v>1191</v>
      </c>
      <c r="B923" s="4" t="s">
        <v>1124</v>
      </c>
      <c r="C923" s="4" t="s">
        <v>415</v>
      </c>
      <c r="D923" s="4" t="s">
        <v>1144</v>
      </c>
      <c r="E923" s="3" t="s">
        <v>1180</v>
      </c>
      <c r="F923" s="3"/>
      <c r="G923" s="3" t="s">
        <v>1089</v>
      </c>
      <c r="H923" s="3"/>
      <c r="I923" s="3" t="s">
        <v>1081</v>
      </c>
      <c r="J923" s="3">
        <v>2030</v>
      </c>
      <c r="K923" s="9">
        <v>0.67887029397439136</v>
      </c>
    </row>
    <row r="924" spans="1:11" x14ac:dyDescent="0.3">
      <c r="A924" s="4" t="s">
        <v>1191</v>
      </c>
      <c r="B924" s="4" t="s">
        <v>1124</v>
      </c>
      <c r="C924" s="4" t="s">
        <v>415</v>
      </c>
      <c r="D924" s="4" t="s">
        <v>1144</v>
      </c>
      <c r="E924" s="3" t="s">
        <v>1180</v>
      </c>
      <c r="F924" s="3"/>
      <c r="G924" s="3" t="s">
        <v>1089</v>
      </c>
      <c r="H924" s="3"/>
      <c r="I924" s="3" t="s">
        <v>1081</v>
      </c>
      <c r="J924" s="3">
        <v>2040</v>
      </c>
      <c r="K924" s="9">
        <v>0.65546097349251586</v>
      </c>
    </row>
    <row r="925" spans="1:11" x14ac:dyDescent="0.3">
      <c r="A925" s="4" t="s">
        <v>1191</v>
      </c>
      <c r="B925" s="4" t="s">
        <v>1124</v>
      </c>
      <c r="C925" s="4" t="s">
        <v>415</v>
      </c>
      <c r="D925" s="4" t="s">
        <v>1144</v>
      </c>
      <c r="E925" s="3" t="s">
        <v>1180</v>
      </c>
      <c r="F925" s="3"/>
      <c r="G925" s="3" t="s">
        <v>1089</v>
      </c>
      <c r="H925" s="3"/>
      <c r="I925" s="3" t="s">
        <v>1081</v>
      </c>
      <c r="J925" s="3">
        <v>2050</v>
      </c>
      <c r="K925" s="9">
        <v>0.61644543935605656</v>
      </c>
    </row>
    <row r="926" spans="1:11" x14ac:dyDescent="0.3">
      <c r="A926" s="4" t="s">
        <v>1191</v>
      </c>
      <c r="B926" s="4" t="s">
        <v>1124</v>
      </c>
      <c r="C926" s="4" t="s">
        <v>415</v>
      </c>
      <c r="D926" s="4" t="s">
        <v>1144</v>
      </c>
      <c r="E926" s="3" t="s">
        <v>1180</v>
      </c>
      <c r="F926" s="3"/>
      <c r="G926" s="3" t="s">
        <v>1089</v>
      </c>
      <c r="H926" s="3"/>
      <c r="I926" s="3" t="s">
        <v>12</v>
      </c>
      <c r="J926" s="3">
        <v>2025</v>
      </c>
      <c r="K926" s="9">
        <v>0.66326408031980777</v>
      </c>
    </row>
    <row r="927" spans="1:11" x14ac:dyDescent="0.3">
      <c r="A927" s="4" t="s">
        <v>1191</v>
      </c>
      <c r="B927" s="4" t="s">
        <v>1124</v>
      </c>
      <c r="C927" s="4" t="s">
        <v>415</v>
      </c>
      <c r="D927" s="4" t="s">
        <v>1144</v>
      </c>
      <c r="E927" s="3" t="s">
        <v>1180</v>
      </c>
      <c r="F927" s="3"/>
      <c r="G927" s="3" t="s">
        <v>1089</v>
      </c>
      <c r="H927" s="3"/>
      <c r="I927" s="3" t="s">
        <v>12</v>
      </c>
      <c r="J927" s="3">
        <v>2050</v>
      </c>
      <c r="K927" s="9">
        <v>0.54621747791042985</v>
      </c>
    </row>
    <row r="928" spans="1:11" x14ac:dyDescent="0.3">
      <c r="A928" s="4" t="s">
        <v>1191</v>
      </c>
      <c r="B928" s="4" t="s">
        <v>1124</v>
      </c>
      <c r="C928" s="4" t="s">
        <v>415</v>
      </c>
      <c r="D928" s="4" t="s">
        <v>1144</v>
      </c>
      <c r="E928" s="3" t="s">
        <v>1180</v>
      </c>
      <c r="F928" s="3"/>
      <c r="G928" s="3" t="s">
        <v>1089</v>
      </c>
      <c r="H928" s="3"/>
      <c r="I928" s="3" t="s">
        <v>11</v>
      </c>
      <c r="J928" s="3">
        <v>2025</v>
      </c>
      <c r="K928" s="9">
        <v>0.89735728513856339</v>
      </c>
    </row>
    <row r="929" spans="1:11" x14ac:dyDescent="0.3">
      <c r="A929" s="4" t="s">
        <v>1191</v>
      </c>
      <c r="B929" s="4" t="s">
        <v>1124</v>
      </c>
      <c r="C929" s="4" t="s">
        <v>415</v>
      </c>
      <c r="D929" s="4" t="s">
        <v>1144</v>
      </c>
      <c r="E929" s="3" t="s">
        <v>1180</v>
      </c>
      <c r="F929" s="3"/>
      <c r="G929" s="3" t="s">
        <v>1089</v>
      </c>
      <c r="H929" s="3"/>
      <c r="I929" s="3" t="s">
        <v>11</v>
      </c>
      <c r="J929" s="3">
        <v>2050</v>
      </c>
      <c r="K929" s="9">
        <v>0.69447650762897517</v>
      </c>
    </row>
    <row r="930" spans="1:11" x14ac:dyDescent="0.3">
      <c r="A930" s="4" t="s">
        <v>1191</v>
      </c>
      <c r="B930" s="4" t="s">
        <v>1124</v>
      </c>
      <c r="C930" s="4" t="s">
        <v>415</v>
      </c>
      <c r="D930" s="4" t="s">
        <v>1145</v>
      </c>
      <c r="E930" s="3" t="s">
        <v>1180</v>
      </c>
      <c r="F930" s="3"/>
      <c r="G930" s="3" t="s">
        <v>1089</v>
      </c>
      <c r="H930" s="3"/>
      <c r="I930" s="3" t="s">
        <v>1081</v>
      </c>
      <c r="J930" s="3">
        <v>2020</v>
      </c>
      <c r="K930" s="9">
        <v>0.19507767068229639</v>
      </c>
    </row>
    <row r="931" spans="1:11" x14ac:dyDescent="0.3">
      <c r="A931" s="4" t="s">
        <v>1191</v>
      </c>
      <c r="B931" s="4" t="s">
        <v>1124</v>
      </c>
      <c r="C931" s="4" t="s">
        <v>415</v>
      </c>
      <c r="D931" s="4" t="s">
        <v>1145</v>
      </c>
      <c r="E931" s="3" t="s">
        <v>1180</v>
      </c>
      <c r="F931" s="3"/>
      <c r="G931" s="3" t="s">
        <v>1089</v>
      </c>
      <c r="H931" s="3"/>
      <c r="I931" s="3" t="s">
        <v>1081</v>
      </c>
      <c r="J931" s="3">
        <v>2025</v>
      </c>
      <c r="K931" s="9">
        <v>0.19507767068229639</v>
      </c>
    </row>
    <row r="932" spans="1:11" x14ac:dyDescent="0.3">
      <c r="A932" s="4" t="s">
        <v>1191</v>
      </c>
      <c r="B932" s="4" t="s">
        <v>1124</v>
      </c>
      <c r="C932" s="4" t="s">
        <v>415</v>
      </c>
      <c r="D932" s="4" t="s">
        <v>1145</v>
      </c>
      <c r="E932" s="3" t="s">
        <v>1180</v>
      </c>
      <c r="F932" s="3"/>
      <c r="G932" s="3" t="s">
        <v>1089</v>
      </c>
      <c r="H932" s="3"/>
      <c r="I932" s="3" t="s">
        <v>1081</v>
      </c>
      <c r="J932" s="3">
        <v>2030</v>
      </c>
      <c r="K932" s="9">
        <v>0.16971757349359781</v>
      </c>
    </row>
    <row r="933" spans="1:11" x14ac:dyDescent="0.3">
      <c r="A933" s="4" t="s">
        <v>1191</v>
      </c>
      <c r="B933" s="4" t="s">
        <v>1124</v>
      </c>
      <c r="C933" s="4" t="s">
        <v>415</v>
      </c>
      <c r="D933" s="4" t="s">
        <v>1145</v>
      </c>
      <c r="E933" s="3" t="s">
        <v>1180</v>
      </c>
      <c r="F933" s="3"/>
      <c r="G933" s="3" t="s">
        <v>1089</v>
      </c>
      <c r="H933" s="3"/>
      <c r="I933" s="3" t="s">
        <v>1081</v>
      </c>
      <c r="J933" s="3">
        <v>2040</v>
      </c>
      <c r="K933" s="9">
        <v>0.16386524337312899</v>
      </c>
    </row>
    <row r="934" spans="1:11" x14ac:dyDescent="0.3">
      <c r="A934" s="4" t="s">
        <v>1191</v>
      </c>
      <c r="B934" s="4" t="s">
        <v>1124</v>
      </c>
      <c r="C934" s="4" t="s">
        <v>415</v>
      </c>
      <c r="D934" s="4" t="s">
        <v>1145</v>
      </c>
      <c r="E934" s="3" t="s">
        <v>1180</v>
      </c>
      <c r="F934" s="3"/>
      <c r="G934" s="3" t="s">
        <v>1089</v>
      </c>
      <c r="H934" s="3"/>
      <c r="I934" s="3" t="s">
        <v>1081</v>
      </c>
      <c r="J934" s="3">
        <v>2050</v>
      </c>
      <c r="K934" s="9">
        <v>0.15411135983901411</v>
      </c>
    </row>
    <row r="935" spans="1:11" x14ac:dyDescent="0.3">
      <c r="A935" s="4" t="s">
        <v>1191</v>
      </c>
      <c r="B935" s="4" t="s">
        <v>1124</v>
      </c>
      <c r="C935" s="4" t="s">
        <v>415</v>
      </c>
      <c r="D935" s="4" t="s">
        <v>1145</v>
      </c>
      <c r="E935" s="3" t="s">
        <v>1180</v>
      </c>
      <c r="F935" s="3"/>
      <c r="G935" s="3" t="s">
        <v>1089</v>
      </c>
      <c r="H935" s="3"/>
      <c r="I935" s="3" t="s">
        <v>12</v>
      </c>
      <c r="J935" s="3">
        <v>2025</v>
      </c>
      <c r="K935" s="9">
        <v>0.16581602007995189</v>
      </c>
    </row>
    <row r="936" spans="1:11" x14ac:dyDescent="0.3">
      <c r="A936" s="4" t="s">
        <v>1191</v>
      </c>
      <c r="B936" s="4" t="s">
        <v>1124</v>
      </c>
      <c r="C936" s="4" t="s">
        <v>415</v>
      </c>
      <c r="D936" s="4" t="s">
        <v>1145</v>
      </c>
      <c r="E936" s="3" t="s">
        <v>1180</v>
      </c>
      <c r="F936" s="3"/>
      <c r="G936" s="3" t="s">
        <v>1089</v>
      </c>
      <c r="H936" s="3"/>
      <c r="I936" s="3" t="s">
        <v>12</v>
      </c>
      <c r="J936" s="3">
        <v>2050</v>
      </c>
      <c r="K936" s="9">
        <v>0.13655436947760749</v>
      </c>
    </row>
    <row r="937" spans="1:11" x14ac:dyDescent="0.3">
      <c r="A937" s="4" t="s">
        <v>1191</v>
      </c>
      <c r="B937" s="4" t="s">
        <v>1124</v>
      </c>
      <c r="C937" s="4" t="s">
        <v>415</v>
      </c>
      <c r="D937" s="4" t="s">
        <v>1145</v>
      </c>
      <c r="E937" s="3" t="s">
        <v>1180</v>
      </c>
      <c r="F937" s="3"/>
      <c r="G937" s="3" t="s">
        <v>1089</v>
      </c>
      <c r="H937" s="3"/>
      <c r="I937" s="3" t="s">
        <v>11</v>
      </c>
      <c r="J937" s="3">
        <v>2025</v>
      </c>
      <c r="K937" s="9">
        <v>0.22433932128464079</v>
      </c>
    </row>
    <row r="938" spans="1:11" x14ac:dyDescent="0.3">
      <c r="A938" s="4" t="s">
        <v>1191</v>
      </c>
      <c r="B938" s="4" t="s">
        <v>1124</v>
      </c>
      <c r="C938" s="4" t="s">
        <v>415</v>
      </c>
      <c r="D938" s="4" t="s">
        <v>1145</v>
      </c>
      <c r="E938" s="3" t="s">
        <v>1180</v>
      </c>
      <c r="F938" s="3"/>
      <c r="G938" s="3" t="s">
        <v>1089</v>
      </c>
      <c r="H938" s="3"/>
      <c r="I938" s="3" t="s">
        <v>11</v>
      </c>
      <c r="J938" s="3">
        <v>2050</v>
      </c>
      <c r="K938" s="9">
        <v>0.17361912690724379</v>
      </c>
    </row>
    <row r="939" spans="1:11" x14ac:dyDescent="0.3">
      <c r="A939" s="4" t="s">
        <v>1191</v>
      </c>
      <c r="B939" s="4" t="s">
        <v>1124</v>
      </c>
      <c r="C939" s="4" t="s">
        <v>415</v>
      </c>
      <c r="D939" s="4" t="s">
        <v>687</v>
      </c>
      <c r="E939" s="3" t="s">
        <v>856</v>
      </c>
      <c r="F939" s="3"/>
      <c r="G939" s="3" t="s">
        <v>1092</v>
      </c>
      <c r="H939" s="3">
        <v>1</v>
      </c>
      <c r="I939" s="3" t="s">
        <v>1081</v>
      </c>
      <c r="J939" s="3">
        <v>2020</v>
      </c>
      <c r="K939" s="9">
        <v>2.6323115038461169</v>
      </c>
    </row>
    <row r="940" spans="1:11" x14ac:dyDescent="0.3">
      <c r="A940" s="4" t="s">
        <v>1191</v>
      </c>
      <c r="B940" s="4" t="s">
        <v>1124</v>
      </c>
      <c r="C940" s="4" t="s">
        <v>415</v>
      </c>
      <c r="D940" s="4" t="s">
        <v>687</v>
      </c>
      <c r="E940" s="3" t="s">
        <v>856</v>
      </c>
      <c r="F940" s="3"/>
      <c r="G940" s="3" t="s">
        <v>1092</v>
      </c>
      <c r="H940" s="3">
        <v>1</v>
      </c>
      <c r="I940" s="3" t="s">
        <v>1081</v>
      </c>
      <c r="J940" s="3">
        <v>2025</v>
      </c>
      <c r="K940" s="9">
        <v>2.6323115038461169</v>
      </c>
    </row>
    <row r="941" spans="1:11" x14ac:dyDescent="0.3">
      <c r="A941" s="4" t="s">
        <v>1191</v>
      </c>
      <c r="B941" s="4" t="s">
        <v>1124</v>
      </c>
      <c r="C941" s="4" t="s">
        <v>415</v>
      </c>
      <c r="D941" s="4" t="s">
        <v>687</v>
      </c>
      <c r="E941" s="3" t="s">
        <v>856</v>
      </c>
      <c r="F941" s="3"/>
      <c r="G941" s="3" t="s">
        <v>1092</v>
      </c>
      <c r="H941" s="3">
        <v>1</v>
      </c>
      <c r="I941" s="3" t="s">
        <v>1081</v>
      </c>
      <c r="J941" s="3">
        <v>2030</v>
      </c>
      <c r="K941" s="9">
        <v>2.290111008346122</v>
      </c>
    </row>
    <row r="942" spans="1:11" x14ac:dyDescent="0.3">
      <c r="A942" s="4" t="s">
        <v>1191</v>
      </c>
      <c r="B942" s="4" t="s">
        <v>1124</v>
      </c>
      <c r="C942" s="4" t="s">
        <v>415</v>
      </c>
      <c r="D942" s="4" t="s">
        <v>687</v>
      </c>
      <c r="E942" s="3" t="s">
        <v>856</v>
      </c>
      <c r="F942" s="3"/>
      <c r="G942" s="3" t="s">
        <v>1092</v>
      </c>
      <c r="H942" s="3">
        <v>1</v>
      </c>
      <c r="I942" s="3" t="s">
        <v>1081</v>
      </c>
      <c r="J942" s="3">
        <v>2040</v>
      </c>
      <c r="K942" s="9">
        <v>2.2111416632307379</v>
      </c>
    </row>
    <row r="943" spans="1:11" x14ac:dyDescent="0.3">
      <c r="A943" s="4" t="s">
        <v>1191</v>
      </c>
      <c r="B943" s="4" t="s">
        <v>1124</v>
      </c>
      <c r="C943" s="4" t="s">
        <v>415</v>
      </c>
      <c r="D943" s="4" t="s">
        <v>687</v>
      </c>
      <c r="E943" s="3" t="s">
        <v>856</v>
      </c>
      <c r="F943" s="3"/>
      <c r="G943" s="3" t="s">
        <v>1092</v>
      </c>
      <c r="H943" s="3">
        <v>1</v>
      </c>
      <c r="I943" s="3" t="s">
        <v>1081</v>
      </c>
      <c r="J943" s="3">
        <v>2050</v>
      </c>
      <c r="K943" s="9">
        <v>2.079526088038433</v>
      </c>
    </row>
    <row r="944" spans="1:11" x14ac:dyDescent="0.3">
      <c r="A944" s="4" t="s">
        <v>1191</v>
      </c>
      <c r="B944" s="4" t="s">
        <v>1124</v>
      </c>
      <c r="C944" s="4" t="s">
        <v>415</v>
      </c>
      <c r="D944" s="4" t="s">
        <v>687</v>
      </c>
      <c r="E944" s="3" t="s">
        <v>856</v>
      </c>
      <c r="F944" s="3"/>
      <c r="G944" s="3" t="s">
        <v>1092</v>
      </c>
      <c r="H944" s="3">
        <v>1</v>
      </c>
      <c r="I944" s="3" t="s">
        <v>12</v>
      </c>
      <c r="J944" s="3">
        <v>2025</v>
      </c>
      <c r="K944" s="9">
        <v>2.2374647782691999</v>
      </c>
    </row>
    <row r="945" spans="1:11" x14ac:dyDescent="0.3">
      <c r="A945" s="4" t="s">
        <v>1191</v>
      </c>
      <c r="B945" s="4" t="s">
        <v>1124</v>
      </c>
      <c r="C945" s="4" t="s">
        <v>415</v>
      </c>
      <c r="D945" s="4" t="s">
        <v>687</v>
      </c>
      <c r="E945" s="3" t="s">
        <v>856</v>
      </c>
      <c r="F945" s="3"/>
      <c r="G945" s="3" t="s">
        <v>1092</v>
      </c>
      <c r="H945" s="3">
        <v>1</v>
      </c>
      <c r="I945" s="3" t="s">
        <v>12</v>
      </c>
      <c r="J945" s="3">
        <v>2050</v>
      </c>
      <c r="K945" s="9">
        <v>1.842618052692282</v>
      </c>
    </row>
    <row r="946" spans="1:11" x14ac:dyDescent="0.3">
      <c r="A946" s="4" t="s">
        <v>1191</v>
      </c>
      <c r="B946" s="4" t="s">
        <v>1124</v>
      </c>
      <c r="C946" s="4" t="s">
        <v>415</v>
      </c>
      <c r="D946" s="4" t="s">
        <v>687</v>
      </c>
      <c r="E946" s="3" t="s">
        <v>856</v>
      </c>
      <c r="F946" s="3"/>
      <c r="G946" s="3" t="s">
        <v>1092</v>
      </c>
      <c r="H946" s="3">
        <v>1</v>
      </c>
      <c r="I946" s="3" t="s">
        <v>11</v>
      </c>
      <c r="J946" s="3">
        <v>2025</v>
      </c>
      <c r="K946" s="9">
        <v>3.0271582294230348</v>
      </c>
    </row>
    <row r="947" spans="1:11" x14ac:dyDescent="0.3">
      <c r="A947" s="4" t="s">
        <v>1191</v>
      </c>
      <c r="B947" s="4" t="s">
        <v>1124</v>
      </c>
      <c r="C947" s="4" t="s">
        <v>415</v>
      </c>
      <c r="D947" s="4" t="s">
        <v>687</v>
      </c>
      <c r="E947" s="3" t="s">
        <v>856</v>
      </c>
      <c r="F947" s="3"/>
      <c r="G947" s="3" t="s">
        <v>1092</v>
      </c>
      <c r="H947" s="3">
        <v>1</v>
      </c>
      <c r="I947" s="3" t="s">
        <v>11</v>
      </c>
      <c r="J947" s="3">
        <v>2050</v>
      </c>
      <c r="K947" s="9">
        <v>2.3427572384230451</v>
      </c>
    </row>
    <row r="948" spans="1:11" x14ac:dyDescent="0.3">
      <c r="A948" s="4" t="s">
        <v>1191</v>
      </c>
      <c r="B948" s="4" t="s">
        <v>1124</v>
      </c>
      <c r="C948" s="4" t="s">
        <v>415</v>
      </c>
      <c r="D948" s="4" t="s">
        <v>688</v>
      </c>
      <c r="E948" s="3" t="s">
        <v>856</v>
      </c>
      <c r="F948" s="3"/>
      <c r="G948" s="3" t="s">
        <v>1093</v>
      </c>
      <c r="H948" s="3">
        <v>1</v>
      </c>
      <c r="I948" s="3" t="s">
        <v>1081</v>
      </c>
      <c r="J948" s="3">
        <v>2020</v>
      </c>
      <c r="K948" s="9">
        <v>0.7074821134900664</v>
      </c>
    </row>
    <row r="949" spans="1:11" x14ac:dyDescent="0.3">
      <c r="A949" s="4" t="s">
        <v>1191</v>
      </c>
      <c r="B949" s="4" t="s">
        <v>1124</v>
      </c>
      <c r="C949" s="4" t="s">
        <v>415</v>
      </c>
      <c r="D949" s="4" t="s">
        <v>688</v>
      </c>
      <c r="E949" s="3" t="s">
        <v>856</v>
      </c>
      <c r="F949" s="3"/>
      <c r="G949" s="3" t="s">
        <v>1093</v>
      </c>
      <c r="H949" s="3">
        <v>1</v>
      </c>
      <c r="I949" s="3" t="s">
        <v>1081</v>
      </c>
      <c r="J949" s="3">
        <v>2025</v>
      </c>
      <c r="K949" s="9">
        <v>0.7074821134900664</v>
      </c>
    </row>
    <row r="950" spans="1:11" x14ac:dyDescent="0.3">
      <c r="A950" s="4" t="s">
        <v>1191</v>
      </c>
      <c r="B950" s="4" t="s">
        <v>1124</v>
      </c>
      <c r="C950" s="4" t="s">
        <v>415</v>
      </c>
      <c r="D950" s="4" t="s">
        <v>688</v>
      </c>
      <c r="E950" s="3" t="s">
        <v>856</v>
      </c>
      <c r="F950" s="3"/>
      <c r="G950" s="3" t="s">
        <v>1093</v>
      </c>
      <c r="H950" s="3">
        <v>1</v>
      </c>
      <c r="I950" s="3" t="s">
        <v>1081</v>
      </c>
      <c r="J950" s="3">
        <v>2030</v>
      </c>
      <c r="K950" s="9">
        <v>0.61550943873635777</v>
      </c>
    </row>
    <row r="951" spans="1:11" x14ac:dyDescent="0.3">
      <c r="A951" s="4" t="s">
        <v>1191</v>
      </c>
      <c r="B951" s="4" t="s">
        <v>1124</v>
      </c>
      <c r="C951" s="4" t="s">
        <v>415</v>
      </c>
      <c r="D951" s="4" t="s">
        <v>688</v>
      </c>
      <c r="E951" s="3" t="s">
        <v>856</v>
      </c>
      <c r="F951" s="3"/>
      <c r="G951" s="3" t="s">
        <v>1093</v>
      </c>
      <c r="H951" s="3">
        <v>1</v>
      </c>
      <c r="I951" s="3" t="s">
        <v>1081</v>
      </c>
      <c r="J951" s="3">
        <v>2040</v>
      </c>
      <c r="K951" s="9">
        <v>0.59428497533165581</v>
      </c>
    </row>
    <row r="952" spans="1:11" x14ac:dyDescent="0.3">
      <c r="A952" s="4" t="s">
        <v>1191</v>
      </c>
      <c r="B952" s="4" t="s">
        <v>1124</v>
      </c>
      <c r="C952" s="4" t="s">
        <v>415</v>
      </c>
      <c r="D952" s="4" t="s">
        <v>688</v>
      </c>
      <c r="E952" s="3" t="s">
        <v>856</v>
      </c>
      <c r="F952" s="3"/>
      <c r="G952" s="3" t="s">
        <v>1093</v>
      </c>
      <c r="H952" s="3">
        <v>1</v>
      </c>
      <c r="I952" s="3" t="s">
        <v>1081</v>
      </c>
      <c r="J952" s="3">
        <v>2050</v>
      </c>
      <c r="K952" s="9">
        <v>0.55891086965715253</v>
      </c>
    </row>
    <row r="953" spans="1:11" x14ac:dyDescent="0.3">
      <c r="A953" s="4" t="s">
        <v>1191</v>
      </c>
      <c r="B953" s="4" t="s">
        <v>1124</v>
      </c>
      <c r="C953" s="4" t="s">
        <v>415</v>
      </c>
      <c r="D953" s="4" t="s">
        <v>688</v>
      </c>
      <c r="E953" s="3" t="s">
        <v>856</v>
      </c>
      <c r="F953" s="3"/>
      <c r="G953" s="3" t="s">
        <v>1093</v>
      </c>
      <c r="H953" s="3">
        <v>1</v>
      </c>
      <c r="I953" s="3" t="s">
        <v>12</v>
      </c>
      <c r="J953" s="3">
        <v>2025</v>
      </c>
      <c r="K953" s="9">
        <v>0.60135979646655646</v>
      </c>
    </row>
    <row r="954" spans="1:11" x14ac:dyDescent="0.3">
      <c r="A954" s="4" t="s">
        <v>1191</v>
      </c>
      <c r="B954" s="4" t="s">
        <v>1124</v>
      </c>
      <c r="C954" s="4" t="s">
        <v>415</v>
      </c>
      <c r="D954" s="4" t="s">
        <v>688</v>
      </c>
      <c r="E954" s="3" t="s">
        <v>856</v>
      </c>
      <c r="F954" s="3"/>
      <c r="G954" s="3" t="s">
        <v>1093</v>
      </c>
      <c r="H954" s="3">
        <v>1</v>
      </c>
      <c r="I954" s="3" t="s">
        <v>12</v>
      </c>
      <c r="J954" s="3">
        <v>2050</v>
      </c>
      <c r="K954" s="9">
        <v>0.49523747944304652</v>
      </c>
    </row>
    <row r="955" spans="1:11" x14ac:dyDescent="0.3">
      <c r="A955" s="4" t="s">
        <v>1191</v>
      </c>
      <c r="B955" s="4" t="s">
        <v>1124</v>
      </c>
      <c r="C955" s="4" t="s">
        <v>415</v>
      </c>
      <c r="D955" s="4" t="s">
        <v>688</v>
      </c>
      <c r="E955" s="3" t="s">
        <v>856</v>
      </c>
      <c r="F955" s="3"/>
      <c r="G955" s="3" t="s">
        <v>1093</v>
      </c>
      <c r="H955" s="3">
        <v>1</v>
      </c>
      <c r="I955" s="3" t="s">
        <v>11</v>
      </c>
      <c r="J955" s="3">
        <v>2025</v>
      </c>
      <c r="K955" s="9">
        <v>0.81360443051357634</v>
      </c>
    </row>
    <row r="956" spans="1:11" x14ac:dyDescent="0.3">
      <c r="A956" s="4" t="s">
        <v>1191</v>
      </c>
      <c r="B956" s="4" t="s">
        <v>1124</v>
      </c>
      <c r="C956" s="4" t="s">
        <v>415</v>
      </c>
      <c r="D956" s="4" t="s">
        <v>688</v>
      </c>
      <c r="E956" s="3" t="s">
        <v>856</v>
      </c>
      <c r="F956" s="3"/>
      <c r="G956" s="3" t="s">
        <v>1093</v>
      </c>
      <c r="H956" s="3">
        <v>1</v>
      </c>
      <c r="I956" s="3" t="s">
        <v>11</v>
      </c>
      <c r="J956" s="3">
        <v>2050</v>
      </c>
      <c r="K956" s="9">
        <v>0.62965908100615908</v>
      </c>
    </row>
    <row r="957" spans="1:11" x14ac:dyDescent="0.3">
      <c r="A957" s="4" t="s">
        <v>1191</v>
      </c>
      <c r="B957" s="4" t="s">
        <v>1124</v>
      </c>
      <c r="C957" s="4" t="s">
        <v>415</v>
      </c>
      <c r="D957" s="4" t="s">
        <v>689</v>
      </c>
      <c r="E957" s="3" t="s">
        <v>856</v>
      </c>
      <c r="F957" s="3"/>
      <c r="G957" s="3" t="s">
        <v>1094</v>
      </c>
      <c r="H957" s="3">
        <v>1</v>
      </c>
      <c r="I957" s="3" t="s">
        <v>1081</v>
      </c>
      <c r="J957" s="3">
        <v>2020</v>
      </c>
      <c r="K957" s="9">
        <v>0.7396276120484423</v>
      </c>
    </row>
    <row r="958" spans="1:11" x14ac:dyDescent="0.3">
      <c r="A958" s="4" t="s">
        <v>1191</v>
      </c>
      <c r="B958" s="4" t="s">
        <v>1124</v>
      </c>
      <c r="C958" s="4" t="s">
        <v>415</v>
      </c>
      <c r="D958" s="4" t="s">
        <v>689</v>
      </c>
      <c r="E958" s="3" t="s">
        <v>856</v>
      </c>
      <c r="F958" s="3"/>
      <c r="G958" s="3" t="s">
        <v>1094</v>
      </c>
      <c r="H958" s="3">
        <v>1</v>
      </c>
      <c r="I958" s="3" t="s">
        <v>1081</v>
      </c>
      <c r="J958" s="3">
        <v>2025</v>
      </c>
      <c r="K958" s="9">
        <v>0.7396276120484423</v>
      </c>
    </row>
    <row r="959" spans="1:11" x14ac:dyDescent="0.3">
      <c r="A959" s="4" t="s">
        <v>1191</v>
      </c>
      <c r="B959" s="4" t="s">
        <v>1124</v>
      </c>
      <c r="C959" s="4" t="s">
        <v>415</v>
      </c>
      <c r="D959" s="4" t="s">
        <v>689</v>
      </c>
      <c r="E959" s="3" t="s">
        <v>856</v>
      </c>
      <c r="F959" s="3"/>
      <c r="G959" s="3" t="s">
        <v>1094</v>
      </c>
      <c r="H959" s="3">
        <v>1</v>
      </c>
      <c r="I959" s="3" t="s">
        <v>1081</v>
      </c>
      <c r="J959" s="3">
        <v>2030</v>
      </c>
      <c r="K959" s="9">
        <v>0.64347602248214475</v>
      </c>
    </row>
    <row r="960" spans="1:11" x14ac:dyDescent="0.3">
      <c r="A960" s="4" t="s">
        <v>1191</v>
      </c>
      <c r="B960" s="4" t="s">
        <v>1124</v>
      </c>
      <c r="C960" s="4" t="s">
        <v>415</v>
      </c>
      <c r="D960" s="4" t="s">
        <v>689</v>
      </c>
      <c r="E960" s="3" t="s">
        <v>856</v>
      </c>
      <c r="F960" s="3"/>
      <c r="G960" s="3" t="s">
        <v>1094</v>
      </c>
      <c r="H960" s="3">
        <v>1</v>
      </c>
      <c r="I960" s="3" t="s">
        <v>1081</v>
      </c>
      <c r="J960" s="3">
        <v>2040</v>
      </c>
      <c r="K960" s="9">
        <v>0.62128719412069155</v>
      </c>
    </row>
    <row r="961" spans="1:11" x14ac:dyDescent="0.3">
      <c r="A961" s="4" t="s">
        <v>1191</v>
      </c>
      <c r="B961" s="4" t="s">
        <v>1124</v>
      </c>
      <c r="C961" s="4" t="s">
        <v>415</v>
      </c>
      <c r="D961" s="4" t="s">
        <v>689</v>
      </c>
      <c r="E961" s="3" t="s">
        <v>856</v>
      </c>
      <c r="F961" s="3"/>
      <c r="G961" s="3" t="s">
        <v>1094</v>
      </c>
      <c r="H961" s="3">
        <v>1</v>
      </c>
      <c r="I961" s="3" t="s">
        <v>1081</v>
      </c>
      <c r="J961" s="3">
        <v>2050</v>
      </c>
      <c r="K961" s="9">
        <v>0.58430581351826949</v>
      </c>
    </row>
    <row r="962" spans="1:11" x14ac:dyDescent="0.3">
      <c r="A962" s="4" t="s">
        <v>1191</v>
      </c>
      <c r="B962" s="4" t="s">
        <v>1124</v>
      </c>
      <c r="C962" s="4" t="s">
        <v>415</v>
      </c>
      <c r="D962" s="4" t="s">
        <v>1143</v>
      </c>
      <c r="E962" s="3" t="s">
        <v>1180</v>
      </c>
      <c r="F962" s="3"/>
      <c r="G962" s="3" t="s">
        <v>1088</v>
      </c>
      <c r="H962" s="3">
        <v>1</v>
      </c>
      <c r="I962" s="3" t="s">
        <v>1081</v>
      </c>
      <c r="J962" s="3">
        <v>2020</v>
      </c>
      <c r="K962" s="9">
        <v>0.97538835341148189</v>
      </c>
    </row>
    <row r="963" spans="1:11" x14ac:dyDescent="0.3">
      <c r="A963" s="4" t="s">
        <v>1191</v>
      </c>
      <c r="B963" s="4" t="s">
        <v>1124</v>
      </c>
      <c r="C963" s="4" t="s">
        <v>415</v>
      </c>
      <c r="D963" s="4" t="s">
        <v>1143</v>
      </c>
      <c r="E963" s="3" t="s">
        <v>1180</v>
      </c>
      <c r="F963" s="3"/>
      <c r="G963" s="3" t="s">
        <v>1088</v>
      </c>
      <c r="H963" s="3">
        <v>1</v>
      </c>
      <c r="I963" s="3" t="s">
        <v>1081</v>
      </c>
      <c r="J963" s="3">
        <v>2025</v>
      </c>
      <c r="K963" s="9">
        <v>0.97538835341148189</v>
      </c>
    </row>
    <row r="964" spans="1:11" x14ac:dyDescent="0.3">
      <c r="A964" s="4" t="s">
        <v>1191</v>
      </c>
      <c r="B964" s="4" t="s">
        <v>1124</v>
      </c>
      <c r="C964" s="4" t="s">
        <v>415</v>
      </c>
      <c r="D964" s="4" t="s">
        <v>1143</v>
      </c>
      <c r="E964" s="3" t="s">
        <v>1180</v>
      </c>
      <c r="F964" s="3"/>
      <c r="G964" s="3" t="s">
        <v>1088</v>
      </c>
      <c r="H964" s="3">
        <v>1</v>
      </c>
      <c r="I964" s="3" t="s">
        <v>1081</v>
      </c>
      <c r="J964" s="3">
        <v>2030</v>
      </c>
      <c r="K964" s="9">
        <v>0.8485878674679892</v>
      </c>
    </row>
    <row r="965" spans="1:11" x14ac:dyDescent="0.3">
      <c r="A965" s="4" t="s">
        <v>1191</v>
      </c>
      <c r="B965" s="4" t="s">
        <v>1124</v>
      </c>
      <c r="C965" s="4" t="s">
        <v>415</v>
      </c>
      <c r="D965" s="4" t="s">
        <v>1143</v>
      </c>
      <c r="E965" s="3" t="s">
        <v>1180</v>
      </c>
      <c r="F965" s="3"/>
      <c r="G965" s="3" t="s">
        <v>1088</v>
      </c>
      <c r="H965" s="3">
        <v>1</v>
      </c>
      <c r="I965" s="3" t="s">
        <v>1081</v>
      </c>
      <c r="J965" s="3">
        <v>2040</v>
      </c>
      <c r="K965" s="9">
        <v>0.81932621686564477</v>
      </c>
    </row>
    <row r="966" spans="1:11" x14ac:dyDescent="0.3">
      <c r="A966" s="4" t="s">
        <v>1191</v>
      </c>
      <c r="B966" s="4" t="s">
        <v>1124</v>
      </c>
      <c r="C966" s="4" t="s">
        <v>415</v>
      </c>
      <c r="D966" s="4" t="s">
        <v>1143</v>
      </c>
      <c r="E966" s="3" t="s">
        <v>1180</v>
      </c>
      <c r="F966" s="3"/>
      <c r="G966" s="3" t="s">
        <v>1088</v>
      </c>
      <c r="H966" s="3">
        <v>1</v>
      </c>
      <c r="I966" s="3" t="s">
        <v>1081</v>
      </c>
      <c r="J966" s="3">
        <v>2050</v>
      </c>
      <c r="K966" s="9">
        <v>0.7705567991950707</v>
      </c>
    </row>
    <row r="967" spans="1:11" x14ac:dyDescent="0.3">
      <c r="A967" s="4" t="s">
        <v>1191</v>
      </c>
      <c r="B967" s="4" t="s">
        <v>1124</v>
      </c>
      <c r="C967" s="4" t="s">
        <v>415</v>
      </c>
      <c r="D967" s="4" t="s">
        <v>1143</v>
      </c>
      <c r="E967" s="3" t="s">
        <v>1180</v>
      </c>
      <c r="F967" s="3"/>
      <c r="G967" s="3" t="s">
        <v>1088</v>
      </c>
      <c r="H967" s="3">
        <v>1</v>
      </c>
      <c r="I967" s="3" t="s">
        <v>12</v>
      </c>
      <c r="J967" s="3">
        <v>2025</v>
      </c>
      <c r="K967" s="9">
        <v>0.82908010039975955</v>
      </c>
    </row>
    <row r="968" spans="1:11" x14ac:dyDescent="0.3">
      <c r="A968" s="4" t="s">
        <v>1191</v>
      </c>
      <c r="B968" s="4" t="s">
        <v>1124</v>
      </c>
      <c r="C968" s="4" t="s">
        <v>415</v>
      </c>
      <c r="D968" s="4" t="s">
        <v>1143</v>
      </c>
      <c r="E968" s="3" t="s">
        <v>1180</v>
      </c>
      <c r="F968" s="3"/>
      <c r="G968" s="3" t="s">
        <v>1088</v>
      </c>
      <c r="H968" s="3">
        <v>1</v>
      </c>
      <c r="I968" s="3" t="s">
        <v>12</v>
      </c>
      <c r="J968" s="3">
        <v>2050</v>
      </c>
      <c r="K968" s="9">
        <v>0.68277184738803731</v>
      </c>
    </row>
    <row r="969" spans="1:11" x14ac:dyDescent="0.3">
      <c r="A969" s="4" t="s">
        <v>1191</v>
      </c>
      <c r="B969" s="4" t="s">
        <v>1124</v>
      </c>
      <c r="C969" s="4" t="s">
        <v>415</v>
      </c>
      <c r="D969" s="4" t="s">
        <v>1143</v>
      </c>
      <c r="E969" s="3" t="s">
        <v>1180</v>
      </c>
      <c r="F969" s="3"/>
      <c r="G969" s="3" t="s">
        <v>1088</v>
      </c>
      <c r="H969" s="3">
        <v>1</v>
      </c>
      <c r="I969" s="3" t="s">
        <v>11</v>
      </c>
      <c r="J969" s="3">
        <v>2025</v>
      </c>
      <c r="K969" s="9">
        <v>1.1216966064232039</v>
      </c>
    </row>
    <row r="970" spans="1:11" x14ac:dyDescent="0.3">
      <c r="A970" s="4" t="s">
        <v>1191</v>
      </c>
      <c r="B970" s="4" t="s">
        <v>1124</v>
      </c>
      <c r="C970" s="4" t="s">
        <v>415</v>
      </c>
      <c r="D970" s="4" t="s">
        <v>1143</v>
      </c>
      <c r="E970" s="3" t="s">
        <v>1180</v>
      </c>
      <c r="F970" s="3"/>
      <c r="G970" s="3" t="s">
        <v>1088</v>
      </c>
      <c r="H970" s="3">
        <v>1</v>
      </c>
      <c r="I970" s="3" t="s">
        <v>11</v>
      </c>
      <c r="J970" s="3">
        <v>2050</v>
      </c>
      <c r="K970" s="9">
        <v>0.86809563453621885</v>
      </c>
    </row>
    <row r="971" spans="1:11" x14ac:dyDescent="0.3">
      <c r="A971" s="4" t="s">
        <v>1191</v>
      </c>
      <c r="B971" s="4" t="s">
        <v>1124</v>
      </c>
      <c r="C971" s="4" t="s">
        <v>415</v>
      </c>
      <c r="D971" s="4" t="s">
        <v>1146</v>
      </c>
      <c r="E971" s="3" t="s">
        <v>922</v>
      </c>
      <c r="F971" s="3"/>
      <c r="G971" s="3" t="s">
        <v>1090</v>
      </c>
      <c r="H971" s="3">
        <v>1</v>
      </c>
      <c r="I971" s="3" t="s">
        <v>1081</v>
      </c>
      <c r="J971" s="3">
        <v>2020</v>
      </c>
      <c r="K971" s="9">
        <v>76.584338008547448</v>
      </c>
    </row>
    <row r="972" spans="1:11" x14ac:dyDescent="0.3">
      <c r="A972" s="4" t="s">
        <v>1191</v>
      </c>
      <c r="B972" s="4" t="s">
        <v>1124</v>
      </c>
      <c r="C972" s="4" t="s">
        <v>415</v>
      </c>
      <c r="D972" s="4" t="s">
        <v>1146</v>
      </c>
      <c r="E972" s="3" t="s">
        <v>922</v>
      </c>
      <c r="F972" s="3"/>
      <c r="G972" s="3" t="s">
        <v>1090</v>
      </c>
      <c r="H972" s="3">
        <v>1</v>
      </c>
      <c r="I972" s="3" t="s">
        <v>1081</v>
      </c>
      <c r="J972" s="3">
        <v>2025</v>
      </c>
      <c r="K972" s="9">
        <v>76.584338008547448</v>
      </c>
    </row>
    <row r="973" spans="1:11" x14ac:dyDescent="0.3">
      <c r="A973" s="4" t="s">
        <v>1191</v>
      </c>
      <c r="B973" s="4" t="s">
        <v>1124</v>
      </c>
      <c r="C973" s="4" t="s">
        <v>415</v>
      </c>
      <c r="D973" s="4" t="s">
        <v>1146</v>
      </c>
      <c r="E973" s="3" t="s">
        <v>922</v>
      </c>
      <c r="F973" s="3"/>
      <c r="G973" s="3" t="s">
        <v>1090</v>
      </c>
      <c r="H973" s="3">
        <v>1</v>
      </c>
      <c r="I973" s="3" t="s">
        <v>1081</v>
      </c>
      <c r="J973" s="3">
        <v>2030</v>
      </c>
      <c r="K973" s="9">
        <v>66.628374067436283</v>
      </c>
    </row>
    <row r="974" spans="1:11" x14ac:dyDescent="0.3">
      <c r="A974" s="4" t="s">
        <v>1191</v>
      </c>
      <c r="B974" s="4" t="s">
        <v>1124</v>
      </c>
      <c r="C974" s="4" t="s">
        <v>415</v>
      </c>
      <c r="D974" s="4" t="s">
        <v>1146</v>
      </c>
      <c r="E974" s="3" t="s">
        <v>922</v>
      </c>
      <c r="F974" s="3"/>
      <c r="G974" s="3" t="s">
        <v>1090</v>
      </c>
      <c r="H974" s="3">
        <v>1</v>
      </c>
      <c r="I974" s="3" t="s">
        <v>1081</v>
      </c>
      <c r="J974" s="3">
        <v>2040</v>
      </c>
      <c r="K974" s="9">
        <v>64.330843927179856</v>
      </c>
    </row>
    <row r="975" spans="1:11" x14ac:dyDescent="0.3">
      <c r="A975" s="4" t="s">
        <v>1191</v>
      </c>
      <c r="B975" s="4" t="s">
        <v>1124</v>
      </c>
      <c r="C975" s="4" t="s">
        <v>415</v>
      </c>
      <c r="D975" s="4" t="s">
        <v>1146</v>
      </c>
      <c r="E975" s="3" t="s">
        <v>922</v>
      </c>
      <c r="F975" s="3"/>
      <c r="G975" s="3" t="s">
        <v>1090</v>
      </c>
      <c r="H975" s="3">
        <v>1</v>
      </c>
      <c r="I975" s="3" t="s">
        <v>1081</v>
      </c>
      <c r="J975" s="3">
        <v>2050</v>
      </c>
      <c r="K975" s="9">
        <v>60.501627026752487</v>
      </c>
    </row>
    <row r="976" spans="1:11" x14ac:dyDescent="0.3">
      <c r="A976" s="4" t="s">
        <v>1191</v>
      </c>
      <c r="B976" s="4" t="s">
        <v>1124</v>
      </c>
      <c r="C976" s="4" t="s">
        <v>415</v>
      </c>
      <c r="D976" s="4" t="s">
        <v>1146</v>
      </c>
      <c r="E976" s="3" t="s">
        <v>922</v>
      </c>
      <c r="F976" s="3"/>
      <c r="G976" s="3" t="s">
        <v>1090</v>
      </c>
      <c r="H976" s="3">
        <v>1</v>
      </c>
      <c r="I976" s="3" t="s">
        <v>12</v>
      </c>
      <c r="J976" s="3">
        <v>2025</v>
      </c>
      <c r="K976" s="9">
        <v>65.096687307265327</v>
      </c>
    </row>
    <row r="977" spans="1:11" x14ac:dyDescent="0.3">
      <c r="A977" s="4" t="s">
        <v>1191</v>
      </c>
      <c r="B977" s="4" t="s">
        <v>1124</v>
      </c>
      <c r="C977" s="4" t="s">
        <v>415</v>
      </c>
      <c r="D977" s="4" t="s">
        <v>1146</v>
      </c>
      <c r="E977" s="3" t="s">
        <v>922</v>
      </c>
      <c r="F977" s="3"/>
      <c r="G977" s="3" t="s">
        <v>1090</v>
      </c>
      <c r="H977" s="3">
        <v>1</v>
      </c>
      <c r="I977" s="3" t="s">
        <v>12</v>
      </c>
      <c r="J977" s="3">
        <v>2050</v>
      </c>
      <c r="K977" s="9">
        <v>53.609036605983214</v>
      </c>
    </row>
    <row r="978" spans="1:11" x14ac:dyDescent="0.3">
      <c r="A978" s="4" t="s">
        <v>1191</v>
      </c>
      <c r="B978" s="4" t="s">
        <v>1124</v>
      </c>
      <c r="C978" s="4" t="s">
        <v>415</v>
      </c>
      <c r="D978" s="4" t="s">
        <v>1146</v>
      </c>
      <c r="E978" s="3" t="s">
        <v>922</v>
      </c>
      <c r="F978" s="3"/>
      <c r="G978" s="3" t="s">
        <v>1090</v>
      </c>
      <c r="H978" s="3">
        <v>1</v>
      </c>
      <c r="I978" s="3" t="s">
        <v>11</v>
      </c>
      <c r="J978" s="3">
        <v>2025</v>
      </c>
      <c r="K978" s="9">
        <v>88.071988709829554</v>
      </c>
    </row>
    <row r="979" spans="1:11" x14ac:dyDescent="0.3">
      <c r="A979" s="4" t="s">
        <v>1191</v>
      </c>
      <c r="B979" s="4" t="s">
        <v>1124</v>
      </c>
      <c r="C979" s="4" t="s">
        <v>415</v>
      </c>
      <c r="D979" s="4" t="s">
        <v>1146</v>
      </c>
      <c r="E979" s="3" t="s">
        <v>922</v>
      </c>
      <c r="F979" s="3"/>
      <c r="G979" s="3" t="s">
        <v>1090</v>
      </c>
      <c r="H979" s="3">
        <v>1</v>
      </c>
      <c r="I979" s="3" t="s">
        <v>11</v>
      </c>
      <c r="J979" s="3">
        <v>2050</v>
      </c>
      <c r="K979" s="9">
        <v>68.160060827607225</v>
      </c>
    </row>
    <row r="980" spans="1:11" x14ac:dyDescent="0.3">
      <c r="A980" s="4" t="s">
        <v>1191</v>
      </c>
      <c r="B980" s="4" t="s">
        <v>1124</v>
      </c>
      <c r="C980" s="4" t="s">
        <v>416</v>
      </c>
      <c r="D980" s="4" t="s">
        <v>1153</v>
      </c>
      <c r="E980" s="3" t="s">
        <v>1181</v>
      </c>
      <c r="F980" s="3"/>
      <c r="G980" s="3"/>
      <c r="H980" s="3"/>
      <c r="I980" s="3" t="s">
        <v>1081</v>
      </c>
      <c r="J980" s="3">
        <v>2020</v>
      </c>
      <c r="K980" s="9">
        <v>37.955479393440562</v>
      </c>
    </row>
    <row r="981" spans="1:11" x14ac:dyDescent="0.3">
      <c r="A981" s="4" t="s">
        <v>1191</v>
      </c>
      <c r="B981" s="4" t="s">
        <v>1124</v>
      </c>
      <c r="C981" s="4" t="s">
        <v>416</v>
      </c>
      <c r="D981" s="4" t="s">
        <v>1153</v>
      </c>
      <c r="E981" s="3" t="s">
        <v>1181</v>
      </c>
      <c r="F981" s="3"/>
      <c r="G981" s="3"/>
      <c r="H981" s="3"/>
      <c r="I981" s="3" t="s">
        <v>1081</v>
      </c>
      <c r="J981" s="3">
        <v>2025</v>
      </c>
      <c r="K981" s="9">
        <v>37.955479393440562</v>
      </c>
    </row>
    <row r="982" spans="1:11" x14ac:dyDescent="0.3">
      <c r="A982" s="4" t="s">
        <v>1191</v>
      </c>
      <c r="B982" s="4" t="s">
        <v>1124</v>
      </c>
      <c r="C982" s="4" t="s">
        <v>416</v>
      </c>
      <c r="D982" s="4" t="s">
        <v>1153</v>
      </c>
      <c r="E982" s="3" t="s">
        <v>1181</v>
      </c>
      <c r="F982" s="3"/>
      <c r="G982" s="3"/>
      <c r="H982" s="3"/>
      <c r="I982" s="3" t="s">
        <v>1081</v>
      </c>
      <c r="J982" s="3">
        <v>2030</v>
      </c>
      <c r="K982" s="9">
        <v>37.955479393440562</v>
      </c>
    </row>
    <row r="983" spans="1:11" x14ac:dyDescent="0.3">
      <c r="A983" s="4" t="s">
        <v>1191</v>
      </c>
      <c r="B983" s="4" t="s">
        <v>1124</v>
      </c>
      <c r="C983" s="4" t="s">
        <v>416</v>
      </c>
      <c r="D983" s="4" t="s">
        <v>1153</v>
      </c>
      <c r="E983" s="3" t="s">
        <v>1181</v>
      </c>
      <c r="F983" s="3"/>
      <c r="G983" s="3"/>
      <c r="H983" s="3"/>
      <c r="I983" s="3" t="s">
        <v>1081</v>
      </c>
      <c r="J983" s="3">
        <v>2040</v>
      </c>
      <c r="K983" s="9">
        <v>37.955479393440562</v>
      </c>
    </row>
    <row r="984" spans="1:11" x14ac:dyDescent="0.3">
      <c r="A984" s="4" t="s">
        <v>1191</v>
      </c>
      <c r="B984" s="4" t="s">
        <v>1124</v>
      </c>
      <c r="C984" s="4" t="s">
        <v>416</v>
      </c>
      <c r="D984" s="4" t="s">
        <v>1153</v>
      </c>
      <c r="E984" s="3" t="s">
        <v>1181</v>
      </c>
      <c r="F984" s="3"/>
      <c r="G984" s="3"/>
      <c r="H984" s="3"/>
      <c r="I984" s="3" t="s">
        <v>1081</v>
      </c>
      <c r="J984" s="3">
        <v>2050</v>
      </c>
      <c r="K984" s="9">
        <v>37.955479393440562</v>
      </c>
    </row>
    <row r="985" spans="1:11" x14ac:dyDescent="0.3">
      <c r="A985" s="4" t="s">
        <v>1191</v>
      </c>
      <c r="B985" s="4" t="s">
        <v>1124</v>
      </c>
      <c r="C985" s="4" t="s">
        <v>416</v>
      </c>
      <c r="D985" s="4" t="s">
        <v>1152</v>
      </c>
      <c r="E985" s="3" t="s">
        <v>1182</v>
      </c>
      <c r="F985" s="3"/>
      <c r="G985" s="3"/>
      <c r="H985" s="3">
        <v>1</v>
      </c>
      <c r="I985" s="3" t="s">
        <v>1081</v>
      </c>
      <c r="J985" s="3">
        <v>2020</v>
      </c>
      <c r="K985" s="9">
        <v>19.227115383240911</v>
      </c>
    </row>
    <row r="986" spans="1:11" x14ac:dyDescent="0.3">
      <c r="A986" s="4" t="s">
        <v>1191</v>
      </c>
      <c r="B986" s="4" t="s">
        <v>1124</v>
      </c>
      <c r="C986" s="4" t="s">
        <v>416</v>
      </c>
      <c r="D986" s="4" t="s">
        <v>1152</v>
      </c>
      <c r="E986" s="3" t="s">
        <v>1182</v>
      </c>
      <c r="F986" s="3"/>
      <c r="G986" s="3"/>
      <c r="H986" s="3">
        <v>1</v>
      </c>
      <c r="I986" s="3" t="s">
        <v>1081</v>
      </c>
      <c r="J986" s="3">
        <v>2025</v>
      </c>
      <c r="K986" s="9">
        <v>19.227115383240911</v>
      </c>
    </row>
    <row r="987" spans="1:11" x14ac:dyDescent="0.3">
      <c r="A987" s="4" t="s">
        <v>1191</v>
      </c>
      <c r="B987" s="4" t="s">
        <v>1124</v>
      </c>
      <c r="C987" s="4" t="s">
        <v>416</v>
      </c>
      <c r="D987" s="4" t="s">
        <v>1152</v>
      </c>
      <c r="E987" s="3" t="s">
        <v>1182</v>
      </c>
      <c r="F987" s="3"/>
      <c r="G987" s="3"/>
      <c r="H987" s="3">
        <v>1</v>
      </c>
      <c r="I987" s="3" t="s">
        <v>1081</v>
      </c>
      <c r="J987" s="3">
        <v>2030</v>
      </c>
      <c r="K987" s="9">
        <v>19.227115383240911</v>
      </c>
    </row>
    <row r="988" spans="1:11" x14ac:dyDescent="0.3">
      <c r="A988" s="4" t="s">
        <v>1191</v>
      </c>
      <c r="B988" s="4" t="s">
        <v>1124</v>
      </c>
      <c r="C988" s="4" t="s">
        <v>416</v>
      </c>
      <c r="D988" s="4" t="s">
        <v>1152</v>
      </c>
      <c r="E988" s="3" t="s">
        <v>1182</v>
      </c>
      <c r="F988" s="3"/>
      <c r="G988" s="3"/>
      <c r="H988" s="3">
        <v>1</v>
      </c>
      <c r="I988" s="3" t="s">
        <v>1081</v>
      </c>
      <c r="J988" s="3">
        <v>2040</v>
      </c>
      <c r="K988" s="9">
        <v>19.227115383240911</v>
      </c>
    </row>
    <row r="989" spans="1:11" x14ac:dyDescent="0.3">
      <c r="A989" s="4" t="s">
        <v>1191</v>
      </c>
      <c r="B989" s="4" t="s">
        <v>1124</v>
      </c>
      <c r="C989" s="4" t="s">
        <v>416</v>
      </c>
      <c r="D989" s="4" t="s">
        <v>1152</v>
      </c>
      <c r="E989" s="3" t="s">
        <v>1182</v>
      </c>
      <c r="F989" s="3"/>
      <c r="G989" s="3"/>
      <c r="H989" s="3">
        <v>1</v>
      </c>
      <c r="I989" s="3" t="s">
        <v>1081</v>
      </c>
      <c r="J989" s="3">
        <v>2050</v>
      </c>
      <c r="K989" s="9">
        <v>19.227115383240911</v>
      </c>
    </row>
    <row r="990" spans="1:11" x14ac:dyDescent="0.3">
      <c r="A990" s="4" t="s">
        <v>1191</v>
      </c>
      <c r="B990" s="4" t="s">
        <v>1124</v>
      </c>
      <c r="C990" s="4" t="s">
        <v>416</v>
      </c>
      <c r="D990" s="4" t="s">
        <v>1096</v>
      </c>
      <c r="E990" s="3"/>
      <c r="F990" s="3"/>
      <c r="G990" s="3" t="s">
        <v>245</v>
      </c>
      <c r="H990" s="3" t="s">
        <v>1084</v>
      </c>
      <c r="I990" s="3" t="s">
        <v>1081</v>
      </c>
      <c r="J990" s="3">
        <v>2020</v>
      </c>
      <c r="K990" s="9">
        <v>0.17299999999999999</v>
      </c>
    </row>
    <row r="991" spans="1:11" x14ac:dyDescent="0.3">
      <c r="A991" s="4" t="s">
        <v>1191</v>
      </c>
      <c r="B991" s="4" t="s">
        <v>1124</v>
      </c>
      <c r="C991" s="4" t="s">
        <v>416</v>
      </c>
      <c r="D991" s="4" t="s">
        <v>1096</v>
      </c>
      <c r="E991" s="3"/>
      <c r="F991" s="3"/>
      <c r="G991" s="3" t="s">
        <v>245</v>
      </c>
      <c r="H991" s="3" t="s">
        <v>1084</v>
      </c>
      <c r="I991" s="3" t="s">
        <v>1081</v>
      </c>
      <c r="J991" s="3">
        <v>2025</v>
      </c>
      <c r="K991" s="9">
        <v>0.17299999999999999</v>
      </c>
    </row>
    <row r="992" spans="1:11" x14ac:dyDescent="0.3">
      <c r="A992" s="4" t="s">
        <v>1191</v>
      </c>
      <c r="B992" s="4" t="s">
        <v>1124</v>
      </c>
      <c r="C992" s="4" t="s">
        <v>416</v>
      </c>
      <c r="D992" s="4" t="s">
        <v>1096</v>
      </c>
      <c r="E992" s="3"/>
      <c r="F992" s="3"/>
      <c r="G992" s="3" t="s">
        <v>245</v>
      </c>
      <c r="H992" s="3" t="s">
        <v>1084</v>
      </c>
      <c r="I992" s="3" t="s">
        <v>1081</v>
      </c>
      <c r="J992" s="3">
        <v>2030</v>
      </c>
      <c r="K992" s="9">
        <v>0.17299999999999999</v>
      </c>
    </row>
    <row r="993" spans="1:11" x14ac:dyDescent="0.3">
      <c r="A993" s="4" t="s">
        <v>1191</v>
      </c>
      <c r="B993" s="4" t="s">
        <v>1124</v>
      </c>
      <c r="C993" s="4" t="s">
        <v>416</v>
      </c>
      <c r="D993" s="4" t="s">
        <v>1096</v>
      </c>
      <c r="E993" s="3"/>
      <c r="F993" s="3"/>
      <c r="G993" s="3" t="s">
        <v>245</v>
      </c>
      <c r="H993" s="3" t="s">
        <v>1084</v>
      </c>
      <c r="I993" s="3" t="s">
        <v>1081</v>
      </c>
      <c r="J993" s="3">
        <v>2040</v>
      </c>
      <c r="K993" s="9">
        <v>0.17299999999999999</v>
      </c>
    </row>
    <row r="994" spans="1:11" x14ac:dyDescent="0.3">
      <c r="A994" s="4" t="s">
        <v>1191</v>
      </c>
      <c r="B994" s="4" t="s">
        <v>1124</v>
      </c>
      <c r="C994" s="4" t="s">
        <v>416</v>
      </c>
      <c r="D994" s="4" t="s">
        <v>1096</v>
      </c>
      <c r="E994" s="3"/>
      <c r="F994" s="3"/>
      <c r="G994" s="3" t="s">
        <v>245</v>
      </c>
      <c r="H994" s="3" t="s">
        <v>1084</v>
      </c>
      <c r="I994" s="3" t="s">
        <v>1081</v>
      </c>
      <c r="J994" s="3">
        <v>2050</v>
      </c>
      <c r="K994" s="9">
        <v>0.17299999999999999</v>
      </c>
    </row>
    <row r="995" spans="1:11" x14ac:dyDescent="0.3">
      <c r="A995" s="4" t="s">
        <v>1191</v>
      </c>
      <c r="B995" s="4" t="s">
        <v>1124</v>
      </c>
      <c r="C995" s="4" t="s">
        <v>416</v>
      </c>
      <c r="D995" s="4" t="s">
        <v>1150</v>
      </c>
      <c r="E995" s="3" t="s">
        <v>1183</v>
      </c>
      <c r="F995" s="3"/>
      <c r="G995" s="3" t="s">
        <v>244</v>
      </c>
      <c r="H995" s="3" t="s">
        <v>1084</v>
      </c>
      <c r="I995" s="3" t="s">
        <v>1081</v>
      </c>
      <c r="J995" s="3">
        <v>2020</v>
      </c>
      <c r="K995" s="9">
        <v>65</v>
      </c>
    </row>
    <row r="996" spans="1:11" x14ac:dyDescent="0.3">
      <c r="A996" s="4" t="s">
        <v>1191</v>
      </c>
      <c r="B996" s="4" t="s">
        <v>1124</v>
      </c>
      <c r="C996" s="4" t="s">
        <v>416</v>
      </c>
      <c r="D996" s="4" t="s">
        <v>1150</v>
      </c>
      <c r="E996" s="3" t="s">
        <v>1183</v>
      </c>
      <c r="F996" s="3"/>
      <c r="G996" s="3" t="s">
        <v>244</v>
      </c>
      <c r="H996" s="3" t="s">
        <v>1084</v>
      </c>
      <c r="I996" s="3" t="s">
        <v>1081</v>
      </c>
      <c r="J996" s="3">
        <v>2025</v>
      </c>
      <c r="K996" s="9">
        <v>65</v>
      </c>
    </row>
    <row r="997" spans="1:11" x14ac:dyDescent="0.3">
      <c r="A997" s="4" t="s">
        <v>1191</v>
      </c>
      <c r="B997" s="4" t="s">
        <v>1124</v>
      </c>
      <c r="C997" s="4" t="s">
        <v>416</v>
      </c>
      <c r="D997" s="4" t="s">
        <v>1150</v>
      </c>
      <c r="E997" s="3" t="s">
        <v>1183</v>
      </c>
      <c r="F997" s="3"/>
      <c r="G997" s="3" t="s">
        <v>244</v>
      </c>
      <c r="H997" s="3" t="s">
        <v>1084</v>
      </c>
      <c r="I997" s="3" t="s">
        <v>1081</v>
      </c>
      <c r="J997" s="3">
        <v>2030</v>
      </c>
      <c r="K997" s="9">
        <v>65</v>
      </c>
    </row>
    <row r="998" spans="1:11" x14ac:dyDescent="0.3">
      <c r="A998" s="4" t="s">
        <v>1191</v>
      </c>
      <c r="B998" s="4" t="s">
        <v>1124</v>
      </c>
      <c r="C998" s="4" t="s">
        <v>416</v>
      </c>
      <c r="D998" s="4" t="s">
        <v>1150</v>
      </c>
      <c r="E998" s="3" t="s">
        <v>1183</v>
      </c>
      <c r="F998" s="3"/>
      <c r="G998" s="3" t="s">
        <v>244</v>
      </c>
      <c r="H998" s="3" t="s">
        <v>1084</v>
      </c>
      <c r="I998" s="3" t="s">
        <v>1081</v>
      </c>
      <c r="J998" s="3">
        <v>2040</v>
      </c>
      <c r="K998" s="9">
        <v>65</v>
      </c>
    </row>
    <row r="999" spans="1:11" x14ac:dyDescent="0.3">
      <c r="A999" s="4" t="s">
        <v>1191</v>
      </c>
      <c r="B999" s="4" t="s">
        <v>1124</v>
      </c>
      <c r="C999" s="4" t="s">
        <v>416</v>
      </c>
      <c r="D999" s="4" t="s">
        <v>1150</v>
      </c>
      <c r="E999" s="3" t="s">
        <v>1183</v>
      </c>
      <c r="F999" s="3"/>
      <c r="G999" s="3" t="s">
        <v>244</v>
      </c>
      <c r="H999" s="3" t="s">
        <v>1084</v>
      </c>
      <c r="I999" s="3" t="s">
        <v>1081</v>
      </c>
      <c r="J999" s="3">
        <v>2050</v>
      </c>
      <c r="K999" s="9">
        <v>65</v>
      </c>
    </row>
    <row r="1000" spans="1:11" x14ac:dyDescent="0.3">
      <c r="A1000" s="4" t="s">
        <v>1191</v>
      </c>
      <c r="B1000" s="4" t="s">
        <v>1124</v>
      </c>
      <c r="C1000" s="4" t="s">
        <v>416</v>
      </c>
      <c r="D1000" s="4" t="s">
        <v>1148</v>
      </c>
      <c r="E1000" s="3" t="s">
        <v>1184</v>
      </c>
      <c r="F1000" s="3"/>
      <c r="G1000" s="3"/>
      <c r="H1000" s="3" t="s">
        <v>1095</v>
      </c>
      <c r="I1000" s="3" t="s">
        <v>1081</v>
      </c>
      <c r="J1000" s="3">
        <v>2020</v>
      </c>
      <c r="K1000" s="9">
        <v>2.9735749358854071</v>
      </c>
    </row>
    <row r="1001" spans="1:11" x14ac:dyDescent="0.3">
      <c r="A1001" s="4" t="s">
        <v>1191</v>
      </c>
      <c r="B1001" s="4" t="s">
        <v>1124</v>
      </c>
      <c r="C1001" s="4" t="s">
        <v>416</v>
      </c>
      <c r="D1001" s="4" t="s">
        <v>1148</v>
      </c>
      <c r="E1001" s="3" t="s">
        <v>1184</v>
      </c>
      <c r="F1001" s="3"/>
      <c r="G1001" s="3"/>
      <c r="H1001" s="3" t="s">
        <v>1095</v>
      </c>
      <c r="I1001" s="3" t="s">
        <v>1081</v>
      </c>
      <c r="J1001" s="3">
        <v>2025</v>
      </c>
      <c r="K1001" s="9">
        <v>2.9735749358854071</v>
      </c>
    </row>
    <row r="1002" spans="1:11" x14ac:dyDescent="0.3">
      <c r="A1002" s="4" t="s">
        <v>1191</v>
      </c>
      <c r="B1002" s="4" t="s">
        <v>1124</v>
      </c>
      <c r="C1002" s="4" t="s">
        <v>416</v>
      </c>
      <c r="D1002" s="4" t="s">
        <v>1148</v>
      </c>
      <c r="E1002" s="3" t="s">
        <v>1184</v>
      </c>
      <c r="F1002" s="3"/>
      <c r="G1002" s="3"/>
      <c r="H1002" s="3" t="s">
        <v>1095</v>
      </c>
      <c r="I1002" s="3" t="s">
        <v>1081</v>
      </c>
      <c r="J1002" s="3">
        <v>2030</v>
      </c>
      <c r="K1002" s="9">
        <v>2.9735749358854071</v>
      </c>
    </row>
    <row r="1003" spans="1:11" x14ac:dyDescent="0.3">
      <c r="A1003" s="4" t="s">
        <v>1191</v>
      </c>
      <c r="B1003" s="4" t="s">
        <v>1124</v>
      </c>
      <c r="C1003" s="4" t="s">
        <v>416</v>
      </c>
      <c r="D1003" s="4" t="s">
        <v>1148</v>
      </c>
      <c r="E1003" s="3" t="s">
        <v>1184</v>
      </c>
      <c r="F1003" s="3"/>
      <c r="G1003" s="3"/>
      <c r="H1003" s="3" t="s">
        <v>1095</v>
      </c>
      <c r="I1003" s="3" t="s">
        <v>1081</v>
      </c>
      <c r="J1003" s="3">
        <v>2040</v>
      </c>
      <c r="K1003" s="9">
        <v>2.9735749358854071</v>
      </c>
    </row>
    <row r="1004" spans="1:11" x14ac:dyDescent="0.3">
      <c r="A1004" s="4" t="s">
        <v>1191</v>
      </c>
      <c r="B1004" s="4" t="s">
        <v>1124</v>
      </c>
      <c r="C1004" s="4" t="s">
        <v>416</v>
      </c>
      <c r="D1004" s="4" t="s">
        <v>1148</v>
      </c>
      <c r="E1004" s="3" t="s">
        <v>1184</v>
      </c>
      <c r="F1004" s="3"/>
      <c r="G1004" s="3"/>
      <c r="H1004" s="3" t="s">
        <v>1095</v>
      </c>
      <c r="I1004" s="3" t="s">
        <v>1081</v>
      </c>
      <c r="J1004" s="3">
        <v>2050</v>
      </c>
      <c r="K1004" s="9">
        <v>2.9735749358854071</v>
      </c>
    </row>
    <row r="1005" spans="1:11" x14ac:dyDescent="0.3">
      <c r="A1005" s="4" t="s">
        <v>1191</v>
      </c>
      <c r="B1005" s="4" t="s">
        <v>1124</v>
      </c>
      <c r="C1005" s="4" t="s">
        <v>416</v>
      </c>
      <c r="D1005" s="4" t="s">
        <v>1151</v>
      </c>
      <c r="E1005" s="3" t="s">
        <v>850</v>
      </c>
      <c r="F1005" s="3"/>
      <c r="G1005" s="3"/>
      <c r="H1005" s="3" t="s">
        <v>1097</v>
      </c>
      <c r="I1005" s="3" t="s">
        <v>1081</v>
      </c>
      <c r="J1005" s="3">
        <v>2020</v>
      </c>
      <c r="K1005" s="9">
        <v>9.0000000000000011E-3</v>
      </c>
    </row>
    <row r="1006" spans="1:11" x14ac:dyDescent="0.3">
      <c r="A1006" s="4" t="s">
        <v>1191</v>
      </c>
      <c r="B1006" s="4" t="s">
        <v>1124</v>
      </c>
      <c r="C1006" s="4" t="s">
        <v>416</v>
      </c>
      <c r="D1006" s="4" t="s">
        <v>1151</v>
      </c>
      <c r="E1006" s="3" t="s">
        <v>850</v>
      </c>
      <c r="F1006" s="3"/>
      <c r="G1006" s="3"/>
      <c r="H1006" s="3" t="s">
        <v>1097</v>
      </c>
      <c r="I1006" s="3" t="s">
        <v>1081</v>
      </c>
      <c r="J1006" s="3">
        <v>2025</v>
      </c>
      <c r="K1006" s="9">
        <v>9.0000000000000011E-3</v>
      </c>
    </row>
    <row r="1007" spans="1:11" x14ac:dyDescent="0.3">
      <c r="A1007" s="4" t="s">
        <v>1191</v>
      </c>
      <c r="B1007" s="4" t="s">
        <v>1124</v>
      </c>
      <c r="C1007" s="4" t="s">
        <v>416</v>
      </c>
      <c r="D1007" s="4" t="s">
        <v>1151</v>
      </c>
      <c r="E1007" s="3" t="s">
        <v>850</v>
      </c>
      <c r="F1007" s="3"/>
      <c r="G1007" s="3"/>
      <c r="H1007" s="3" t="s">
        <v>1097</v>
      </c>
      <c r="I1007" s="3" t="s">
        <v>1081</v>
      </c>
      <c r="J1007" s="3">
        <v>2030</v>
      </c>
      <c r="K1007" s="9">
        <v>9.0000000000000011E-3</v>
      </c>
    </row>
    <row r="1008" spans="1:11" x14ac:dyDescent="0.3">
      <c r="A1008" s="4" t="s">
        <v>1191</v>
      </c>
      <c r="B1008" s="4" t="s">
        <v>1124</v>
      </c>
      <c r="C1008" s="4" t="s">
        <v>416</v>
      </c>
      <c r="D1008" s="4" t="s">
        <v>1151</v>
      </c>
      <c r="E1008" s="3" t="s">
        <v>850</v>
      </c>
      <c r="F1008" s="3"/>
      <c r="G1008" s="3"/>
      <c r="H1008" s="3" t="s">
        <v>1097</v>
      </c>
      <c r="I1008" s="3" t="s">
        <v>1081</v>
      </c>
      <c r="J1008" s="3">
        <v>2040</v>
      </c>
      <c r="K1008" s="9">
        <v>9.0000000000000011E-3</v>
      </c>
    </row>
    <row r="1009" spans="1:11" x14ac:dyDescent="0.3">
      <c r="A1009" s="4" t="s">
        <v>1191</v>
      </c>
      <c r="B1009" s="4" t="s">
        <v>1124</v>
      </c>
      <c r="C1009" s="4" t="s">
        <v>416</v>
      </c>
      <c r="D1009" s="4" t="s">
        <v>1151</v>
      </c>
      <c r="E1009" s="3" t="s">
        <v>850</v>
      </c>
      <c r="F1009" s="3"/>
      <c r="G1009" s="3"/>
      <c r="H1009" s="3" t="s">
        <v>1097</v>
      </c>
      <c r="I1009" s="3" t="s">
        <v>1081</v>
      </c>
      <c r="J1009" s="3">
        <v>2050</v>
      </c>
      <c r="K1009" s="9">
        <v>9.0000000000000011E-3</v>
      </c>
    </row>
    <row r="1010" spans="1:11" x14ac:dyDescent="0.3">
      <c r="A1010" s="4" t="s">
        <v>1191</v>
      </c>
      <c r="B1010" s="4" t="s">
        <v>1124</v>
      </c>
      <c r="C1010" s="4" t="s">
        <v>416</v>
      </c>
      <c r="D1010" s="4" t="s">
        <v>1149</v>
      </c>
      <c r="E1010" s="3" t="s">
        <v>1185</v>
      </c>
      <c r="F1010" s="3"/>
      <c r="G1010" s="3"/>
      <c r="H1010" s="3" t="s">
        <v>1095</v>
      </c>
      <c r="I1010" s="3" t="s">
        <v>1081</v>
      </c>
      <c r="J1010" s="3">
        <v>2020</v>
      </c>
      <c r="K1010" s="9">
        <v>26.04851643835616</v>
      </c>
    </row>
    <row r="1011" spans="1:11" x14ac:dyDescent="0.3">
      <c r="A1011" s="4" t="s">
        <v>1191</v>
      </c>
      <c r="B1011" s="4" t="s">
        <v>1124</v>
      </c>
      <c r="C1011" s="4" t="s">
        <v>416</v>
      </c>
      <c r="D1011" s="4" t="s">
        <v>1149</v>
      </c>
      <c r="E1011" s="3" t="s">
        <v>1185</v>
      </c>
      <c r="F1011" s="3"/>
      <c r="G1011" s="3"/>
      <c r="H1011" s="3" t="s">
        <v>1095</v>
      </c>
      <c r="I1011" s="3" t="s">
        <v>1081</v>
      </c>
      <c r="J1011" s="3">
        <v>2025</v>
      </c>
      <c r="K1011" s="9">
        <v>26.04851643835616</v>
      </c>
    </row>
    <row r="1012" spans="1:11" x14ac:dyDescent="0.3">
      <c r="A1012" s="4" t="s">
        <v>1191</v>
      </c>
      <c r="B1012" s="4" t="s">
        <v>1124</v>
      </c>
      <c r="C1012" s="4" t="s">
        <v>416</v>
      </c>
      <c r="D1012" s="4" t="s">
        <v>1149</v>
      </c>
      <c r="E1012" s="3" t="s">
        <v>1185</v>
      </c>
      <c r="F1012" s="3"/>
      <c r="G1012" s="3"/>
      <c r="H1012" s="3" t="s">
        <v>1095</v>
      </c>
      <c r="I1012" s="3" t="s">
        <v>1081</v>
      </c>
      <c r="J1012" s="3">
        <v>2030</v>
      </c>
      <c r="K1012" s="9">
        <v>26.04851643835616</v>
      </c>
    </row>
    <row r="1013" spans="1:11" x14ac:dyDescent="0.3">
      <c r="A1013" s="4" t="s">
        <v>1191</v>
      </c>
      <c r="B1013" s="4" t="s">
        <v>1124</v>
      </c>
      <c r="C1013" s="4" t="s">
        <v>416</v>
      </c>
      <c r="D1013" s="4" t="s">
        <v>1149</v>
      </c>
      <c r="E1013" s="3" t="s">
        <v>1185</v>
      </c>
      <c r="F1013" s="3"/>
      <c r="G1013" s="3"/>
      <c r="H1013" s="3" t="s">
        <v>1095</v>
      </c>
      <c r="I1013" s="3" t="s">
        <v>1081</v>
      </c>
      <c r="J1013" s="3">
        <v>2040</v>
      </c>
      <c r="K1013" s="9">
        <v>26.04851643835616</v>
      </c>
    </row>
    <row r="1014" spans="1:11" x14ac:dyDescent="0.3">
      <c r="A1014" s="4" t="s">
        <v>1191</v>
      </c>
      <c r="B1014" s="4" t="s">
        <v>1124</v>
      </c>
      <c r="C1014" s="4" t="s">
        <v>416</v>
      </c>
      <c r="D1014" s="4" t="s">
        <v>1149</v>
      </c>
      <c r="E1014" s="3" t="s">
        <v>1185</v>
      </c>
      <c r="F1014" s="3"/>
      <c r="G1014" s="3"/>
      <c r="H1014" s="3" t="s">
        <v>1095</v>
      </c>
      <c r="I1014" s="3" t="s">
        <v>1081</v>
      </c>
      <c r="J1014" s="3">
        <v>2050</v>
      </c>
      <c r="K1014" s="9">
        <v>26.04851643835616</v>
      </c>
    </row>
    <row r="1015" spans="1:11" x14ac:dyDescent="0.3">
      <c r="A1015" s="4" t="s">
        <v>1192</v>
      </c>
      <c r="B1015" s="4" t="s">
        <v>1125</v>
      </c>
      <c r="C1015" s="4" t="s">
        <v>10</v>
      </c>
      <c r="D1015" s="4" t="s">
        <v>682</v>
      </c>
      <c r="E1015" s="3" t="s">
        <v>850</v>
      </c>
      <c r="F1015" s="3"/>
      <c r="G1015" s="3" t="s">
        <v>3</v>
      </c>
      <c r="H1015" s="3">
        <v>1</v>
      </c>
      <c r="I1015" s="3" t="s">
        <v>1081</v>
      </c>
      <c r="J1015" s="3">
        <v>2020</v>
      </c>
      <c r="K1015" s="9">
        <v>2.4595318540288229E-2</v>
      </c>
    </row>
    <row r="1016" spans="1:11" x14ac:dyDescent="0.3">
      <c r="A1016" s="4" t="s">
        <v>1192</v>
      </c>
      <c r="B1016" s="4" t="s">
        <v>1125</v>
      </c>
      <c r="C1016" s="4" t="s">
        <v>10</v>
      </c>
      <c r="D1016" s="4" t="s">
        <v>682</v>
      </c>
      <c r="E1016" s="3" t="s">
        <v>850</v>
      </c>
      <c r="F1016" s="3"/>
      <c r="G1016" s="3" t="s">
        <v>3</v>
      </c>
      <c r="H1016" s="3">
        <v>1</v>
      </c>
      <c r="I1016" s="3" t="s">
        <v>1081</v>
      </c>
      <c r="J1016" s="3">
        <v>2025</v>
      </c>
      <c r="K1016" s="9">
        <v>2.4595318540288229E-2</v>
      </c>
    </row>
    <row r="1017" spans="1:11" x14ac:dyDescent="0.3">
      <c r="A1017" s="4" t="s">
        <v>1192</v>
      </c>
      <c r="B1017" s="4" t="s">
        <v>1125</v>
      </c>
      <c r="C1017" s="4" t="s">
        <v>10</v>
      </c>
      <c r="D1017" s="4" t="s">
        <v>682</v>
      </c>
      <c r="E1017" s="3" t="s">
        <v>850</v>
      </c>
      <c r="F1017" s="3"/>
      <c r="G1017" s="3" t="s">
        <v>3</v>
      </c>
      <c r="H1017" s="3">
        <v>1</v>
      </c>
      <c r="I1017" s="3" t="s">
        <v>1081</v>
      </c>
      <c r="J1017" s="3">
        <v>2030</v>
      </c>
      <c r="K1017" s="9">
        <v>2.1397927130050759E-2</v>
      </c>
    </row>
    <row r="1018" spans="1:11" x14ac:dyDescent="0.3">
      <c r="A1018" s="4" t="s">
        <v>1192</v>
      </c>
      <c r="B1018" s="4" t="s">
        <v>1125</v>
      </c>
      <c r="C1018" s="4" t="s">
        <v>10</v>
      </c>
      <c r="D1018" s="4" t="s">
        <v>682</v>
      </c>
      <c r="E1018" s="3" t="s">
        <v>850</v>
      </c>
      <c r="F1018" s="3"/>
      <c r="G1018" s="3" t="s">
        <v>3</v>
      </c>
      <c r="H1018" s="3">
        <v>1</v>
      </c>
      <c r="I1018" s="3" t="s">
        <v>1081</v>
      </c>
      <c r="J1018" s="3">
        <v>2040</v>
      </c>
      <c r="K1018" s="9">
        <v>2.066006757384211E-2</v>
      </c>
    </row>
    <row r="1019" spans="1:11" x14ac:dyDescent="0.3">
      <c r="A1019" s="4" t="s">
        <v>1192</v>
      </c>
      <c r="B1019" s="4" t="s">
        <v>1125</v>
      </c>
      <c r="C1019" s="4" t="s">
        <v>10</v>
      </c>
      <c r="D1019" s="4" t="s">
        <v>682</v>
      </c>
      <c r="E1019" s="3" t="s">
        <v>850</v>
      </c>
      <c r="F1019" s="3"/>
      <c r="G1019" s="3" t="s">
        <v>3</v>
      </c>
      <c r="H1019" s="3">
        <v>1</v>
      </c>
      <c r="I1019" s="3" t="s">
        <v>1081</v>
      </c>
      <c r="J1019" s="3">
        <v>2050</v>
      </c>
      <c r="K1019" s="9">
        <v>1.94303016468277E-2</v>
      </c>
    </row>
    <row r="1020" spans="1:11" x14ac:dyDescent="0.3">
      <c r="A1020" s="4" t="s">
        <v>1192</v>
      </c>
      <c r="B1020" s="4" t="s">
        <v>1125</v>
      </c>
      <c r="C1020" s="4" t="s">
        <v>10</v>
      </c>
      <c r="D1020" s="4" t="s">
        <v>682</v>
      </c>
      <c r="E1020" s="3" t="s">
        <v>850</v>
      </c>
      <c r="F1020" s="3"/>
      <c r="G1020" s="3" t="s">
        <v>3</v>
      </c>
      <c r="H1020" s="3">
        <v>1</v>
      </c>
      <c r="I1020" s="3" t="s">
        <v>12</v>
      </c>
      <c r="J1020" s="3">
        <v>2025</v>
      </c>
      <c r="K1020" s="9">
        <v>1.844648890521617E-2</v>
      </c>
    </row>
    <row r="1021" spans="1:11" x14ac:dyDescent="0.3">
      <c r="A1021" s="4" t="s">
        <v>1192</v>
      </c>
      <c r="B1021" s="4" t="s">
        <v>1125</v>
      </c>
      <c r="C1021" s="4" t="s">
        <v>10</v>
      </c>
      <c r="D1021" s="4" t="s">
        <v>682</v>
      </c>
      <c r="E1021" s="3" t="s">
        <v>850</v>
      </c>
      <c r="F1021" s="3"/>
      <c r="G1021" s="3" t="s">
        <v>3</v>
      </c>
      <c r="H1021" s="3">
        <v>1</v>
      </c>
      <c r="I1021" s="3" t="s">
        <v>12</v>
      </c>
      <c r="J1021" s="3">
        <v>2050</v>
      </c>
      <c r="K1021" s="9">
        <v>1.457272623512078E-2</v>
      </c>
    </row>
    <row r="1022" spans="1:11" x14ac:dyDescent="0.3">
      <c r="A1022" s="4" t="s">
        <v>1192</v>
      </c>
      <c r="B1022" s="4" t="s">
        <v>1125</v>
      </c>
      <c r="C1022" s="4" t="s">
        <v>10</v>
      </c>
      <c r="D1022" s="4" t="s">
        <v>682</v>
      </c>
      <c r="E1022" s="3" t="s">
        <v>850</v>
      </c>
      <c r="F1022" s="3"/>
      <c r="G1022" s="3" t="s">
        <v>3</v>
      </c>
      <c r="H1022" s="3">
        <v>1</v>
      </c>
      <c r="I1022" s="3" t="s">
        <v>11</v>
      </c>
      <c r="J1022" s="3">
        <v>2025</v>
      </c>
      <c r="K1022" s="9">
        <v>3.0744148175360291E-2</v>
      </c>
    </row>
    <row r="1023" spans="1:11" x14ac:dyDescent="0.3">
      <c r="A1023" s="4" t="s">
        <v>1192</v>
      </c>
      <c r="B1023" s="4" t="s">
        <v>1125</v>
      </c>
      <c r="C1023" s="4" t="s">
        <v>10</v>
      </c>
      <c r="D1023" s="4" t="s">
        <v>682</v>
      </c>
      <c r="E1023" s="3" t="s">
        <v>850</v>
      </c>
      <c r="F1023" s="3"/>
      <c r="G1023" s="3" t="s">
        <v>3</v>
      </c>
      <c r="H1023" s="3">
        <v>1</v>
      </c>
      <c r="I1023" s="3" t="s">
        <v>11</v>
      </c>
      <c r="J1023" s="3">
        <v>2050</v>
      </c>
      <c r="K1023" s="9">
        <v>2.4287877058534631E-2</v>
      </c>
    </row>
    <row r="1024" spans="1:11" x14ac:dyDescent="0.3">
      <c r="A1024" s="4" t="s">
        <v>1192</v>
      </c>
      <c r="B1024" s="4" t="s">
        <v>1125</v>
      </c>
      <c r="C1024" s="4" t="s">
        <v>10</v>
      </c>
      <c r="D1024" s="4" t="s">
        <v>683</v>
      </c>
      <c r="E1024" s="3" t="s">
        <v>851</v>
      </c>
      <c r="F1024" s="3"/>
      <c r="G1024" s="3" t="s">
        <v>3</v>
      </c>
      <c r="H1024" s="3">
        <v>1</v>
      </c>
      <c r="I1024" s="3" t="s">
        <v>1081</v>
      </c>
      <c r="J1024" s="3">
        <v>2020</v>
      </c>
      <c r="K1024" s="9">
        <v>13.88585966576944</v>
      </c>
    </row>
    <row r="1025" spans="1:11" x14ac:dyDescent="0.3">
      <c r="A1025" s="4" t="s">
        <v>1192</v>
      </c>
      <c r="B1025" s="4" t="s">
        <v>1125</v>
      </c>
      <c r="C1025" s="4" t="s">
        <v>10</v>
      </c>
      <c r="D1025" s="4" t="s">
        <v>683</v>
      </c>
      <c r="E1025" s="3" t="s">
        <v>851</v>
      </c>
      <c r="F1025" s="3"/>
      <c r="G1025" s="3" t="s">
        <v>3</v>
      </c>
      <c r="H1025" s="3">
        <v>1</v>
      </c>
      <c r="I1025" s="3" t="s">
        <v>1081</v>
      </c>
      <c r="J1025" s="3">
        <v>2025</v>
      </c>
      <c r="K1025" s="9">
        <v>13.88585966576944</v>
      </c>
    </row>
    <row r="1026" spans="1:11" x14ac:dyDescent="0.3">
      <c r="A1026" s="4" t="s">
        <v>1192</v>
      </c>
      <c r="B1026" s="4" t="s">
        <v>1125</v>
      </c>
      <c r="C1026" s="4" t="s">
        <v>10</v>
      </c>
      <c r="D1026" s="4" t="s">
        <v>683</v>
      </c>
      <c r="E1026" s="3" t="s">
        <v>851</v>
      </c>
      <c r="F1026" s="3"/>
      <c r="G1026" s="3" t="s">
        <v>3</v>
      </c>
      <c r="H1026" s="3">
        <v>1</v>
      </c>
      <c r="I1026" s="3" t="s">
        <v>1081</v>
      </c>
      <c r="J1026" s="3">
        <v>2030</v>
      </c>
      <c r="K1026" s="9">
        <v>12.08069790921941</v>
      </c>
    </row>
    <row r="1027" spans="1:11" x14ac:dyDescent="0.3">
      <c r="A1027" s="4" t="s">
        <v>1192</v>
      </c>
      <c r="B1027" s="4" t="s">
        <v>1125</v>
      </c>
      <c r="C1027" s="4" t="s">
        <v>10</v>
      </c>
      <c r="D1027" s="4" t="s">
        <v>683</v>
      </c>
      <c r="E1027" s="3" t="s">
        <v>851</v>
      </c>
      <c r="F1027" s="3"/>
      <c r="G1027" s="3" t="s">
        <v>3</v>
      </c>
      <c r="H1027" s="3">
        <v>1</v>
      </c>
      <c r="I1027" s="3" t="s">
        <v>1081</v>
      </c>
      <c r="J1027" s="3">
        <v>2040</v>
      </c>
      <c r="K1027" s="9">
        <v>11.664122119246329</v>
      </c>
    </row>
    <row r="1028" spans="1:11" x14ac:dyDescent="0.3">
      <c r="A1028" s="4" t="s">
        <v>1192</v>
      </c>
      <c r="B1028" s="4" t="s">
        <v>1125</v>
      </c>
      <c r="C1028" s="4" t="s">
        <v>10</v>
      </c>
      <c r="D1028" s="4" t="s">
        <v>683</v>
      </c>
      <c r="E1028" s="3" t="s">
        <v>851</v>
      </c>
      <c r="F1028" s="3"/>
      <c r="G1028" s="3" t="s">
        <v>3</v>
      </c>
      <c r="H1028" s="3">
        <v>1</v>
      </c>
      <c r="I1028" s="3" t="s">
        <v>1081</v>
      </c>
      <c r="J1028" s="3">
        <v>2050</v>
      </c>
      <c r="K1028" s="9">
        <v>10.969829135957861</v>
      </c>
    </row>
    <row r="1029" spans="1:11" x14ac:dyDescent="0.3">
      <c r="A1029" s="4" t="s">
        <v>1192</v>
      </c>
      <c r="B1029" s="4" t="s">
        <v>1125</v>
      </c>
      <c r="C1029" s="4" t="s">
        <v>10</v>
      </c>
      <c r="D1029" s="4" t="s">
        <v>683</v>
      </c>
      <c r="E1029" s="3" t="s">
        <v>851</v>
      </c>
      <c r="F1029" s="3"/>
      <c r="G1029" s="3" t="s">
        <v>3</v>
      </c>
      <c r="H1029" s="3">
        <v>1</v>
      </c>
      <c r="I1029" s="3" t="s">
        <v>12</v>
      </c>
      <c r="J1029" s="3">
        <v>2025</v>
      </c>
      <c r="K1029" s="9">
        <v>10.41439474932708</v>
      </c>
    </row>
    <row r="1030" spans="1:11" x14ac:dyDescent="0.3">
      <c r="A1030" s="4" t="s">
        <v>1192</v>
      </c>
      <c r="B1030" s="4" t="s">
        <v>1125</v>
      </c>
      <c r="C1030" s="4" t="s">
        <v>10</v>
      </c>
      <c r="D1030" s="4" t="s">
        <v>683</v>
      </c>
      <c r="E1030" s="3" t="s">
        <v>851</v>
      </c>
      <c r="F1030" s="3"/>
      <c r="G1030" s="3" t="s">
        <v>3</v>
      </c>
      <c r="H1030" s="3">
        <v>1</v>
      </c>
      <c r="I1030" s="3" t="s">
        <v>12</v>
      </c>
      <c r="J1030" s="3">
        <v>2050</v>
      </c>
      <c r="K1030" s="9">
        <v>8.2273718519683943</v>
      </c>
    </row>
    <row r="1031" spans="1:11" x14ac:dyDescent="0.3">
      <c r="A1031" s="4" t="s">
        <v>1192</v>
      </c>
      <c r="B1031" s="4" t="s">
        <v>1125</v>
      </c>
      <c r="C1031" s="4" t="s">
        <v>10</v>
      </c>
      <c r="D1031" s="4" t="s">
        <v>683</v>
      </c>
      <c r="E1031" s="3" t="s">
        <v>851</v>
      </c>
      <c r="F1031" s="3"/>
      <c r="G1031" s="3" t="s">
        <v>3</v>
      </c>
      <c r="H1031" s="3">
        <v>1</v>
      </c>
      <c r="I1031" s="3" t="s">
        <v>11</v>
      </c>
      <c r="J1031" s="3">
        <v>2025</v>
      </c>
      <c r="K1031" s="9">
        <v>17.357324582211799</v>
      </c>
    </row>
    <row r="1032" spans="1:11" x14ac:dyDescent="0.3">
      <c r="A1032" s="4" t="s">
        <v>1192</v>
      </c>
      <c r="B1032" s="4" t="s">
        <v>1125</v>
      </c>
      <c r="C1032" s="4" t="s">
        <v>10</v>
      </c>
      <c r="D1032" s="4" t="s">
        <v>683</v>
      </c>
      <c r="E1032" s="3" t="s">
        <v>851</v>
      </c>
      <c r="F1032" s="3"/>
      <c r="G1032" s="3" t="s">
        <v>3</v>
      </c>
      <c r="H1032" s="3">
        <v>1</v>
      </c>
      <c r="I1032" s="3" t="s">
        <v>11</v>
      </c>
      <c r="J1032" s="3">
        <v>2050</v>
      </c>
      <c r="K1032" s="9">
        <v>13.71228641994732</v>
      </c>
    </row>
    <row r="1033" spans="1:11" x14ac:dyDescent="0.3">
      <c r="A1033" s="4" t="s">
        <v>1192</v>
      </c>
      <c r="B1033" s="4" t="s">
        <v>1125</v>
      </c>
      <c r="C1033" s="4" t="s">
        <v>10</v>
      </c>
      <c r="D1033" s="4" t="s">
        <v>684</v>
      </c>
      <c r="E1033" s="3" t="s">
        <v>850</v>
      </c>
      <c r="F1033" s="3"/>
      <c r="G1033" s="3" t="s">
        <v>2</v>
      </c>
      <c r="H1033" s="3">
        <v>1</v>
      </c>
      <c r="I1033" s="3" t="s">
        <v>1081</v>
      </c>
      <c r="J1033" s="3">
        <v>2020</v>
      </c>
      <c r="K1033" s="9">
        <v>6.8669185149258974E-2</v>
      </c>
    </row>
    <row r="1034" spans="1:11" x14ac:dyDescent="0.3">
      <c r="A1034" s="4" t="s">
        <v>1192</v>
      </c>
      <c r="B1034" s="4" t="s">
        <v>1125</v>
      </c>
      <c r="C1034" s="4" t="s">
        <v>10</v>
      </c>
      <c r="D1034" s="4" t="s">
        <v>684</v>
      </c>
      <c r="E1034" s="3" t="s">
        <v>850</v>
      </c>
      <c r="F1034" s="3"/>
      <c r="G1034" s="3" t="s">
        <v>2</v>
      </c>
      <c r="H1034" s="3">
        <v>1</v>
      </c>
      <c r="I1034" s="3" t="s">
        <v>1081</v>
      </c>
      <c r="J1034" s="3">
        <v>2025</v>
      </c>
      <c r="K1034" s="9">
        <v>6.8669185149258974E-2</v>
      </c>
    </row>
    <row r="1035" spans="1:11" x14ac:dyDescent="0.3">
      <c r="A1035" s="4" t="s">
        <v>1192</v>
      </c>
      <c r="B1035" s="4" t="s">
        <v>1125</v>
      </c>
      <c r="C1035" s="4" t="s">
        <v>10</v>
      </c>
      <c r="D1035" s="4" t="s">
        <v>684</v>
      </c>
      <c r="E1035" s="3" t="s">
        <v>850</v>
      </c>
      <c r="F1035" s="3"/>
      <c r="G1035" s="3" t="s">
        <v>2</v>
      </c>
      <c r="H1035" s="3">
        <v>1</v>
      </c>
      <c r="I1035" s="3" t="s">
        <v>1081</v>
      </c>
      <c r="J1035" s="3">
        <v>2030</v>
      </c>
      <c r="K1035" s="9">
        <v>5.974219107985531E-2</v>
      </c>
    </row>
    <row r="1036" spans="1:11" x14ac:dyDescent="0.3">
      <c r="A1036" s="4" t="s">
        <v>1192</v>
      </c>
      <c r="B1036" s="4" t="s">
        <v>1125</v>
      </c>
      <c r="C1036" s="4" t="s">
        <v>10</v>
      </c>
      <c r="D1036" s="4" t="s">
        <v>684</v>
      </c>
      <c r="E1036" s="3" t="s">
        <v>850</v>
      </c>
      <c r="F1036" s="3"/>
      <c r="G1036" s="3" t="s">
        <v>2</v>
      </c>
      <c r="H1036" s="3">
        <v>1</v>
      </c>
      <c r="I1036" s="3" t="s">
        <v>1081</v>
      </c>
      <c r="J1036" s="3">
        <v>2040</v>
      </c>
      <c r="K1036" s="9">
        <v>5.7682115525377539E-2</v>
      </c>
    </row>
    <row r="1037" spans="1:11" x14ac:dyDescent="0.3">
      <c r="A1037" s="4" t="s">
        <v>1192</v>
      </c>
      <c r="B1037" s="4" t="s">
        <v>1125</v>
      </c>
      <c r="C1037" s="4" t="s">
        <v>10</v>
      </c>
      <c r="D1037" s="4" t="s">
        <v>684</v>
      </c>
      <c r="E1037" s="3" t="s">
        <v>850</v>
      </c>
      <c r="F1037" s="3"/>
      <c r="G1037" s="3" t="s">
        <v>2</v>
      </c>
      <c r="H1037" s="3">
        <v>1</v>
      </c>
      <c r="I1037" s="3" t="s">
        <v>1081</v>
      </c>
      <c r="J1037" s="3">
        <v>2050</v>
      </c>
      <c r="K1037" s="9">
        <v>5.4248656267914593E-2</v>
      </c>
    </row>
    <row r="1038" spans="1:11" x14ac:dyDescent="0.3">
      <c r="A1038" s="4" t="s">
        <v>1192</v>
      </c>
      <c r="B1038" s="4" t="s">
        <v>1125</v>
      </c>
      <c r="C1038" s="4" t="s">
        <v>10</v>
      </c>
      <c r="D1038" s="4" t="s">
        <v>684</v>
      </c>
      <c r="E1038" s="3" t="s">
        <v>850</v>
      </c>
      <c r="F1038" s="3"/>
      <c r="G1038" s="3" t="s">
        <v>2</v>
      </c>
      <c r="H1038" s="3">
        <v>1</v>
      </c>
      <c r="I1038" s="3" t="s">
        <v>12</v>
      </c>
      <c r="J1038" s="3">
        <v>2025</v>
      </c>
      <c r="K1038" s="9">
        <v>5.8368807376870127E-2</v>
      </c>
    </row>
    <row r="1039" spans="1:11" x14ac:dyDescent="0.3">
      <c r="A1039" s="4" t="s">
        <v>1192</v>
      </c>
      <c r="B1039" s="4" t="s">
        <v>1125</v>
      </c>
      <c r="C1039" s="4" t="s">
        <v>10</v>
      </c>
      <c r="D1039" s="4" t="s">
        <v>684</v>
      </c>
      <c r="E1039" s="3" t="s">
        <v>850</v>
      </c>
      <c r="F1039" s="3"/>
      <c r="G1039" s="3" t="s">
        <v>2</v>
      </c>
      <c r="H1039" s="3">
        <v>1</v>
      </c>
      <c r="I1039" s="3" t="s">
        <v>12</v>
      </c>
      <c r="J1039" s="3">
        <v>2050</v>
      </c>
      <c r="K1039" s="9">
        <v>4.6111357827727399E-2</v>
      </c>
    </row>
    <row r="1040" spans="1:11" x14ac:dyDescent="0.3">
      <c r="A1040" s="4" t="s">
        <v>1192</v>
      </c>
      <c r="B1040" s="4" t="s">
        <v>1125</v>
      </c>
      <c r="C1040" s="4" t="s">
        <v>10</v>
      </c>
      <c r="D1040" s="4" t="s">
        <v>684</v>
      </c>
      <c r="E1040" s="3" t="s">
        <v>850</v>
      </c>
      <c r="F1040" s="3"/>
      <c r="G1040" s="3" t="s">
        <v>2</v>
      </c>
      <c r="H1040" s="3">
        <v>1</v>
      </c>
      <c r="I1040" s="3" t="s">
        <v>11</v>
      </c>
      <c r="J1040" s="3">
        <v>2025</v>
      </c>
      <c r="K1040" s="9">
        <v>7.8969562921647821E-2</v>
      </c>
    </row>
    <row r="1041" spans="1:11" x14ac:dyDescent="0.3">
      <c r="A1041" s="4" t="s">
        <v>1192</v>
      </c>
      <c r="B1041" s="4" t="s">
        <v>1125</v>
      </c>
      <c r="C1041" s="4" t="s">
        <v>10</v>
      </c>
      <c r="D1041" s="4" t="s">
        <v>684</v>
      </c>
      <c r="E1041" s="3" t="s">
        <v>850</v>
      </c>
      <c r="F1041" s="3"/>
      <c r="G1041" s="3" t="s">
        <v>2</v>
      </c>
      <c r="H1041" s="3">
        <v>1</v>
      </c>
      <c r="I1041" s="3" t="s">
        <v>11</v>
      </c>
      <c r="J1041" s="3">
        <v>2050</v>
      </c>
      <c r="K1041" s="9">
        <v>6.2385954708101779E-2</v>
      </c>
    </row>
    <row r="1042" spans="1:11" x14ac:dyDescent="0.3">
      <c r="A1042" s="4" t="s">
        <v>1192</v>
      </c>
      <c r="B1042" s="4" t="s">
        <v>1125</v>
      </c>
      <c r="C1042" s="4" t="s">
        <v>10</v>
      </c>
      <c r="D1042" s="4" t="s">
        <v>685</v>
      </c>
      <c r="E1042" s="3" t="s">
        <v>851</v>
      </c>
      <c r="F1042" s="3"/>
      <c r="G1042" s="3" t="s">
        <v>2</v>
      </c>
      <c r="H1042" s="3">
        <v>1</v>
      </c>
      <c r="I1042" s="3" t="s">
        <v>1081</v>
      </c>
      <c r="J1042" s="3">
        <v>2020</v>
      </c>
      <c r="K1042" s="9">
        <v>23.156400000000001</v>
      </c>
    </row>
    <row r="1043" spans="1:11" x14ac:dyDescent="0.3">
      <c r="A1043" s="4" t="s">
        <v>1192</v>
      </c>
      <c r="B1043" s="4" t="s">
        <v>1125</v>
      </c>
      <c r="C1043" s="4" t="s">
        <v>10</v>
      </c>
      <c r="D1043" s="4" t="s">
        <v>685</v>
      </c>
      <c r="E1043" s="3" t="s">
        <v>851</v>
      </c>
      <c r="F1043" s="3"/>
      <c r="G1043" s="3" t="s">
        <v>2</v>
      </c>
      <c r="H1043" s="3">
        <v>1</v>
      </c>
      <c r="I1043" s="3" t="s">
        <v>1081</v>
      </c>
      <c r="J1043" s="3">
        <v>2025</v>
      </c>
      <c r="K1043" s="9">
        <v>23.156400000000001</v>
      </c>
    </row>
    <row r="1044" spans="1:11" x14ac:dyDescent="0.3">
      <c r="A1044" s="4" t="s">
        <v>1192</v>
      </c>
      <c r="B1044" s="4" t="s">
        <v>1125</v>
      </c>
      <c r="C1044" s="4" t="s">
        <v>10</v>
      </c>
      <c r="D1044" s="4" t="s">
        <v>685</v>
      </c>
      <c r="E1044" s="3" t="s">
        <v>851</v>
      </c>
      <c r="F1044" s="3"/>
      <c r="G1044" s="3" t="s">
        <v>2</v>
      </c>
      <c r="H1044" s="3">
        <v>1</v>
      </c>
      <c r="I1044" s="3" t="s">
        <v>1081</v>
      </c>
      <c r="J1044" s="3">
        <v>2030</v>
      </c>
      <c r="K1044" s="9">
        <v>20.146068</v>
      </c>
    </row>
    <row r="1045" spans="1:11" x14ac:dyDescent="0.3">
      <c r="A1045" s="4" t="s">
        <v>1192</v>
      </c>
      <c r="B1045" s="4" t="s">
        <v>1125</v>
      </c>
      <c r="C1045" s="4" t="s">
        <v>10</v>
      </c>
      <c r="D1045" s="4" t="s">
        <v>685</v>
      </c>
      <c r="E1045" s="3" t="s">
        <v>851</v>
      </c>
      <c r="F1045" s="3"/>
      <c r="G1045" s="3" t="s">
        <v>2</v>
      </c>
      <c r="H1045" s="3">
        <v>1</v>
      </c>
      <c r="I1045" s="3" t="s">
        <v>1081</v>
      </c>
      <c r="J1045" s="3">
        <v>2040</v>
      </c>
      <c r="K1045" s="9">
        <v>19.451376</v>
      </c>
    </row>
    <row r="1046" spans="1:11" x14ac:dyDescent="0.3">
      <c r="A1046" s="4" t="s">
        <v>1192</v>
      </c>
      <c r="B1046" s="4" t="s">
        <v>1125</v>
      </c>
      <c r="C1046" s="4" t="s">
        <v>10</v>
      </c>
      <c r="D1046" s="4" t="s">
        <v>685</v>
      </c>
      <c r="E1046" s="3" t="s">
        <v>851</v>
      </c>
      <c r="F1046" s="3"/>
      <c r="G1046" s="3" t="s">
        <v>2</v>
      </c>
      <c r="H1046" s="3">
        <v>1</v>
      </c>
      <c r="I1046" s="3" t="s">
        <v>1081</v>
      </c>
      <c r="J1046" s="3">
        <v>2050</v>
      </c>
      <c r="K1046" s="9">
        <v>18.293555999999999</v>
      </c>
    </row>
    <row r="1047" spans="1:11" x14ac:dyDescent="0.3">
      <c r="A1047" s="4" t="s">
        <v>1192</v>
      </c>
      <c r="B1047" s="4" t="s">
        <v>1125</v>
      </c>
      <c r="C1047" s="4" t="s">
        <v>10</v>
      </c>
      <c r="D1047" s="4" t="s">
        <v>685</v>
      </c>
      <c r="E1047" s="3" t="s">
        <v>851</v>
      </c>
      <c r="F1047" s="3"/>
      <c r="G1047" s="3" t="s">
        <v>2</v>
      </c>
      <c r="H1047" s="3">
        <v>1</v>
      </c>
      <c r="I1047" s="3" t="s">
        <v>12</v>
      </c>
      <c r="J1047" s="3">
        <v>2025</v>
      </c>
      <c r="K1047" s="9">
        <v>19.682939999999999</v>
      </c>
    </row>
    <row r="1048" spans="1:11" x14ac:dyDescent="0.3">
      <c r="A1048" s="4" t="s">
        <v>1192</v>
      </c>
      <c r="B1048" s="4" t="s">
        <v>1125</v>
      </c>
      <c r="C1048" s="4" t="s">
        <v>10</v>
      </c>
      <c r="D1048" s="4" t="s">
        <v>685</v>
      </c>
      <c r="E1048" s="3" t="s">
        <v>851</v>
      </c>
      <c r="F1048" s="3"/>
      <c r="G1048" s="3" t="s">
        <v>2</v>
      </c>
      <c r="H1048" s="3">
        <v>1</v>
      </c>
      <c r="I1048" s="3" t="s">
        <v>12</v>
      </c>
      <c r="J1048" s="3">
        <v>2050</v>
      </c>
      <c r="K1048" s="9">
        <v>15.5495226</v>
      </c>
    </row>
    <row r="1049" spans="1:11" x14ac:dyDescent="0.3">
      <c r="A1049" s="4" t="s">
        <v>1192</v>
      </c>
      <c r="B1049" s="4" t="s">
        <v>1125</v>
      </c>
      <c r="C1049" s="4" t="s">
        <v>10</v>
      </c>
      <c r="D1049" s="4" t="s">
        <v>685</v>
      </c>
      <c r="E1049" s="3" t="s">
        <v>851</v>
      </c>
      <c r="F1049" s="3"/>
      <c r="G1049" s="3" t="s">
        <v>2</v>
      </c>
      <c r="H1049" s="3">
        <v>1</v>
      </c>
      <c r="I1049" s="3" t="s">
        <v>11</v>
      </c>
      <c r="J1049" s="3">
        <v>2025</v>
      </c>
      <c r="K1049" s="9">
        <v>26.629860000000001</v>
      </c>
    </row>
    <row r="1050" spans="1:11" x14ac:dyDescent="0.3">
      <c r="A1050" s="4" t="s">
        <v>1192</v>
      </c>
      <c r="B1050" s="4" t="s">
        <v>1125</v>
      </c>
      <c r="C1050" s="4" t="s">
        <v>10</v>
      </c>
      <c r="D1050" s="4" t="s">
        <v>685</v>
      </c>
      <c r="E1050" s="3" t="s">
        <v>851</v>
      </c>
      <c r="F1050" s="3"/>
      <c r="G1050" s="3" t="s">
        <v>2</v>
      </c>
      <c r="H1050" s="3">
        <v>1</v>
      </c>
      <c r="I1050" s="3" t="s">
        <v>11</v>
      </c>
      <c r="J1050" s="3">
        <v>2050</v>
      </c>
      <c r="K1050" s="9">
        <v>21.037589400000002</v>
      </c>
    </row>
    <row r="1051" spans="1:11" x14ac:dyDescent="0.3">
      <c r="A1051" s="4" t="s">
        <v>1192</v>
      </c>
      <c r="B1051" s="4" t="s">
        <v>1125</v>
      </c>
      <c r="C1051" s="4" t="s">
        <v>10</v>
      </c>
      <c r="D1051" s="4" t="s">
        <v>1085</v>
      </c>
      <c r="E1051" s="3" t="s">
        <v>850</v>
      </c>
      <c r="F1051" s="3"/>
      <c r="G1051" s="3"/>
      <c r="H1051" s="3">
        <v>1</v>
      </c>
      <c r="I1051" s="3" t="s">
        <v>1081</v>
      </c>
      <c r="J1051" s="3">
        <v>2020</v>
      </c>
      <c r="K1051" s="9">
        <v>1</v>
      </c>
    </row>
    <row r="1052" spans="1:11" x14ac:dyDescent="0.3">
      <c r="A1052" s="4" t="s">
        <v>1192</v>
      </c>
      <c r="B1052" s="4" t="s">
        <v>1125</v>
      </c>
      <c r="C1052" s="4" t="s">
        <v>10</v>
      </c>
      <c r="D1052" s="4" t="s">
        <v>1085</v>
      </c>
      <c r="E1052" s="3" t="s">
        <v>850</v>
      </c>
      <c r="F1052" s="3"/>
      <c r="G1052" s="3"/>
      <c r="H1052" s="3">
        <v>1</v>
      </c>
      <c r="I1052" s="3" t="s">
        <v>1081</v>
      </c>
      <c r="J1052" s="3">
        <v>2025</v>
      </c>
      <c r="K1052" s="9">
        <v>1</v>
      </c>
    </row>
    <row r="1053" spans="1:11" x14ac:dyDescent="0.3">
      <c r="A1053" s="4" t="s">
        <v>1192</v>
      </c>
      <c r="B1053" s="4" t="s">
        <v>1125</v>
      </c>
      <c r="C1053" s="4" t="s">
        <v>10</v>
      </c>
      <c r="D1053" s="4" t="s">
        <v>1085</v>
      </c>
      <c r="E1053" s="3" t="s">
        <v>850</v>
      </c>
      <c r="F1053" s="3"/>
      <c r="G1053" s="3"/>
      <c r="H1053" s="3">
        <v>1</v>
      </c>
      <c r="I1053" s="3" t="s">
        <v>1081</v>
      </c>
      <c r="J1053" s="3">
        <v>2030</v>
      </c>
      <c r="K1053" s="9">
        <v>1</v>
      </c>
    </row>
    <row r="1054" spans="1:11" x14ac:dyDescent="0.3">
      <c r="A1054" s="4" t="s">
        <v>1192</v>
      </c>
      <c r="B1054" s="4" t="s">
        <v>1125</v>
      </c>
      <c r="C1054" s="4" t="s">
        <v>10</v>
      </c>
      <c r="D1054" s="4" t="s">
        <v>1085</v>
      </c>
      <c r="E1054" s="3" t="s">
        <v>850</v>
      </c>
      <c r="F1054" s="3"/>
      <c r="G1054" s="3"/>
      <c r="H1054" s="3">
        <v>1</v>
      </c>
      <c r="I1054" s="3" t="s">
        <v>1081</v>
      </c>
      <c r="J1054" s="3">
        <v>2040</v>
      </c>
      <c r="K1054" s="9">
        <v>1</v>
      </c>
    </row>
    <row r="1055" spans="1:11" x14ac:dyDescent="0.3">
      <c r="A1055" s="4" t="s">
        <v>1192</v>
      </c>
      <c r="B1055" s="4" t="s">
        <v>1125</v>
      </c>
      <c r="C1055" s="4" t="s">
        <v>10</v>
      </c>
      <c r="D1055" s="4" t="s">
        <v>1085</v>
      </c>
      <c r="E1055" s="3" t="s">
        <v>850</v>
      </c>
      <c r="F1055" s="3"/>
      <c r="G1055" s="3"/>
      <c r="H1055" s="3">
        <v>1</v>
      </c>
      <c r="I1055" s="3" t="s">
        <v>1081</v>
      </c>
      <c r="J1055" s="3">
        <v>2050</v>
      </c>
      <c r="K1055" s="9">
        <v>1</v>
      </c>
    </row>
    <row r="1056" spans="1:11" x14ac:dyDescent="0.3">
      <c r="A1056" s="4" t="s">
        <v>1192</v>
      </c>
      <c r="B1056" s="4" t="s">
        <v>1125</v>
      </c>
      <c r="C1056" s="4" t="s">
        <v>10</v>
      </c>
      <c r="D1056" s="4" t="s">
        <v>1142</v>
      </c>
      <c r="E1056" s="3" t="s">
        <v>852</v>
      </c>
      <c r="F1056" s="3"/>
      <c r="G1056" s="3" t="s">
        <v>1083</v>
      </c>
      <c r="H1056" s="3">
        <v>1</v>
      </c>
      <c r="I1056" s="3" t="s">
        <v>1081</v>
      </c>
      <c r="J1056" s="3">
        <v>2020</v>
      </c>
      <c r="K1056" s="9">
        <v>2</v>
      </c>
    </row>
    <row r="1057" spans="1:11" x14ac:dyDescent="0.3">
      <c r="A1057" s="4" t="s">
        <v>1192</v>
      </c>
      <c r="B1057" s="4" t="s">
        <v>1125</v>
      </c>
      <c r="C1057" s="4" t="s">
        <v>10</v>
      </c>
      <c r="D1057" s="4" t="s">
        <v>1142</v>
      </c>
      <c r="E1057" s="3" t="s">
        <v>852</v>
      </c>
      <c r="F1057" s="3"/>
      <c r="G1057" s="3" t="s">
        <v>1083</v>
      </c>
      <c r="H1057" s="3">
        <v>1</v>
      </c>
      <c r="I1057" s="3" t="s">
        <v>1081</v>
      </c>
      <c r="J1057" s="3">
        <v>2025</v>
      </c>
      <c r="K1057" s="9">
        <v>2</v>
      </c>
    </row>
    <row r="1058" spans="1:11" x14ac:dyDescent="0.3">
      <c r="A1058" s="4" t="s">
        <v>1192</v>
      </c>
      <c r="B1058" s="4" t="s">
        <v>1125</v>
      </c>
      <c r="C1058" s="4" t="s">
        <v>10</v>
      </c>
      <c r="D1058" s="4" t="s">
        <v>1142</v>
      </c>
      <c r="E1058" s="3" t="s">
        <v>852</v>
      </c>
      <c r="F1058" s="3"/>
      <c r="G1058" s="3" t="s">
        <v>1083</v>
      </c>
      <c r="H1058" s="3">
        <v>1</v>
      </c>
      <c r="I1058" s="3" t="s">
        <v>1081</v>
      </c>
      <c r="J1058" s="3">
        <v>2030</v>
      </c>
      <c r="K1058" s="9">
        <v>2</v>
      </c>
    </row>
    <row r="1059" spans="1:11" x14ac:dyDescent="0.3">
      <c r="A1059" s="4" t="s">
        <v>1192</v>
      </c>
      <c r="B1059" s="4" t="s">
        <v>1125</v>
      </c>
      <c r="C1059" s="4" t="s">
        <v>10</v>
      </c>
      <c r="D1059" s="4" t="s">
        <v>1142</v>
      </c>
      <c r="E1059" s="3" t="s">
        <v>852</v>
      </c>
      <c r="F1059" s="3"/>
      <c r="G1059" s="3" t="s">
        <v>1083</v>
      </c>
      <c r="H1059" s="3">
        <v>1</v>
      </c>
      <c r="I1059" s="3" t="s">
        <v>1081</v>
      </c>
      <c r="J1059" s="3">
        <v>2040</v>
      </c>
      <c r="K1059" s="9">
        <v>2</v>
      </c>
    </row>
    <row r="1060" spans="1:11" x14ac:dyDescent="0.3">
      <c r="A1060" s="4" t="s">
        <v>1192</v>
      </c>
      <c r="B1060" s="4" t="s">
        <v>1125</v>
      </c>
      <c r="C1060" s="4" t="s">
        <v>10</v>
      </c>
      <c r="D1060" s="4" t="s">
        <v>1142</v>
      </c>
      <c r="E1060" s="3" t="s">
        <v>852</v>
      </c>
      <c r="F1060" s="3"/>
      <c r="G1060" s="3" t="s">
        <v>1083</v>
      </c>
      <c r="H1060" s="3">
        <v>1</v>
      </c>
      <c r="I1060" s="3" t="s">
        <v>1081</v>
      </c>
      <c r="J1060" s="3">
        <v>2050</v>
      </c>
      <c r="K1060" s="9">
        <v>2</v>
      </c>
    </row>
    <row r="1061" spans="1:11" x14ac:dyDescent="0.3">
      <c r="A1061" s="4" t="s">
        <v>1192</v>
      </c>
      <c r="B1061" s="4" t="s">
        <v>1125</v>
      </c>
      <c r="C1061" s="4" t="s">
        <v>10</v>
      </c>
      <c r="D1061" s="4" t="s">
        <v>1086</v>
      </c>
      <c r="E1061" s="3" t="s">
        <v>858</v>
      </c>
      <c r="F1061" s="3"/>
      <c r="G1061" s="3"/>
      <c r="H1061" s="3" t="s">
        <v>1084</v>
      </c>
      <c r="I1061" s="3" t="s">
        <v>1081</v>
      </c>
      <c r="J1061" s="3">
        <v>2020</v>
      </c>
      <c r="K1061" s="9">
        <v>29.62625015861407</v>
      </c>
    </row>
    <row r="1062" spans="1:11" x14ac:dyDescent="0.3">
      <c r="A1062" s="4" t="s">
        <v>1192</v>
      </c>
      <c r="B1062" s="4" t="s">
        <v>1125</v>
      </c>
      <c r="C1062" s="4" t="s">
        <v>10</v>
      </c>
      <c r="D1062" s="4" t="s">
        <v>1086</v>
      </c>
      <c r="E1062" s="3" t="s">
        <v>858</v>
      </c>
      <c r="F1062" s="3"/>
      <c r="G1062" s="3"/>
      <c r="H1062" s="3" t="s">
        <v>1084</v>
      </c>
      <c r="I1062" s="3" t="s">
        <v>1081</v>
      </c>
      <c r="J1062" s="3">
        <v>2025</v>
      </c>
      <c r="K1062" s="9">
        <v>29.62625015861407</v>
      </c>
    </row>
    <row r="1063" spans="1:11" x14ac:dyDescent="0.3">
      <c r="A1063" s="4" t="s">
        <v>1192</v>
      </c>
      <c r="B1063" s="4" t="s">
        <v>1125</v>
      </c>
      <c r="C1063" s="4" t="s">
        <v>10</v>
      </c>
      <c r="D1063" s="4" t="s">
        <v>1086</v>
      </c>
      <c r="E1063" s="3" t="s">
        <v>858</v>
      </c>
      <c r="F1063" s="3"/>
      <c r="G1063" s="3"/>
      <c r="H1063" s="3" t="s">
        <v>1084</v>
      </c>
      <c r="I1063" s="3" t="s">
        <v>1081</v>
      </c>
      <c r="J1063" s="3">
        <v>2030</v>
      </c>
      <c r="K1063" s="9">
        <v>29.62625015861407</v>
      </c>
    </row>
    <row r="1064" spans="1:11" x14ac:dyDescent="0.3">
      <c r="A1064" s="4" t="s">
        <v>1192</v>
      </c>
      <c r="B1064" s="4" t="s">
        <v>1125</v>
      </c>
      <c r="C1064" s="4" t="s">
        <v>10</v>
      </c>
      <c r="D1064" s="4" t="s">
        <v>1086</v>
      </c>
      <c r="E1064" s="3" t="s">
        <v>858</v>
      </c>
      <c r="F1064" s="3"/>
      <c r="G1064" s="3"/>
      <c r="H1064" s="3" t="s">
        <v>1084</v>
      </c>
      <c r="I1064" s="3" t="s">
        <v>1081</v>
      </c>
      <c r="J1064" s="3">
        <v>2040</v>
      </c>
      <c r="K1064" s="9">
        <v>29.62625015861407</v>
      </c>
    </row>
    <row r="1065" spans="1:11" x14ac:dyDescent="0.3">
      <c r="A1065" s="4" t="s">
        <v>1192</v>
      </c>
      <c r="B1065" s="4" t="s">
        <v>1125</v>
      </c>
      <c r="C1065" s="4" t="s">
        <v>10</v>
      </c>
      <c r="D1065" s="4" t="s">
        <v>1086</v>
      </c>
      <c r="E1065" s="3" t="s">
        <v>858</v>
      </c>
      <c r="F1065" s="3"/>
      <c r="G1065" s="3"/>
      <c r="H1065" s="3" t="s">
        <v>1084</v>
      </c>
      <c r="I1065" s="3" t="s">
        <v>1081</v>
      </c>
      <c r="J1065" s="3">
        <v>2050</v>
      </c>
      <c r="K1065" s="9">
        <v>29.62625015861407</v>
      </c>
    </row>
    <row r="1066" spans="1:11" x14ac:dyDescent="0.3">
      <c r="A1066" s="4" t="s">
        <v>1192</v>
      </c>
      <c r="B1066" s="4" t="s">
        <v>1125</v>
      </c>
      <c r="C1066" s="4" t="s">
        <v>10</v>
      </c>
      <c r="D1066" s="4" t="s">
        <v>1141</v>
      </c>
      <c r="E1066" s="3" t="s">
        <v>1178</v>
      </c>
      <c r="F1066" s="3"/>
      <c r="G1066" s="3" t="s">
        <v>4</v>
      </c>
      <c r="H1066" s="3">
        <v>1</v>
      </c>
      <c r="I1066" s="3" t="s">
        <v>1081</v>
      </c>
      <c r="J1066" s="3">
        <v>2020</v>
      </c>
      <c r="K1066" s="9">
        <v>0.46</v>
      </c>
    </row>
    <row r="1067" spans="1:11" x14ac:dyDescent="0.3">
      <c r="A1067" s="4" t="s">
        <v>1192</v>
      </c>
      <c r="B1067" s="4" t="s">
        <v>1125</v>
      </c>
      <c r="C1067" s="4" t="s">
        <v>10</v>
      </c>
      <c r="D1067" s="4" t="s">
        <v>1141</v>
      </c>
      <c r="E1067" s="3" t="s">
        <v>1178</v>
      </c>
      <c r="F1067" s="3"/>
      <c r="G1067" s="3" t="s">
        <v>4</v>
      </c>
      <c r="H1067" s="3">
        <v>1</v>
      </c>
      <c r="I1067" s="3" t="s">
        <v>1081</v>
      </c>
      <c r="J1067" s="3">
        <v>2025</v>
      </c>
      <c r="K1067" s="9">
        <v>0.46</v>
      </c>
    </row>
    <row r="1068" spans="1:11" x14ac:dyDescent="0.3">
      <c r="A1068" s="4" t="s">
        <v>1192</v>
      </c>
      <c r="B1068" s="4" t="s">
        <v>1125</v>
      </c>
      <c r="C1068" s="4" t="s">
        <v>10</v>
      </c>
      <c r="D1068" s="4" t="s">
        <v>1141</v>
      </c>
      <c r="E1068" s="3" t="s">
        <v>1178</v>
      </c>
      <c r="F1068" s="3"/>
      <c r="G1068" s="3" t="s">
        <v>4</v>
      </c>
      <c r="H1068" s="3">
        <v>1</v>
      </c>
      <c r="I1068" s="3" t="s">
        <v>1081</v>
      </c>
      <c r="J1068" s="3">
        <v>2030</v>
      </c>
      <c r="K1068" s="9">
        <v>0.46</v>
      </c>
    </row>
    <row r="1069" spans="1:11" x14ac:dyDescent="0.3">
      <c r="A1069" s="4" t="s">
        <v>1192</v>
      </c>
      <c r="B1069" s="4" t="s">
        <v>1125</v>
      </c>
      <c r="C1069" s="4" t="s">
        <v>10</v>
      </c>
      <c r="D1069" s="4" t="s">
        <v>1141</v>
      </c>
      <c r="E1069" s="3" t="s">
        <v>1178</v>
      </c>
      <c r="F1069" s="3"/>
      <c r="G1069" s="3" t="s">
        <v>4</v>
      </c>
      <c r="H1069" s="3">
        <v>1</v>
      </c>
      <c r="I1069" s="3" t="s">
        <v>1081</v>
      </c>
      <c r="J1069" s="3">
        <v>2040</v>
      </c>
      <c r="K1069" s="9">
        <v>0.46</v>
      </c>
    </row>
    <row r="1070" spans="1:11" x14ac:dyDescent="0.3">
      <c r="A1070" s="4" t="s">
        <v>1192</v>
      </c>
      <c r="B1070" s="4" t="s">
        <v>1125</v>
      </c>
      <c r="C1070" s="4" t="s">
        <v>10</v>
      </c>
      <c r="D1070" s="4" t="s">
        <v>1141</v>
      </c>
      <c r="E1070" s="3" t="s">
        <v>1178</v>
      </c>
      <c r="F1070" s="3"/>
      <c r="G1070" s="3" t="s">
        <v>4</v>
      </c>
      <c r="H1070" s="3">
        <v>1</v>
      </c>
      <c r="I1070" s="3" t="s">
        <v>1081</v>
      </c>
      <c r="J1070" s="3">
        <v>2050</v>
      </c>
      <c r="K1070" s="9">
        <v>0.46</v>
      </c>
    </row>
    <row r="1071" spans="1:11" x14ac:dyDescent="0.3">
      <c r="A1071" s="4" t="s">
        <v>1192</v>
      </c>
      <c r="B1071" s="4" t="s">
        <v>1125</v>
      </c>
      <c r="C1071" s="4" t="s">
        <v>10</v>
      </c>
      <c r="D1071" s="4" t="s">
        <v>1139</v>
      </c>
      <c r="E1071" s="3" t="s">
        <v>1179</v>
      </c>
      <c r="F1071" s="3"/>
      <c r="G1071" s="3" t="s">
        <v>1082</v>
      </c>
      <c r="H1071" s="3">
        <v>1</v>
      </c>
      <c r="I1071" s="3" t="s">
        <v>1081</v>
      </c>
      <c r="J1071" s="3">
        <v>2020</v>
      </c>
      <c r="K1071" s="9">
        <v>0.46</v>
      </c>
    </row>
    <row r="1072" spans="1:11" x14ac:dyDescent="0.3">
      <c r="A1072" s="4" t="s">
        <v>1192</v>
      </c>
      <c r="B1072" s="4" t="s">
        <v>1125</v>
      </c>
      <c r="C1072" s="4" t="s">
        <v>10</v>
      </c>
      <c r="D1072" s="4" t="s">
        <v>1139</v>
      </c>
      <c r="E1072" s="3" t="s">
        <v>1179</v>
      </c>
      <c r="F1072" s="3"/>
      <c r="G1072" s="3" t="s">
        <v>1082</v>
      </c>
      <c r="H1072" s="3">
        <v>1</v>
      </c>
      <c r="I1072" s="3" t="s">
        <v>1081</v>
      </c>
      <c r="J1072" s="3">
        <v>2025</v>
      </c>
      <c r="K1072" s="9">
        <v>0.46</v>
      </c>
    </row>
    <row r="1073" spans="1:11" x14ac:dyDescent="0.3">
      <c r="A1073" s="4" t="s">
        <v>1192</v>
      </c>
      <c r="B1073" s="4" t="s">
        <v>1125</v>
      </c>
      <c r="C1073" s="4" t="s">
        <v>10</v>
      </c>
      <c r="D1073" s="4" t="s">
        <v>1139</v>
      </c>
      <c r="E1073" s="3" t="s">
        <v>1179</v>
      </c>
      <c r="F1073" s="3"/>
      <c r="G1073" s="3" t="s">
        <v>1082</v>
      </c>
      <c r="H1073" s="3">
        <v>1</v>
      </c>
      <c r="I1073" s="3" t="s">
        <v>1081</v>
      </c>
      <c r="J1073" s="3">
        <v>2030</v>
      </c>
      <c r="K1073" s="9">
        <v>0.46</v>
      </c>
    </row>
    <row r="1074" spans="1:11" x14ac:dyDescent="0.3">
      <c r="A1074" s="4" t="s">
        <v>1192</v>
      </c>
      <c r="B1074" s="4" t="s">
        <v>1125</v>
      </c>
      <c r="C1074" s="4" t="s">
        <v>10</v>
      </c>
      <c r="D1074" s="4" t="s">
        <v>1139</v>
      </c>
      <c r="E1074" s="3" t="s">
        <v>1179</v>
      </c>
      <c r="F1074" s="3"/>
      <c r="G1074" s="3" t="s">
        <v>1082</v>
      </c>
      <c r="H1074" s="3">
        <v>1</v>
      </c>
      <c r="I1074" s="3" t="s">
        <v>1081</v>
      </c>
      <c r="J1074" s="3">
        <v>2040</v>
      </c>
      <c r="K1074" s="9">
        <v>0.46</v>
      </c>
    </row>
    <row r="1075" spans="1:11" x14ac:dyDescent="0.3">
      <c r="A1075" s="4" t="s">
        <v>1192</v>
      </c>
      <c r="B1075" s="4" t="s">
        <v>1125</v>
      </c>
      <c r="C1075" s="4" t="s">
        <v>10</v>
      </c>
      <c r="D1075" s="4" t="s">
        <v>1139</v>
      </c>
      <c r="E1075" s="3" t="s">
        <v>1179</v>
      </c>
      <c r="F1075" s="3"/>
      <c r="G1075" s="3" t="s">
        <v>1082</v>
      </c>
      <c r="H1075" s="3">
        <v>1</v>
      </c>
      <c r="I1075" s="3" t="s">
        <v>1081</v>
      </c>
      <c r="J1075" s="3">
        <v>2050</v>
      </c>
      <c r="K1075" s="9">
        <v>0.46</v>
      </c>
    </row>
    <row r="1076" spans="1:11" x14ac:dyDescent="0.3">
      <c r="A1076" s="4" t="s">
        <v>1192</v>
      </c>
      <c r="B1076" s="4" t="s">
        <v>1125</v>
      </c>
      <c r="C1076" s="4" t="s">
        <v>10</v>
      </c>
      <c r="D1076" s="4" t="s">
        <v>1139</v>
      </c>
      <c r="E1076" s="3" t="s">
        <v>1179</v>
      </c>
      <c r="F1076" s="3"/>
      <c r="G1076" s="3" t="s">
        <v>1082</v>
      </c>
      <c r="H1076" s="3">
        <v>1</v>
      </c>
      <c r="I1076" s="3" t="s">
        <v>12</v>
      </c>
      <c r="J1076" s="3">
        <v>2025</v>
      </c>
      <c r="K1076" s="9">
        <v>0.41399999999999998</v>
      </c>
    </row>
    <row r="1077" spans="1:11" x14ac:dyDescent="0.3">
      <c r="A1077" s="4" t="s">
        <v>1192</v>
      </c>
      <c r="B1077" s="4" t="s">
        <v>1125</v>
      </c>
      <c r="C1077" s="4" t="s">
        <v>10</v>
      </c>
      <c r="D1077" s="4" t="s">
        <v>1139</v>
      </c>
      <c r="E1077" s="3" t="s">
        <v>1179</v>
      </c>
      <c r="F1077" s="3"/>
      <c r="G1077" s="3" t="s">
        <v>1082</v>
      </c>
      <c r="H1077" s="3">
        <v>1</v>
      </c>
      <c r="I1077" s="3" t="s">
        <v>12</v>
      </c>
      <c r="J1077" s="3">
        <v>2050</v>
      </c>
      <c r="K1077" s="9">
        <v>0.41399999999999998</v>
      </c>
    </row>
    <row r="1078" spans="1:11" x14ac:dyDescent="0.3">
      <c r="A1078" s="4" t="s">
        <v>1192</v>
      </c>
      <c r="B1078" s="4" t="s">
        <v>1125</v>
      </c>
      <c r="C1078" s="4" t="s">
        <v>10</v>
      </c>
      <c r="D1078" s="4" t="s">
        <v>1139</v>
      </c>
      <c r="E1078" s="3" t="s">
        <v>1179</v>
      </c>
      <c r="F1078" s="3"/>
      <c r="G1078" s="3" t="s">
        <v>1082</v>
      </c>
      <c r="H1078" s="3">
        <v>1</v>
      </c>
      <c r="I1078" s="3" t="s">
        <v>11</v>
      </c>
      <c r="J1078" s="3">
        <v>2025</v>
      </c>
      <c r="K1078" s="9">
        <v>0.50600000000000012</v>
      </c>
    </row>
    <row r="1079" spans="1:11" x14ac:dyDescent="0.3">
      <c r="A1079" s="4" t="s">
        <v>1192</v>
      </c>
      <c r="B1079" s="4" t="s">
        <v>1125</v>
      </c>
      <c r="C1079" s="4" t="s">
        <v>10</v>
      </c>
      <c r="D1079" s="4" t="s">
        <v>1139</v>
      </c>
      <c r="E1079" s="3" t="s">
        <v>1179</v>
      </c>
      <c r="F1079" s="3"/>
      <c r="G1079" s="3" t="s">
        <v>1082</v>
      </c>
      <c r="H1079" s="3">
        <v>1</v>
      </c>
      <c r="I1079" s="3" t="s">
        <v>11</v>
      </c>
      <c r="J1079" s="3">
        <v>2050</v>
      </c>
      <c r="K1079" s="9">
        <v>0.50600000000000012</v>
      </c>
    </row>
    <row r="1080" spans="1:11" x14ac:dyDescent="0.3">
      <c r="A1080" s="4" t="s">
        <v>1192</v>
      </c>
      <c r="B1080" s="4" t="s">
        <v>1125</v>
      </c>
      <c r="C1080" s="4" t="s">
        <v>10</v>
      </c>
      <c r="D1080" s="4" t="s">
        <v>420</v>
      </c>
      <c r="E1080" s="3" t="s">
        <v>853</v>
      </c>
      <c r="F1080" s="3"/>
      <c r="G1080" s="3" t="s">
        <v>1087</v>
      </c>
      <c r="H1080" s="3"/>
      <c r="I1080" s="3" t="s">
        <v>1081</v>
      </c>
      <c r="J1080" s="3">
        <v>2020</v>
      </c>
      <c r="K1080" s="9">
        <v>2</v>
      </c>
    </row>
    <row r="1081" spans="1:11" x14ac:dyDescent="0.3">
      <c r="A1081" s="4" t="s">
        <v>1192</v>
      </c>
      <c r="B1081" s="4" t="s">
        <v>1125</v>
      </c>
      <c r="C1081" s="4" t="s">
        <v>10</v>
      </c>
      <c r="D1081" s="4" t="s">
        <v>420</v>
      </c>
      <c r="E1081" s="3" t="s">
        <v>853</v>
      </c>
      <c r="F1081" s="3"/>
      <c r="G1081" s="3" t="s">
        <v>1087</v>
      </c>
      <c r="H1081" s="3"/>
      <c r="I1081" s="3" t="s">
        <v>1081</v>
      </c>
      <c r="J1081" s="3">
        <v>2025</v>
      </c>
      <c r="K1081" s="9">
        <v>2</v>
      </c>
    </row>
    <row r="1082" spans="1:11" x14ac:dyDescent="0.3">
      <c r="A1082" s="4" t="s">
        <v>1192</v>
      </c>
      <c r="B1082" s="4" t="s">
        <v>1125</v>
      </c>
      <c r="C1082" s="4" t="s">
        <v>10</v>
      </c>
      <c r="D1082" s="4" t="s">
        <v>420</v>
      </c>
      <c r="E1082" s="3" t="s">
        <v>853</v>
      </c>
      <c r="F1082" s="3"/>
      <c r="G1082" s="3" t="s">
        <v>1087</v>
      </c>
      <c r="H1082" s="3"/>
      <c r="I1082" s="3" t="s">
        <v>1081</v>
      </c>
      <c r="J1082" s="3">
        <v>2030</v>
      </c>
      <c r="K1082" s="9">
        <v>2</v>
      </c>
    </row>
    <row r="1083" spans="1:11" x14ac:dyDescent="0.3">
      <c r="A1083" s="4" t="s">
        <v>1192</v>
      </c>
      <c r="B1083" s="4" t="s">
        <v>1125</v>
      </c>
      <c r="C1083" s="4" t="s">
        <v>10</v>
      </c>
      <c r="D1083" s="4" t="s">
        <v>420</v>
      </c>
      <c r="E1083" s="3" t="s">
        <v>853</v>
      </c>
      <c r="F1083" s="3"/>
      <c r="G1083" s="3" t="s">
        <v>1087</v>
      </c>
      <c r="H1083" s="3"/>
      <c r="I1083" s="3" t="s">
        <v>1081</v>
      </c>
      <c r="J1083" s="3">
        <v>2040</v>
      </c>
      <c r="K1083" s="9">
        <v>2</v>
      </c>
    </row>
    <row r="1084" spans="1:11" x14ac:dyDescent="0.3">
      <c r="A1084" s="4" t="s">
        <v>1192</v>
      </c>
      <c r="B1084" s="4" t="s">
        <v>1125</v>
      </c>
      <c r="C1084" s="4" t="s">
        <v>10</v>
      </c>
      <c r="D1084" s="4" t="s">
        <v>420</v>
      </c>
      <c r="E1084" s="3" t="s">
        <v>853</v>
      </c>
      <c r="F1084" s="3"/>
      <c r="G1084" s="3" t="s">
        <v>1087</v>
      </c>
      <c r="H1084" s="3"/>
      <c r="I1084" s="3" t="s">
        <v>1081</v>
      </c>
      <c r="J1084" s="3">
        <v>2050</v>
      </c>
      <c r="K1084" s="9">
        <v>2</v>
      </c>
    </row>
    <row r="1085" spans="1:11" x14ac:dyDescent="0.3">
      <c r="A1085" s="4" t="s">
        <v>1192</v>
      </c>
      <c r="B1085" s="4" t="s">
        <v>1125</v>
      </c>
      <c r="C1085" s="4" t="s">
        <v>10</v>
      </c>
      <c r="D1085" s="4" t="s">
        <v>420</v>
      </c>
      <c r="E1085" s="3" t="s">
        <v>853</v>
      </c>
      <c r="F1085" s="3"/>
      <c r="G1085" s="3" t="s">
        <v>1087</v>
      </c>
      <c r="H1085" s="3"/>
      <c r="I1085" s="3" t="s">
        <v>12</v>
      </c>
      <c r="J1085" s="3">
        <v>2025</v>
      </c>
      <c r="K1085" s="9">
        <v>1</v>
      </c>
    </row>
    <row r="1086" spans="1:11" x14ac:dyDescent="0.3">
      <c r="A1086" s="4" t="s">
        <v>1192</v>
      </c>
      <c r="B1086" s="4" t="s">
        <v>1125</v>
      </c>
      <c r="C1086" s="4" t="s">
        <v>10</v>
      </c>
      <c r="D1086" s="4" t="s">
        <v>420</v>
      </c>
      <c r="E1086" s="3" t="s">
        <v>853</v>
      </c>
      <c r="F1086" s="3"/>
      <c r="G1086" s="3" t="s">
        <v>1087</v>
      </c>
      <c r="H1086" s="3"/>
      <c r="I1086" s="3" t="s">
        <v>12</v>
      </c>
      <c r="J1086" s="3">
        <v>2050</v>
      </c>
      <c r="K1086" s="9">
        <v>1</v>
      </c>
    </row>
    <row r="1087" spans="1:11" x14ac:dyDescent="0.3">
      <c r="A1087" s="4" t="s">
        <v>1192</v>
      </c>
      <c r="B1087" s="4" t="s">
        <v>1125</v>
      </c>
      <c r="C1087" s="4" t="s">
        <v>10</v>
      </c>
      <c r="D1087" s="4" t="s">
        <v>420</v>
      </c>
      <c r="E1087" s="3" t="s">
        <v>853</v>
      </c>
      <c r="F1087" s="3"/>
      <c r="G1087" s="3" t="s">
        <v>1087</v>
      </c>
      <c r="H1087" s="3"/>
      <c r="I1087" s="3" t="s">
        <v>11</v>
      </c>
      <c r="J1087" s="3">
        <v>2025</v>
      </c>
      <c r="K1087" s="9">
        <v>3</v>
      </c>
    </row>
    <row r="1088" spans="1:11" x14ac:dyDescent="0.3">
      <c r="A1088" s="4" t="s">
        <v>1192</v>
      </c>
      <c r="B1088" s="4" t="s">
        <v>1125</v>
      </c>
      <c r="C1088" s="4" t="s">
        <v>10</v>
      </c>
      <c r="D1088" s="4" t="s">
        <v>420</v>
      </c>
      <c r="E1088" s="3" t="s">
        <v>853</v>
      </c>
      <c r="F1088" s="3"/>
      <c r="G1088" s="3" t="s">
        <v>1087</v>
      </c>
      <c r="H1088" s="3"/>
      <c r="I1088" s="3" t="s">
        <v>11</v>
      </c>
      <c r="J1088" s="3">
        <v>2050</v>
      </c>
      <c r="K1088" s="9">
        <v>3</v>
      </c>
    </row>
    <row r="1089" spans="1:11" x14ac:dyDescent="0.3">
      <c r="A1089" s="4" t="s">
        <v>1192</v>
      </c>
      <c r="B1089" s="4" t="s">
        <v>1125</v>
      </c>
      <c r="C1089" s="4" t="s">
        <v>10</v>
      </c>
      <c r="D1089" s="4" t="s">
        <v>417</v>
      </c>
      <c r="E1089" s="3" t="s">
        <v>850</v>
      </c>
      <c r="F1089" s="3"/>
      <c r="G1089" s="3"/>
      <c r="H1089" s="3">
        <v>1</v>
      </c>
      <c r="I1089" s="3" t="s">
        <v>1081</v>
      </c>
      <c r="J1089" s="3">
        <v>2020</v>
      </c>
      <c r="K1089" s="9" t="s">
        <v>17</v>
      </c>
    </row>
    <row r="1090" spans="1:11" x14ac:dyDescent="0.3">
      <c r="A1090" s="4" t="s">
        <v>1192</v>
      </c>
      <c r="B1090" s="4" t="s">
        <v>1125</v>
      </c>
      <c r="C1090" s="4" t="s">
        <v>10</v>
      </c>
      <c r="D1090" s="4" t="s">
        <v>417</v>
      </c>
      <c r="E1090" s="3" t="s">
        <v>850</v>
      </c>
      <c r="F1090" s="3"/>
      <c r="G1090" s="3"/>
      <c r="H1090" s="3">
        <v>1</v>
      </c>
      <c r="I1090" s="3" t="s">
        <v>1081</v>
      </c>
      <c r="J1090" s="3">
        <v>2025</v>
      </c>
      <c r="K1090" s="9" t="s">
        <v>17</v>
      </c>
    </row>
    <row r="1091" spans="1:11" x14ac:dyDescent="0.3">
      <c r="A1091" s="4" t="s">
        <v>1192</v>
      </c>
      <c r="B1091" s="4" t="s">
        <v>1125</v>
      </c>
      <c r="C1091" s="4" t="s">
        <v>10</v>
      </c>
      <c r="D1091" s="4" t="s">
        <v>417</v>
      </c>
      <c r="E1091" s="3" t="s">
        <v>850</v>
      </c>
      <c r="F1091" s="3"/>
      <c r="G1091" s="3"/>
      <c r="H1091" s="3">
        <v>1</v>
      </c>
      <c r="I1091" s="3" t="s">
        <v>1081</v>
      </c>
      <c r="J1091" s="3">
        <v>2030</v>
      </c>
      <c r="K1091" s="9" t="s">
        <v>17</v>
      </c>
    </row>
    <row r="1092" spans="1:11" x14ac:dyDescent="0.3">
      <c r="A1092" s="4" t="s">
        <v>1192</v>
      </c>
      <c r="B1092" s="4" t="s">
        <v>1125</v>
      </c>
      <c r="C1092" s="4" t="s">
        <v>10</v>
      </c>
      <c r="D1092" s="4" t="s">
        <v>417</v>
      </c>
      <c r="E1092" s="3" t="s">
        <v>850</v>
      </c>
      <c r="F1092" s="3"/>
      <c r="G1092" s="3"/>
      <c r="H1092" s="3">
        <v>1</v>
      </c>
      <c r="I1092" s="3" t="s">
        <v>1081</v>
      </c>
      <c r="J1092" s="3">
        <v>2040</v>
      </c>
      <c r="K1092" s="9" t="s">
        <v>17</v>
      </c>
    </row>
    <row r="1093" spans="1:11" x14ac:dyDescent="0.3">
      <c r="A1093" s="4" t="s">
        <v>1192</v>
      </c>
      <c r="B1093" s="4" t="s">
        <v>1125</v>
      </c>
      <c r="C1093" s="4" t="s">
        <v>10</v>
      </c>
      <c r="D1093" s="4" t="s">
        <v>417</v>
      </c>
      <c r="E1093" s="3" t="s">
        <v>850</v>
      </c>
      <c r="F1093" s="3"/>
      <c r="G1093" s="3"/>
      <c r="H1093" s="3">
        <v>1</v>
      </c>
      <c r="I1093" s="3" t="s">
        <v>1081</v>
      </c>
      <c r="J1093" s="3">
        <v>2050</v>
      </c>
      <c r="K1093" s="9" t="s">
        <v>17</v>
      </c>
    </row>
    <row r="1094" spans="1:11" x14ac:dyDescent="0.3">
      <c r="A1094" s="4" t="s">
        <v>1192</v>
      </c>
      <c r="B1094" s="4" t="s">
        <v>1125</v>
      </c>
      <c r="C1094" s="4" t="s">
        <v>10</v>
      </c>
      <c r="D1094" s="4" t="s">
        <v>418</v>
      </c>
      <c r="E1094" s="3" t="s">
        <v>854</v>
      </c>
      <c r="F1094" s="3"/>
      <c r="G1094" s="3"/>
      <c r="H1094" s="3">
        <v>1</v>
      </c>
      <c r="I1094" s="3" t="s">
        <v>1081</v>
      </c>
      <c r="J1094" s="3">
        <v>2020</v>
      </c>
      <c r="K1094" s="9" t="s">
        <v>17</v>
      </c>
    </row>
    <row r="1095" spans="1:11" x14ac:dyDescent="0.3">
      <c r="A1095" s="4" t="s">
        <v>1192</v>
      </c>
      <c r="B1095" s="4" t="s">
        <v>1125</v>
      </c>
      <c r="C1095" s="4" t="s">
        <v>10</v>
      </c>
      <c r="D1095" s="4" t="s">
        <v>418</v>
      </c>
      <c r="E1095" s="3" t="s">
        <v>854</v>
      </c>
      <c r="F1095" s="3"/>
      <c r="G1095" s="3"/>
      <c r="H1095" s="3">
        <v>1</v>
      </c>
      <c r="I1095" s="3" t="s">
        <v>1081</v>
      </c>
      <c r="J1095" s="3">
        <v>2025</v>
      </c>
      <c r="K1095" s="9" t="s">
        <v>17</v>
      </c>
    </row>
    <row r="1096" spans="1:11" x14ac:dyDescent="0.3">
      <c r="A1096" s="4" t="s">
        <v>1192</v>
      </c>
      <c r="B1096" s="4" t="s">
        <v>1125</v>
      </c>
      <c r="C1096" s="4" t="s">
        <v>10</v>
      </c>
      <c r="D1096" s="4" t="s">
        <v>418</v>
      </c>
      <c r="E1096" s="3" t="s">
        <v>854</v>
      </c>
      <c r="F1096" s="3"/>
      <c r="G1096" s="3"/>
      <c r="H1096" s="3">
        <v>1</v>
      </c>
      <c r="I1096" s="3" t="s">
        <v>1081</v>
      </c>
      <c r="J1096" s="3">
        <v>2030</v>
      </c>
      <c r="K1096" s="9" t="s">
        <v>17</v>
      </c>
    </row>
    <row r="1097" spans="1:11" x14ac:dyDescent="0.3">
      <c r="A1097" s="4" t="s">
        <v>1192</v>
      </c>
      <c r="B1097" s="4" t="s">
        <v>1125</v>
      </c>
      <c r="C1097" s="4" t="s">
        <v>10</v>
      </c>
      <c r="D1097" s="4" t="s">
        <v>418</v>
      </c>
      <c r="E1097" s="3" t="s">
        <v>854</v>
      </c>
      <c r="F1097" s="3"/>
      <c r="G1097" s="3"/>
      <c r="H1097" s="3">
        <v>1</v>
      </c>
      <c r="I1097" s="3" t="s">
        <v>1081</v>
      </c>
      <c r="J1097" s="3">
        <v>2040</v>
      </c>
      <c r="K1097" s="9" t="s">
        <v>17</v>
      </c>
    </row>
    <row r="1098" spans="1:11" x14ac:dyDescent="0.3">
      <c r="A1098" s="4" t="s">
        <v>1192</v>
      </c>
      <c r="B1098" s="4" t="s">
        <v>1125</v>
      </c>
      <c r="C1098" s="4" t="s">
        <v>10</v>
      </c>
      <c r="D1098" s="4" t="s">
        <v>418</v>
      </c>
      <c r="E1098" s="3" t="s">
        <v>854</v>
      </c>
      <c r="F1098" s="3"/>
      <c r="G1098" s="3"/>
      <c r="H1098" s="3">
        <v>1</v>
      </c>
      <c r="I1098" s="3" t="s">
        <v>1081</v>
      </c>
      <c r="J1098" s="3">
        <v>2050</v>
      </c>
      <c r="K1098" s="9" t="s">
        <v>17</v>
      </c>
    </row>
    <row r="1099" spans="1:11" x14ac:dyDescent="0.3">
      <c r="A1099" s="4" t="s">
        <v>1192</v>
      </c>
      <c r="B1099" s="4" t="s">
        <v>1125</v>
      </c>
      <c r="C1099" s="4" t="s">
        <v>10</v>
      </c>
      <c r="D1099" s="4" t="s">
        <v>419</v>
      </c>
      <c r="E1099" s="3" t="s">
        <v>853</v>
      </c>
      <c r="F1099" s="3"/>
      <c r="G1099" s="3" t="s">
        <v>1</v>
      </c>
      <c r="H1099" s="3">
        <v>1</v>
      </c>
      <c r="I1099" s="3" t="s">
        <v>1081</v>
      </c>
      <c r="J1099" s="3">
        <v>2020</v>
      </c>
      <c r="K1099" s="9">
        <v>20</v>
      </c>
    </row>
    <row r="1100" spans="1:11" x14ac:dyDescent="0.3">
      <c r="A1100" s="4" t="s">
        <v>1192</v>
      </c>
      <c r="B1100" s="4" t="s">
        <v>1125</v>
      </c>
      <c r="C1100" s="4" t="s">
        <v>10</v>
      </c>
      <c r="D1100" s="4" t="s">
        <v>419</v>
      </c>
      <c r="E1100" s="3" t="s">
        <v>853</v>
      </c>
      <c r="F1100" s="3"/>
      <c r="G1100" s="3" t="s">
        <v>1</v>
      </c>
      <c r="H1100" s="3">
        <v>1</v>
      </c>
      <c r="I1100" s="3" t="s">
        <v>1081</v>
      </c>
      <c r="J1100" s="3">
        <v>2025</v>
      </c>
      <c r="K1100" s="9">
        <v>20</v>
      </c>
    </row>
    <row r="1101" spans="1:11" x14ac:dyDescent="0.3">
      <c r="A1101" s="4" t="s">
        <v>1192</v>
      </c>
      <c r="B1101" s="4" t="s">
        <v>1125</v>
      </c>
      <c r="C1101" s="4" t="s">
        <v>10</v>
      </c>
      <c r="D1101" s="4" t="s">
        <v>419</v>
      </c>
      <c r="E1101" s="3" t="s">
        <v>853</v>
      </c>
      <c r="F1101" s="3"/>
      <c r="G1101" s="3" t="s">
        <v>1</v>
      </c>
      <c r="H1101" s="3">
        <v>1</v>
      </c>
      <c r="I1101" s="3" t="s">
        <v>1081</v>
      </c>
      <c r="J1101" s="3">
        <v>2030</v>
      </c>
      <c r="K1101" s="9">
        <v>20</v>
      </c>
    </row>
    <row r="1102" spans="1:11" x14ac:dyDescent="0.3">
      <c r="A1102" s="4" t="s">
        <v>1192</v>
      </c>
      <c r="B1102" s="4" t="s">
        <v>1125</v>
      </c>
      <c r="C1102" s="4" t="s">
        <v>10</v>
      </c>
      <c r="D1102" s="4" t="s">
        <v>419</v>
      </c>
      <c r="E1102" s="3" t="s">
        <v>853</v>
      </c>
      <c r="F1102" s="3"/>
      <c r="G1102" s="3" t="s">
        <v>1</v>
      </c>
      <c r="H1102" s="3">
        <v>1</v>
      </c>
      <c r="I1102" s="3" t="s">
        <v>1081</v>
      </c>
      <c r="J1102" s="3">
        <v>2040</v>
      </c>
      <c r="K1102" s="9">
        <v>20</v>
      </c>
    </row>
    <row r="1103" spans="1:11" x14ac:dyDescent="0.3">
      <c r="A1103" s="4" t="s">
        <v>1192</v>
      </c>
      <c r="B1103" s="4" t="s">
        <v>1125</v>
      </c>
      <c r="C1103" s="4" t="s">
        <v>10</v>
      </c>
      <c r="D1103" s="4" t="s">
        <v>419</v>
      </c>
      <c r="E1103" s="3" t="s">
        <v>853</v>
      </c>
      <c r="F1103" s="3"/>
      <c r="G1103" s="3" t="s">
        <v>1</v>
      </c>
      <c r="H1103" s="3">
        <v>1</v>
      </c>
      <c r="I1103" s="3" t="s">
        <v>1081</v>
      </c>
      <c r="J1103" s="3">
        <v>2050</v>
      </c>
      <c r="K1103" s="9">
        <v>20</v>
      </c>
    </row>
    <row r="1104" spans="1:11" x14ac:dyDescent="0.3">
      <c r="A1104" s="4" t="s">
        <v>1192</v>
      </c>
      <c r="B1104" s="4" t="s">
        <v>1125</v>
      </c>
      <c r="C1104" s="4" t="s">
        <v>10</v>
      </c>
      <c r="D1104" s="4" t="s">
        <v>419</v>
      </c>
      <c r="E1104" s="3" t="s">
        <v>853</v>
      </c>
      <c r="F1104" s="3"/>
      <c r="G1104" s="3" t="s">
        <v>1</v>
      </c>
      <c r="H1104" s="3">
        <v>1</v>
      </c>
      <c r="I1104" s="3" t="s">
        <v>12</v>
      </c>
      <c r="J1104" s="3">
        <v>2025</v>
      </c>
      <c r="K1104" s="9">
        <v>15</v>
      </c>
    </row>
    <row r="1105" spans="1:11" x14ac:dyDescent="0.3">
      <c r="A1105" s="4" t="s">
        <v>1192</v>
      </c>
      <c r="B1105" s="4" t="s">
        <v>1125</v>
      </c>
      <c r="C1105" s="4" t="s">
        <v>10</v>
      </c>
      <c r="D1105" s="4" t="s">
        <v>419</v>
      </c>
      <c r="E1105" s="3" t="s">
        <v>853</v>
      </c>
      <c r="F1105" s="3"/>
      <c r="G1105" s="3" t="s">
        <v>1</v>
      </c>
      <c r="H1105" s="3">
        <v>1</v>
      </c>
      <c r="I1105" s="3" t="s">
        <v>12</v>
      </c>
      <c r="J1105" s="3">
        <v>2050</v>
      </c>
      <c r="K1105" s="9">
        <v>15</v>
      </c>
    </row>
    <row r="1106" spans="1:11" x14ac:dyDescent="0.3">
      <c r="A1106" s="4" t="s">
        <v>1192</v>
      </c>
      <c r="B1106" s="4" t="s">
        <v>1125</v>
      </c>
      <c r="C1106" s="4" t="s">
        <v>10</v>
      </c>
      <c r="D1106" s="4" t="s">
        <v>419</v>
      </c>
      <c r="E1106" s="3" t="s">
        <v>853</v>
      </c>
      <c r="F1106" s="3"/>
      <c r="G1106" s="3" t="s">
        <v>1</v>
      </c>
      <c r="H1106" s="3">
        <v>1</v>
      </c>
      <c r="I1106" s="3" t="s">
        <v>11</v>
      </c>
      <c r="J1106" s="3">
        <v>2025</v>
      </c>
      <c r="K1106" s="9">
        <v>25</v>
      </c>
    </row>
    <row r="1107" spans="1:11" x14ac:dyDescent="0.3">
      <c r="A1107" s="4" t="s">
        <v>1192</v>
      </c>
      <c r="B1107" s="4" t="s">
        <v>1125</v>
      </c>
      <c r="C1107" s="4" t="s">
        <v>10</v>
      </c>
      <c r="D1107" s="4" t="s">
        <v>419</v>
      </c>
      <c r="E1107" s="3" t="s">
        <v>853</v>
      </c>
      <c r="F1107" s="3"/>
      <c r="G1107" s="3" t="s">
        <v>1</v>
      </c>
      <c r="H1107" s="3">
        <v>1</v>
      </c>
      <c r="I1107" s="3" t="s">
        <v>11</v>
      </c>
      <c r="J1107" s="3">
        <v>2050</v>
      </c>
      <c r="K1107" s="9">
        <v>25</v>
      </c>
    </row>
    <row r="1108" spans="1:11" x14ac:dyDescent="0.3">
      <c r="A1108" s="4" t="s">
        <v>1192</v>
      </c>
      <c r="B1108" s="4" t="s">
        <v>1125</v>
      </c>
      <c r="C1108" s="4" t="s">
        <v>10</v>
      </c>
      <c r="D1108" s="4" t="s">
        <v>1140</v>
      </c>
      <c r="E1108" s="3" t="s">
        <v>855</v>
      </c>
      <c r="F1108" s="3"/>
      <c r="G1108" s="3" t="s">
        <v>1083</v>
      </c>
      <c r="H1108" s="3" t="s">
        <v>1084</v>
      </c>
      <c r="I1108" s="3" t="s">
        <v>1081</v>
      </c>
      <c r="J1108" s="3">
        <v>2020</v>
      </c>
      <c r="K1108" s="9">
        <v>29.62625015861407</v>
      </c>
    </row>
    <row r="1109" spans="1:11" x14ac:dyDescent="0.3">
      <c r="A1109" s="4" t="s">
        <v>1192</v>
      </c>
      <c r="B1109" s="4" t="s">
        <v>1125</v>
      </c>
      <c r="C1109" s="4" t="s">
        <v>10</v>
      </c>
      <c r="D1109" s="4" t="s">
        <v>1140</v>
      </c>
      <c r="E1109" s="3" t="s">
        <v>855</v>
      </c>
      <c r="F1109" s="3"/>
      <c r="G1109" s="3" t="s">
        <v>1083</v>
      </c>
      <c r="H1109" s="3" t="s">
        <v>1084</v>
      </c>
      <c r="I1109" s="3" t="s">
        <v>1081</v>
      </c>
      <c r="J1109" s="3">
        <v>2025</v>
      </c>
      <c r="K1109" s="9">
        <v>29.62625015861407</v>
      </c>
    </row>
    <row r="1110" spans="1:11" x14ac:dyDescent="0.3">
      <c r="A1110" s="4" t="s">
        <v>1192</v>
      </c>
      <c r="B1110" s="4" t="s">
        <v>1125</v>
      </c>
      <c r="C1110" s="4" t="s">
        <v>10</v>
      </c>
      <c r="D1110" s="4" t="s">
        <v>1140</v>
      </c>
      <c r="E1110" s="3" t="s">
        <v>855</v>
      </c>
      <c r="F1110" s="3"/>
      <c r="G1110" s="3" t="s">
        <v>1083</v>
      </c>
      <c r="H1110" s="3" t="s">
        <v>1084</v>
      </c>
      <c r="I1110" s="3" t="s">
        <v>1081</v>
      </c>
      <c r="J1110" s="3">
        <v>2030</v>
      </c>
      <c r="K1110" s="9">
        <v>29.62625015861407</v>
      </c>
    </row>
    <row r="1111" spans="1:11" x14ac:dyDescent="0.3">
      <c r="A1111" s="4" t="s">
        <v>1192</v>
      </c>
      <c r="B1111" s="4" t="s">
        <v>1125</v>
      </c>
      <c r="C1111" s="4" t="s">
        <v>10</v>
      </c>
      <c r="D1111" s="4" t="s">
        <v>1140</v>
      </c>
      <c r="E1111" s="3" t="s">
        <v>855</v>
      </c>
      <c r="F1111" s="3"/>
      <c r="G1111" s="3" t="s">
        <v>1083</v>
      </c>
      <c r="H1111" s="3" t="s">
        <v>1084</v>
      </c>
      <c r="I1111" s="3" t="s">
        <v>1081</v>
      </c>
      <c r="J1111" s="3">
        <v>2040</v>
      </c>
      <c r="K1111" s="9">
        <v>29.62625015861407</v>
      </c>
    </row>
    <row r="1112" spans="1:11" x14ac:dyDescent="0.3">
      <c r="A1112" s="4" t="s">
        <v>1192</v>
      </c>
      <c r="B1112" s="4" t="s">
        <v>1125</v>
      </c>
      <c r="C1112" s="4" t="s">
        <v>10</v>
      </c>
      <c r="D1112" s="4" t="s">
        <v>1140</v>
      </c>
      <c r="E1112" s="3" t="s">
        <v>855</v>
      </c>
      <c r="F1112" s="3"/>
      <c r="G1112" s="3" t="s">
        <v>1083</v>
      </c>
      <c r="H1112" s="3" t="s">
        <v>1084</v>
      </c>
      <c r="I1112" s="3" t="s">
        <v>1081</v>
      </c>
      <c r="J1112" s="3">
        <v>2050</v>
      </c>
      <c r="K1112" s="9">
        <v>29.62625015861407</v>
      </c>
    </row>
    <row r="1113" spans="1:11" x14ac:dyDescent="0.3">
      <c r="A1113" s="4" t="s">
        <v>1192</v>
      </c>
      <c r="B1113" s="4" t="s">
        <v>1125</v>
      </c>
      <c r="C1113" s="4" t="s">
        <v>415</v>
      </c>
      <c r="D1113" s="4" t="s">
        <v>686</v>
      </c>
      <c r="E1113" s="3" t="s">
        <v>856</v>
      </c>
      <c r="F1113" s="3"/>
      <c r="G1113" s="3" t="s">
        <v>1091</v>
      </c>
      <c r="H1113" s="3">
        <v>1</v>
      </c>
      <c r="I1113" s="3" t="s">
        <v>1081</v>
      </c>
      <c r="J1113" s="3">
        <v>2020</v>
      </c>
      <c r="K1113" s="9">
        <v>4.9807871261836194</v>
      </c>
    </row>
    <row r="1114" spans="1:11" x14ac:dyDescent="0.3">
      <c r="A1114" s="4" t="s">
        <v>1192</v>
      </c>
      <c r="B1114" s="4" t="s">
        <v>1125</v>
      </c>
      <c r="C1114" s="4" t="s">
        <v>415</v>
      </c>
      <c r="D1114" s="4" t="s">
        <v>686</v>
      </c>
      <c r="E1114" s="3" t="s">
        <v>856</v>
      </c>
      <c r="F1114" s="3"/>
      <c r="G1114" s="3" t="s">
        <v>1091</v>
      </c>
      <c r="H1114" s="3">
        <v>1</v>
      </c>
      <c r="I1114" s="3" t="s">
        <v>1081</v>
      </c>
      <c r="J1114" s="3">
        <v>2025</v>
      </c>
      <c r="K1114" s="9">
        <v>4.9807871261836194</v>
      </c>
    </row>
    <row r="1115" spans="1:11" x14ac:dyDescent="0.3">
      <c r="A1115" s="4" t="s">
        <v>1192</v>
      </c>
      <c r="B1115" s="4" t="s">
        <v>1125</v>
      </c>
      <c r="C1115" s="4" t="s">
        <v>415</v>
      </c>
      <c r="D1115" s="4" t="s">
        <v>686</v>
      </c>
      <c r="E1115" s="3" t="s">
        <v>856</v>
      </c>
      <c r="F1115" s="3"/>
      <c r="G1115" s="3" t="s">
        <v>1091</v>
      </c>
      <c r="H1115" s="3">
        <v>1</v>
      </c>
      <c r="I1115" s="3" t="s">
        <v>1081</v>
      </c>
      <c r="J1115" s="3">
        <v>2030</v>
      </c>
      <c r="K1115" s="9">
        <v>4.333284799779749</v>
      </c>
    </row>
    <row r="1116" spans="1:11" x14ac:dyDescent="0.3">
      <c r="A1116" s="4" t="s">
        <v>1192</v>
      </c>
      <c r="B1116" s="4" t="s">
        <v>1125</v>
      </c>
      <c r="C1116" s="4" t="s">
        <v>415</v>
      </c>
      <c r="D1116" s="4" t="s">
        <v>686</v>
      </c>
      <c r="E1116" s="3" t="s">
        <v>856</v>
      </c>
      <c r="F1116" s="3"/>
      <c r="G1116" s="3" t="s">
        <v>1091</v>
      </c>
      <c r="H1116" s="3">
        <v>1</v>
      </c>
      <c r="I1116" s="3" t="s">
        <v>1081</v>
      </c>
      <c r="J1116" s="3">
        <v>2040</v>
      </c>
      <c r="K1116" s="9">
        <v>4.1838611859942398</v>
      </c>
    </row>
    <row r="1117" spans="1:11" x14ac:dyDescent="0.3">
      <c r="A1117" s="4" t="s">
        <v>1192</v>
      </c>
      <c r="B1117" s="4" t="s">
        <v>1125</v>
      </c>
      <c r="C1117" s="4" t="s">
        <v>415</v>
      </c>
      <c r="D1117" s="4" t="s">
        <v>686</v>
      </c>
      <c r="E1117" s="3" t="s">
        <v>856</v>
      </c>
      <c r="F1117" s="3"/>
      <c r="G1117" s="3" t="s">
        <v>1091</v>
      </c>
      <c r="H1117" s="3">
        <v>1</v>
      </c>
      <c r="I1117" s="3" t="s">
        <v>1081</v>
      </c>
      <c r="J1117" s="3">
        <v>2050</v>
      </c>
      <c r="K1117" s="9">
        <v>3.9348218296850601</v>
      </c>
    </row>
    <row r="1118" spans="1:11" x14ac:dyDescent="0.3">
      <c r="A1118" s="4" t="s">
        <v>1192</v>
      </c>
      <c r="B1118" s="4" t="s">
        <v>1125</v>
      </c>
      <c r="C1118" s="4" t="s">
        <v>415</v>
      </c>
      <c r="D1118" s="4" t="s">
        <v>686</v>
      </c>
      <c r="E1118" s="3" t="s">
        <v>856</v>
      </c>
      <c r="F1118" s="3"/>
      <c r="G1118" s="3" t="s">
        <v>1091</v>
      </c>
      <c r="H1118" s="3">
        <v>1</v>
      </c>
      <c r="I1118" s="3" t="s">
        <v>12</v>
      </c>
      <c r="J1118" s="3">
        <v>2025</v>
      </c>
      <c r="K1118" s="9">
        <v>4.2336690572560762</v>
      </c>
    </row>
    <row r="1119" spans="1:11" x14ac:dyDescent="0.3">
      <c r="A1119" s="4" t="s">
        <v>1192</v>
      </c>
      <c r="B1119" s="4" t="s">
        <v>1125</v>
      </c>
      <c r="C1119" s="4" t="s">
        <v>415</v>
      </c>
      <c r="D1119" s="4" t="s">
        <v>686</v>
      </c>
      <c r="E1119" s="3" t="s">
        <v>856</v>
      </c>
      <c r="F1119" s="3"/>
      <c r="G1119" s="3" t="s">
        <v>1091</v>
      </c>
      <c r="H1119" s="3">
        <v>1</v>
      </c>
      <c r="I1119" s="3" t="s">
        <v>12</v>
      </c>
      <c r="J1119" s="3">
        <v>2050</v>
      </c>
      <c r="K1119" s="9">
        <v>3.4865509883285331</v>
      </c>
    </row>
    <row r="1120" spans="1:11" x14ac:dyDescent="0.3">
      <c r="A1120" s="4" t="s">
        <v>1192</v>
      </c>
      <c r="B1120" s="4" t="s">
        <v>1125</v>
      </c>
      <c r="C1120" s="4" t="s">
        <v>415</v>
      </c>
      <c r="D1120" s="4" t="s">
        <v>686</v>
      </c>
      <c r="E1120" s="3" t="s">
        <v>856</v>
      </c>
      <c r="F1120" s="3"/>
      <c r="G1120" s="3" t="s">
        <v>1091</v>
      </c>
      <c r="H1120" s="3">
        <v>1</v>
      </c>
      <c r="I1120" s="3" t="s">
        <v>11</v>
      </c>
      <c r="J1120" s="3">
        <v>2025</v>
      </c>
      <c r="K1120" s="9">
        <v>5.7279051951111617</v>
      </c>
    </row>
    <row r="1121" spans="1:11" x14ac:dyDescent="0.3">
      <c r="A1121" s="4" t="s">
        <v>1192</v>
      </c>
      <c r="B1121" s="4" t="s">
        <v>1125</v>
      </c>
      <c r="C1121" s="4" t="s">
        <v>415</v>
      </c>
      <c r="D1121" s="4" t="s">
        <v>686</v>
      </c>
      <c r="E1121" s="3" t="s">
        <v>856</v>
      </c>
      <c r="F1121" s="3"/>
      <c r="G1121" s="3" t="s">
        <v>1091</v>
      </c>
      <c r="H1121" s="3">
        <v>1</v>
      </c>
      <c r="I1121" s="3" t="s">
        <v>11</v>
      </c>
      <c r="J1121" s="3">
        <v>2050</v>
      </c>
      <c r="K1121" s="9">
        <v>4.4329005423034209</v>
      </c>
    </row>
    <row r="1122" spans="1:11" x14ac:dyDescent="0.3">
      <c r="A1122" s="4" t="s">
        <v>1192</v>
      </c>
      <c r="B1122" s="4" t="s">
        <v>1125</v>
      </c>
      <c r="C1122" s="4" t="s">
        <v>415</v>
      </c>
      <c r="D1122" s="4" t="s">
        <v>1144</v>
      </c>
      <c r="E1122" s="3" t="s">
        <v>1180</v>
      </c>
      <c r="F1122" s="3"/>
      <c r="G1122" s="3" t="s">
        <v>1089</v>
      </c>
      <c r="H1122" s="3"/>
      <c r="I1122" s="3" t="s">
        <v>1081</v>
      </c>
      <c r="J1122" s="3">
        <v>2020</v>
      </c>
      <c r="K1122" s="9">
        <v>0.78038867442189008</v>
      </c>
    </row>
    <row r="1123" spans="1:11" x14ac:dyDescent="0.3">
      <c r="A1123" s="4" t="s">
        <v>1192</v>
      </c>
      <c r="B1123" s="4" t="s">
        <v>1125</v>
      </c>
      <c r="C1123" s="4" t="s">
        <v>415</v>
      </c>
      <c r="D1123" s="4" t="s">
        <v>1144</v>
      </c>
      <c r="E1123" s="3" t="s">
        <v>1180</v>
      </c>
      <c r="F1123" s="3"/>
      <c r="G1123" s="3" t="s">
        <v>1089</v>
      </c>
      <c r="H1123" s="3"/>
      <c r="I1123" s="3" t="s">
        <v>1081</v>
      </c>
      <c r="J1123" s="3">
        <v>2025</v>
      </c>
      <c r="K1123" s="9">
        <v>0.78038867442189008</v>
      </c>
    </row>
    <row r="1124" spans="1:11" x14ac:dyDescent="0.3">
      <c r="A1124" s="4" t="s">
        <v>1192</v>
      </c>
      <c r="B1124" s="4" t="s">
        <v>1125</v>
      </c>
      <c r="C1124" s="4" t="s">
        <v>415</v>
      </c>
      <c r="D1124" s="4" t="s">
        <v>1144</v>
      </c>
      <c r="E1124" s="3" t="s">
        <v>1180</v>
      </c>
      <c r="F1124" s="3"/>
      <c r="G1124" s="3" t="s">
        <v>1089</v>
      </c>
      <c r="H1124" s="3"/>
      <c r="I1124" s="3" t="s">
        <v>1081</v>
      </c>
      <c r="J1124" s="3">
        <v>2030</v>
      </c>
      <c r="K1124" s="9">
        <v>0.67893814674704434</v>
      </c>
    </row>
    <row r="1125" spans="1:11" x14ac:dyDescent="0.3">
      <c r="A1125" s="4" t="s">
        <v>1192</v>
      </c>
      <c r="B1125" s="4" t="s">
        <v>1125</v>
      </c>
      <c r="C1125" s="4" t="s">
        <v>415</v>
      </c>
      <c r="D1125" s="4" t="s">
        <v>1144</v>
      </c>
      <c r="E1125" s="3" t="s">
        <v>1180</v>
      </c>
      <c r="F1125" s="3"/>
      <c r="G1125" s="3" t="s">
        <v>1089</v>
      </c>
      <c r="H1125" s="3"/>
      <c r="I1125" s="3" t="s">
        <v>1081</v>
      </c>
      <c r="J1125" s="3">
        <v>2040</v>
      </c>
      <c r="K1125" s="9">
        <v>0.65552648651438761</v>
      </c>
    </row>
    <row r="1126" spans="1:11" x14ac:dyDescent="0.3">
      <c r="A1126" s="4" t="s">
        <v>1192</v>
      </c>
      <c r="B1126" s="4" t="s">
        <v>1125</v>
      </c>
      <c r="C1126" s="4" t="s">
        <v>415</v>
      </c>
      <c r="D1126" s="4" t="s">
        <v>1144</v>
      </c>
      <c r="E1126" s="3" t="s">
        <v>1180</v>
      </c>
      <c r="F1126" s="3"/>
      <c r="G1126" s="3" t="s">
        <v>1089</v>
      </c>
      <c r="H1126" s="3"/>
      <c r="I1126" s="3" t="s">
        <v>1081</v>
      </c>
      <c r="J1126" s="3">
        <v>2050</v>
      </c>
      <c r="K1126" s="9">
        <v>0.61650705279329321</v>
      </c>
    </row>
    <row r="1127" spans="1:11" x14ac:dyDescent="0.3">
      <c r="A1127" s="4" t="s">
        <v>1192</v>
      </c>
      <c r="B1127" s="4" t="s">
        <v>1125</v>
      </c>
      <c r="C1127" s="4" t="s">
        <v>415</v>
      </c>
      <c r="D1127" s="4" t="s">
        <v>1144</v>
      </c>
      <c r="E1127" s="3" t="s">
        <v>1180</v>
      </c>
      <c r="F1127" s="3"/>
      <c r="G1127" s="3" t="s">
        <v>1089</v>
      </c>
      <c r="H1127" s="3"/>
      <c r="I1127" s="3" t="s">
        <v>12</v>
      </c>
      <c r="J1127" s="3">
        <v>2025</v>
      </c>
      <c r="K1127" s="9">
        <v>0.66333037325860655</v>
      </c>
    </row>
    <row r="1128" spans="1:11" x14ac:dyDescent="0.3">
      <c r="A1128" s="4" t="s">
        <v>1192</v>
      </c>
      <c r="B1128" s="4" t="s">
        <v>1125</v>
      </c>
      <c r="C1128" s="4" t="s">
        <v>415</v>
      </c>
      <c r="D1128" s="4" t="s">
        <v>1144</v>
      </c>
      <c r="E1128" s="3" t="s">
        <v>1180</v>
      </c>
      <c r="F1128" s="3"/>
      <c r="G1128" s="3" t="s">
        <v>1089</v>
      </c>
      <c r="H1128" s="3"/>
      <c r="I1128" s="3" t="s">
        <v>12</v>
      </c>
      <c r="J1128" s="3">
        <v>2050</v>
      </c>
      <c r="K1128" s="9">
        <v>0.54627207209532302</v>
      </c>
    </row>
    <row r="1129" spans="1:11" x14ac:dyDescent="0.3">
      <c r="A1129" s="4" t="s">
        <v>1192</v>
      </c>
      <c r="B1129" s="4" t="s">
        <v>1125</v>
      </c>
      <c r="C1129" s="4" t="s">
        <v>415</v>
      </c>
      <c r="D1129" s="4" t="s">
        <v>1144</v>
      </c>
      <c r="E1129" s="3" t="s">
        <v>1180</v>
      </c>
      <c r="F1129" s="3"/>
      <c r="G1129" s="3" t="s">
        <v>1089</v>
      </c>
      <c r="H1129" s="3"/>
      <c r="I1129" s="3" t="s">
        <v>11</v>
      </c>
      <c r="J1129" s="3">
        <v>2025</v>
      </c>
      <c r="K1129" s="9">
        <v>0.8974469755851735</v>
      </c>
    </row>
    <row r="1130" spans="1:11" x14ac:dyDescent="0.3">
      <c r="A1130" s="4" t="s">
        <v>1192</v>
      </c>
      <c r="B1130" s="4" t="s">
        <v>1125</v>
      </c>
      <c r="C1130" s="4" t="s">
        <v>415</v>
      </c>
      <c r="D1130" s="4" t="s">
        <v>1144</v>
      </c>
      <c r="E1130" s="3" t="s">
        <v>1180</v>
      </c>
      <c r="F1130" s="3"/>
      <c r="G1130" s="3" t="s">
        <v>1089</v>
      </c>
      <c r="H1130" s="3"/>
      <c r="I1130" s="3" t="s">
        <v>11</v>
      </c>
      <c r="J1130" s="3">
        <v>2050</v>
      </c>
      <c r="K1130" s="9">
        <v>0.69454592023548223</v>
      </c>
    </row>
    <row r="1131" spans="1:11" x14ac:dyDescent="0.3">
      <c r="A1131" s="4" t="s">
        <v>1192</v>
      </c>
      <c r="B1131" s="4" t="s">
        <v>1125</v>
      </c>
      <c r="C1131" s="4" t="s">
        <v>415</v>
      </c>
      <c r="D1131" s="4" t="s">
        <v>1145</v>
      </c>
      <c r="E1131" s="3" t="s">
        <v>1180</v>
      </c>
      <c r="F1131" s="3"/>
      <c r="G1131" s="3" t="s">
        <v>1089</v>
      </c>
      <c r="H1131" s="3"/>
      <c r="I1131" s="3" t="s">
        <v>1081</v>
      </c>
      <c r="J1131" s="3">
        <v>2020</v>
      </c>
      <c r="K1131" s="9">
        <v>0.19509716860547249</v>
      </c>
    </row>
    <row r="1132" spans="1:11" x14ac:dyDescent="0.3">
      <c r="A1132" s="4" t="s">
        <v>1192</v>
      </c>
      <c r="B1132" s="4" t="s">
        <v>1125</v>
      </c>
      <c r="C1132" s="4" t="s">
        <v>415</v>
      </c>
      <c r="D1132" s="4" t="s">
        <v>1145</v>
      </c>
      <c r="E1132" s="3" t="s">
        <v>1180</v>
      </c>
      <c r="F1132" s="3"/>
      <c r="G1132" s="3" t="s">
        <v>1089</v>
      </c>
      <c r="H1132" s="3"/>
      <c r="I1132" s="3" t="s">
        <v>1081</v>
      </c>
      <c r="J1132" s="3">
        <v>2025</v>
      </c>
      <c r="K1132" s="9">
        <v>0.19509716860547249</v>
      </c>
    </row>
    <row r="1133" spans="1:11" x14ac:dyDescent="0.3">
      <c r="A1133" s="4" t="s">
        <v>1192</v>
      </c>
      <c r="B1133" s="4" t="s">
        <v>1125</v>
      </c>
      <c r="C1133" s="4" t="s">
        <v>415</v>
      </c>
      <c r="D1133" s="4" t="s">
        <v>1145</v>
      </c>
      <c r="E1133" s="3" t="s">
        <v>1180</v>
      </c>
      <c r="F1133" s="3"/>
      <c r="G1133" s="3" t="s">
        <v>1089</v>
      </c>
      <c r="H1133" s="3"/>
      <c r="I1133" s="3" t="s">
        <v>1081</v>
      </c>
      <c r="J1133" s="3">
        <v>2030</v>
      </c>
      <c r="K1133" s="9">
        <v>0.16973453668676111</v>
      </c>
    </row>
    <row r="1134" spans="1:11" x14ac:dyDescent="0.3">
      <c r="A1134" s="4" t="s">
        <v>1192</v>
      </c>
      <c r="B1134" s="4" t="s">
        <v>1125</v>
      </c>
      <c r="C1134" s="4" t="s">
        <v>415</v>
      </c>
      <c r="D1134" s="4" t="s">
        <v>1145</v>
      </c>
      <c r="E1134" s="3" t="s">
        <v>1180</v>
      </c>
      <c r="F1134" s="3"/>
      <c r="G1134" s="3" t="s">
        <v>1089</v>
      </c>
      <c r="H1134" s="3"/>
      <c r="I1134" s="3" t="s">
        <v>1081</v>
      </c>
      <c r="J1134" s="3">
        <v>2040</v>
      </c>
      <c r="K1134" s="9">
        <v>0.1638816216285969</v>
      </c>
    </row>
    <row r="1135" spans="1:11" x14ac:dyDescent="0.3">
      <c r="A1135" s="4" t="s">
        <v>1192</v>
      </c>
      <c r="B1135" s="4" t="s">
        <v>1125</v>
      </c>
      <c r="C1135" s="4" t="s">
        <v>415</v>
      </c>
      <c r="D1135" s="4" t="s">
        <v>1145</v>
      </c>
      <c r="E1135" s="3" t="s">
        <v>1180</v>
      </c>
      <c r="F1135" s="3"/>
      <c r="G1135" s="3" t="s">
        <v>1089</v>
      </c>
      <c r="H1135" s="3"/>
      <c r="I1135" s="3" t="s">
        <v>1081</v>
      </c>
      <c r="J1135" s="3">
        <v>2050</v>
      </c>
      <c r="K1135" s="9">
        <v>0.1541267631983233</v>
      </c>
    </row>
    <row r="1136" spans="1:11" x14ac:dyDescent="0.3">
      <c r="A1136" s="4" t="s">
        <v>1192</v>
      </c>
      <c r="B1136" s="4" t="s">
        <v>1125</v>
      </c>
      <c r="C1136" s="4" t="s">
        <v>415</v>
      </c>
      <c r="D1136" s="4" t="s">
        <v>1145</v>
      </c>
      <c r="E1136" s="3" t="s">
        <v>1180</v>
      </c>
      <c r="F1136" s="3"/>
      <c r="G1136" s="3" t="s">
        <v>1089</v>
      </c>
      <c r="H1136" s="3"/>
      <c r="I1136" s="3" t="s">
        <v>12</v>
      </c>
      <c r="J1136" s="3">
        <v>2025</v>
      </c>
      <c r="K1136" s="9">
        <v>0.16583259331465161</v>
      </c>
    </row>
    <row r="1137" spans="1:11" x14ac:dyDescent="0.3">
      <c r="A1137" s="4" t="s">
        <v>1192</v>
      </c>
      <c r="B1137" s="4" t="s">
        <v>1125</v>
      </c>
      <c r="C1137" s="4" t="s">
        <v>415</v>
      </c>
      <c r="D1137" s="4" t="s">
        <v>1145</v>
      </c>
      <c r="E1137" s="3" t="s">
        <v>1180</v>
      </c>
      <c r="F1137" s="3"/>
      <c r="G1137" s="3" t="s">
        <v>1089</v>
      </c>
      <c r="H1137" s="3"/>
      <c r="I1137" s="3" t="s">
        <v>12</v>
      </c>
      <c r="J1137" s="3">
        <v>2050</v>
      </c>
      <c r="K1137" s="9">
        <v>0.13656801802383081</v>
      </c>
    </row>
    <row r="1138" spans="1:11" x14ac:dyDescent="0.3">
      <c r="A1138" s="4" t="s">
        <v>1192</v>
      </c>
      <c r="B1138" s="4" t="s">
        <v>1125</v>
      </c>
      <c r="C1138" s="4" t="s">
        <v>415</v>
      </c>
      <c r="D1138" s="4" t="s">
        <v>1145</v>
      </c>
      <c r="E1138" s="3" t="s">
        <v>1180</v>
      </c>
      <c r="F1138" s="3"/>
      <c r="G1138" s="3" t="s">
        <v>1089</v>
      </c>
      <c r="H1138" s="3"/>
      <c r="I1138" s="3" t="s">
        <v>11</v>
      </c>
      <c r="J1138" s="3">
        <v>2025</v>
      </c>
      <c r="K1138" s="9">
        <v>0.2243617438962934</v>
      </c>
    </row>
    <row r="1139" spans="1:11" x14ac:dyDescent="0.3">
      <c r="A1139" s="4" t="s">
        <v>1192</v>
      </c>
      <c r="B1139" s="4" t="s">
        <v>1125</v>
      </c>
      <c r="C1139" s="4" t="s">
        <v>415</v>
      </c>
      <c r="D1139" s="4" t="s">
        <v>1145</v>
      </c>
      <c r="E1139" s="3" t="s">
        <v>1180</v>
      </c>
      <c r="F1139" s="3"/>
      <c r="G1139" s="3" t="s">
        <v>1089</v>
      </c>
      <c r="H1139" s="3"/>
      <c r="I1139" s="3" t="s">
        <v>11</v>
      </c>
      <c r="J1139" s="3">
        <v>2050</v>
      </c>
      <c r="K1139" s="9">
        <v>0.17363648005887061</v>
      </c>
    </row>
    <row r="1140" spans="1:11" x14ac:dyDescent="0.3">
      <c r="A1140" s="4" t="s">
        <v>1192</v>
      </c>
      <c r="B1140" s="4" t="s">
        <v>1125</v>
      </c>
      <c r="C1140" s="4" t="s">
        <v>415</v>
      </c>
      <c r="D1140" s="4" t="s">
        <v>687</v>
      </c>
      <c r="E1140" s="3" t="s">
        <v>856</v>
      </c>
      <c r="F1140" s="3"/>
      <c r="G1140" s="3" t="s">
        <v>1092</v>
      </c>
      <c r="H1140" s="3">
        <v>1</v>
      </c>
      <c r="I1140" s="3" t="s">
        <v>1081</v>
      </c>
      <c r="J1140" s="3">
        <v>2020</v>
      </c>
      <c r="K1140" s="9">
        <v>3.2214690922310711</v>
      </c>
    </row>
    <row r="1141" spans="1:11" x14ac:dyDescent="0.3">
      <c r="A1141" s="4" t="s">
        <v>1192</v>
      </c>
      <c r="B1141" s="4" t="s">
        <v>1125</v>
      </c>
      <c r="C1141" s="4" t="s">
        <v>415</v>
      </c>
      <c r="D1141" s="4" t="s">
        <v>687</v>
      </c>
      <c r="E1141" s="3" t="s">
        <v>856</v>
      </c>
      <c r="F1141" s="3"/>
      <c r="G1141" s="3" t="s">
        <v>1092</v>
      </c>
      <c r="H1141" s="3">
        <v>1</v>
      </c>
      <c r="I1141" s="3" t="s">
        <v>1081</v>
      </c>
      <c r="J1141" s="3">
        <v>2025</v>
      </c>
      <c r="K1141" s="9">
        <v>3.2214690922310711</v>
      </c>
    </row>
    <row r="1142" spans="1:11" x14ac:dyDescent="0.3">
      <c r="A1142" s="4" t="s">
        <v>1192</v>
      </c>
      <c r="B1142" s="4" t="s">
        <v>1125</v>
      </c>
      <c r="C1142" s="4" t="s">
        <v>415</v>
      </c>
      <c r="D1142" s="4" t="s">
        <v>687</v>
      </c>
      <c r="E1142" s="3" t="s">
        <v>856</v>
      </c>
      <c r="F1142" s="3"/>
      <c r="G1142" s="3" t="s">
        <v>1092</v>
      </c>
      <c r="H1142" s="3">
        <v>1</v>
      </c>
      <c r="I1142" s="3" t="s">
        <v>1081</v>
      </c>
      <c r="J1142" s="3">
        <v>2030</v>
      </c>
      <c r="K1142" s="9">
        <v>2.8026781102410321</v>
      </c>
    </row>
    <row r="1143" spans="1:11" x14ac:dyDescent="0.3">
      <c r="A1143" s="4" t="s">
        <v>1192</v>
      </c>
      <c r="B1143" s="4" t="s">
        <v>1125</v>
      </c>
      <c r="C1143" s="4" t="s">
        <v>415</v>
      </c>
      <c r="D1143" s="4" t="s">
        <v>687</v>
      </c>
      <c r="E1143" s="3" t="s">
        <v>856</v>
      </c>
      <c r="F1143" s="3"/>
      <c r="G1143" s="3" t="s">
        <v>1092</v>
      </c>
      <c r="H1143" s="3">
        <v>1</v>
      </c>
      <c r="I1143" s="3" t="s">
        <v>1081</v>
      </c>
      <c r="J1143" s="3">
        <v>2040</v>
      </c>
      <c r="K1143" s="9">
        <v>2.7060340374740992</v>
      </c>
    </row>
    <row r="1144" spans="1:11" x14ac:dyDescent="0.3">
      <c r="A1144" s="4" t="s">
        <v>1192</v>
      </c>
      <c r="B1144" s="4" t="s">
        <v>1125</v>
      </c>
      <c r="C1144" s="4" t="s">
        <v>415</v>
      </c>
      <c r="D1144" s="4" t="s">
        <v>687</v>
      </c>
      <c r="E1144" s="3" t="s">
        <v>856</v>
      </c>
      <c r="F1144" s="3"/>
      <c r="G1144" s="3" t="s">
        <v>1092</v>
      </c>
      <c r="H1144" s="3">
        <v>1</v>
      </c>
      <c r="I1144" s="3" t="s">
        <v>1081</v>
      </c>
      <c r="J1144" s="3">
        <v>2050</v>
      </c>
      <c r="K1144" s="9">
        <v>2.5449605828625459</v>
      </c>
    </row>
    <row r="1145" spans="1:11" x14ac:dyDescent="0.3">
      <c r="A1145" s="4" t="s">
        <v>1192</v>
      </c>
      <c r="B1145" s="4" t="s">
        <v>1125</v>
      </c>
      <c r="C1145" s="4" t="s">
        <v>415</v>
      </c>
      <c r="D1145" s="4" t="s">
        <v>687</v>
      </c>
      <c r="E1145" s="3" t="s">
        <v>856</v>
      </c>
      <c r="F1145" s="3"/>
      <c r="G1145" s="3" t="s">
        <v>1092</v>
      </c>
      <c r="H1145" s="3">
        <v>1</v>
      </c>
      <c r="I1145" s="3" t="s">
        <v>12</v>
      </c>
      <c r="J1145" s="3">
        <v>2025</v>
      </c>
      <c r="K1145" s="9">
        <v>2.7382487283964099</v>
      </c>
    </row>
    <row r="1146" spans="1:11" x14ac:dyDescent="0.3">
      <c r="A1146" s="4" t="s">
        <v>1192</v>
      </c>
      <c r="B1146" s="4" t="s">
        <v>1125</v>
      </c>
      <c r="C1146" s="4" t="s">
        <v>415</v>
      </c>
      <c r="D1146" s="4" t="s">
        <v>687</v>
      </c>
      <c r="E1146" s="3" t="s">
        <v>856</v>
      </c>
      <c r="F1146" s="3"/>
      <c r="G1146" s="3" t="s">
        <v>1092</v>
      </c>
      <c r="H1146" s="3">
        <v>1</v>
      </c>
      <c r="I1146" s="3" t="s">
        <v>12</v>
      </c>
      <c r="J1146" s="3">
        <v>2050</v>
      </c>
      <c r="K1146" s="9">
        <v>2.255028364561749</v>
      </c>
    </row>
    <row r="1147" spans="1:11" x14ac:dyDescent="0.3">
      <c r="A1147" s="4" t="s">
        <v>1192</v>
      </c>
      <c r="B1147" s="4" t="s">
        <v>1125</v>
      </c>
      <c r="C1147" s="4" t="s">
        <v>415</v>
      </c>
      <c r="D1147" s="4" t="s">
        <v>687</v>
      </c>
      <c r="E1147" s="3" t="s">
        <v>856</v>
      </c>
      <c r="F1147" s="3"/>
      <c r="G1147" s="3" t="s">
        <v>1092</v>
      </c>
      <c r="H1147" s="3">
        <v>1</v>
      </c>
      <c r="I1147" s="3" t="s">
        <v>11</v>
      </c>
      <c r="J1147" s="3">
        <v>2025</v>
      </c>
      <c r="K1147" s="9">
        <v>3.7046894560657311</v>
      </c>
    </row>
    <row r="1148" spans="1:11" x14ac:dyDescent="0.3">
      <c r="A1148" s="4" t="s">
        <v>1192</v>
      </c>
      <c r="B1148" s="4" t="s">
        <v>1125</v>
      </c>
      <c r="C1148" s="4" t="s">
        <v>415</v>
      </c>
      <c r="D1148" s="4" t="s">
        <v>687</v>
      </c>
      <c r="E1148" s="3" t="s">
        <v>856</v>
      </c>
      <c r="F1148" s="3"/>
      <c r="G1148" s="3" t="s">
        <v>1092</v>
      </c>
      <c r="H1148" s="3">
        <v>1</v>
      </c>
      <c r="I1148" s="3" t="s">
        <v>11</v>
      </c>
      <c r="J1148" s="3">
        <v>2050</v>
      </c>
      <c r="K1148" s="9">
        <v>2.867107492085653</v>
      </c>
    </row>
    <row r="1149" spans="1:11" x14ac:dyDescent="0.3">
      <c r="A1149" s="4" t="s">
        <v>1192</v>
      </c>
      <c r="B1149" s="4" t="s">
        <v>1125</v>
      </c>
      <c r="C1149" s="4" t="s">
        <v>415</v>
      </c>
      <c r="D1149" s="4" t="s">
        <v>688</v>
      </c>
      <c r="E1149" s="3" t="s">
        <v>856</v>
      </c>
      <c r="F1149" s="3"/>
      <c r="G1149" s="3" t="s">
        <v>1093</v>
      </c>
      <c r="H1149" s="3">
        <v>1</v>
      </c>
      <c r="I1149" s="3" t="s">
        <v>1081</v>
      </c>
      <c r="J1149" s="3">
        <v>2020</v>
      </c>
      <c r="K1149" s="9">
        <v>0.87369829017021328</v>
      </c>
    </row>
    <row r="1150" spans="1:11" x14ac:dyDescent="0.3">
      <c r="A1150" s="4" t="s">
        <v>1192</v>
      </c>
      <c r="B1150" s="4" t="s">
        <v>1125</v>
      </c>
      <c r="C1150" s="4" t="s">
        <v>415</v>
      </c>
      <c r="D1150" s="4" t="s">
        <v>688</v>
      </c>
      <c r="E1150" s="3" t="s">
        <v>856</v>
      </c>
      <c r="F1150" s="3"/>
      <c r="G1150" s="3" t="s">
        <v>1093</v>
      </c>
      <c r="H1150" s="3">
        <v>1</v>
      </c>
      <c r="I1150" s="3" t="s">
        <v>1081</v>
      </c>
      <c r="J1150" s="3">
        <v>2025</v>
      </c>
      <c r="K1150" s="9">
        <v>0.87369829017021328</v>
      </c>
    </row>
    <row r="1151" spans="1:11" x14ac:dyDescent="0.3">
      <c r="A1151" s="4" t="s">
        <v>1192</v>
      </c>
      <c r="B1151" s="4" t="s">
        <v>1125</v>
      </c>
      <c r="C1151" s="4" t="s">
        <v>415</v>
      </c>
      <c r="D1151" s="4" t="s">
        <v>688</v>
      </c>
      <c r="E1151" s="3" t="s">
        <v>856</v>
      </c>
      <c r="F1151" s="3"/>
      <c r="G1151" s="3" t="s">
        <v>1093</v>
      </c>
      <c r="H1151" s="3">
        <v>1</v>
      </c>
      <c r="I1151" s="3" t="s">
        <v>1081</v>
      </c>
      <c r="J1151" s="3">
        <v>2030</v>
      </c>
      <c r="K1151" s="9">
        <v>0.76011751244808556</v>
      </c>
    </row>
    <row r="1152" spans="1:11" x14ac:dyDescent="0.3">
      <c r="A1152" s="4" t="s">
        <v>1192</v>
      </c>
      <c r="B1152" s="4" t="s">
        <v>1125</v>
      </c>
      <c r="C1152" s="4" t="s">
        <v>415</v>
      </c>
      <c r="D1152" s="4" t="s">
        <v>688</v>
      </c>
      <c r="E1152" s="3" t="s">
        <v>856</v>
      </c>
      <c r="F1152" s="3"/>
      <c r="G1152" s="3" t="s">
        <v>1093</v>
      </c>
      <c r="H1152" s="3">
        <v>1</v>
      </c>
      <c r="I1152" s="3" t="s">
        <v>1081</v>
      </c>
      <c r="J1152" s="3">
        <v>2040</v>
      </c>
      <c r="K1152" s="9">
        <v>0.73390656374297913</v>
      </c>
    </row>
    <row r="1153" spans="1:11" x14ac:dyDescent="0.3">
      <c r="A1153" s="4" t="s">
        <v>1192</v>
      </c>
      <c r="B1153" s="4" t="s">
        <v>1125</v>
      </c>
      <c r="C1153" s="4" t="s">
        <v>415</v>
      </c>
      <c r="D1153" s="4" t="s">
        <v>688</v>
      </c>
      <c r="E1153" s="3" t="s">
        <v>856</v>
      </c>
      <c r="F1153" s="3"/>
      <c r="G1153" s="3" t="s">
        <v>1093</v>
      </c>
      <c r="H1153" s="3">
        <v>1</v>
      </c>
      <c r="I1153" s="3" t="s">
        <v>1081</v>
      </c>
      <c r="J1153" s="3">
        <v>2050</v>
      </c>
      <c r="K1153" s="9">
        <v>0.69022164923446849</v>
      </c>
    </row>
    <row r="1154" spans="1:11" x14ac:dyDescent="0.3">
      <c r="A1154" s="4" t="s">
        <v>1192</v>
      </c>
      <c r="B1154" s="4" t="s">
        <v>1125</v>
      </c>
      <c r="C1154" s="4" t="s">
        <v>415</v>
      </c>
      <c r="D1154" s="4" t="s">
        <v>688</v>
      </c>
      <c r="E1154" s="3" t="s">
        <v>856</v>
      </c>
      <c r="F1154" s="3"/>
      <c r="G1154" s="3" t="s">
        <v>1093</v>
      </c>
      <c r="H1154" s="3">
        <v>1</v>
      </c>
      <c r="I1154" s="3" t="s">
        <v>12</v>
      </c>
      <c r="J1154" s="3">
        <v>2025</v>
      </c>
      <c r="K1154" s="9">
        <v>0.74264354664468124</v>
      </c>
    </row>
    <row r="1155" spans="1:11" x14ac:dyDescent="0.3">
      <c r="A1155" s="4" t="s">
        <v>1192</v>
      </c>
      <c r="B1155" s="4" t="s">
        <v>1125</v>
      </c>
      <c r="C1155" s="4" t="s">
        <v>415</v>
      </c>
      <c r="D1155" s="4" t="s">
        <v>688</v>
      </c>
      <c r="E1155" s="3" t="s">
        <v>856</v>
      </c>
      <c r="F1155" s="3"/>
      <c r="G1155" s="3" t="s">
        <v>1093</v>
      </c>
      <c r="H1155" s="3">
        <v>1</v>
      </c>
      <c r="I1155" s="3" t="s">
        <v>12</v>
      </c>
      <c r="J1155" s="3">
        <v>2050</v>
      </c>
      <c r="K1155" s="9">
        <v>0.6115888031191492</v>
      </c>
    </row>
    <row r="1156" spans="1:11" x14ac:dyDescent="0.3">
      <c r="A1156" s="4" t="s">
        <v>1192</v>
      </c>
      <c r="B1156" s="4" t="s">
        <v>1125</v>
      </c>
      <c r="C1156" s="4" t="s">
        <v>415</v>
      </c>
      <c r="D1156" s="4" t="s">
        <v>688</v>
      </c>
      <c r="E1156" s="3" t="s">
        <v>856</v>
      </c>
      <c r="F1156" s="3"/>
      <c r="G1156" s="3" t="s">
        <v>1093</v>
      </c>
      <c r="H1156" s="3">
        <v>1</v>
      </c>
      <c r="I1156" s="3" t="s">
        <v>11</v>
      </c>
      <c r="J1156" s="3">
        <v>2025</v>
      </c>
      <c r="K1156" s="9">
        <v>1.0047530336957451</v>
      </c>
    </row>
    <row r="1157" spans="1:11" x14ac:dyDescent="0.3">
      <c r="A1157" s="4" t="s">
        <v>1192</v>
      </c>
      <c r="B1157" s="4" t="s">
        <v>1125</v>
      </c>
      <c r="C1157" s="4" t="s">
        <v>415</v>
      </c>
      <c r="D1157" s="4" t="s">
        <v>688</v>
      </c>
      <c r="E1157" s="3" t="s">
        <v>856</v>
      </c>
      <c r="F1157" s="3"/>
      <c r="G1157" s="3" t="s">
        <v>1093</v>
      </c>
      <c r="H1157" s="3">
        <v>1</v>
      </c>
      <c r="I1157" s="3" t="s">
        <v>11</v>
      </c>
      <c r="J1157" s="3">
        <v>2050</v>
      </c>
      <c r="K1157" s="9">
        <v>0.77759147825148978</v>
      </c>
    </row>
    <row r="1158" spans="1:11" x14ac:dyDescent="0.3">
      <c r="A1158" s="4" t="s">
        <v>1192</v>
      </c>
      <c r="B1158" s="4" t="s">
        <v>1125</v>
      </c>
      <c r="C1158" s="4" t="s">
        <v>415</v>
      </c>
      <c r="D1158" s="4" t="s">
        <v>689</v>
      </c>
      <c r="E1158" s="3" t="s">
        <v>856</v>
      </c>
      <c r="F1158" s="3"/>
      <c r="G1158" s="3" t="s">
        <v>1094</v>
      </c>
      <c r="H1158" s="3">
        <v>1</v>
      </c>
      <c r="I1158" s="3" t="s">
        <v>1081</v>
      </c>
      <c r="J1158" s="3">
        <v>2020</v>
      </c>
      <c r="K1158" s="9">
        <v>0.88561974378233554</v>
      </c>
    </row>
    <row r="1159" spans="1:11" x14ac:dyDescent="0.3">
      <c r="A1159" s="4" t="s">
        <v>1192</v>
      </c>
      <c r="B1159" s="4" t="s">
        <v>1125</v>
      </c>
      <c r="C1159" s="4" t="s">
        <v>415</v>
      </c>
      <c r="D1159" s="4" t="s">
        <v>689</v>
      </c>
      <c r="E1159" s="3" t="s">
        <v>856</v>
      </c>
      <c r="F1159" s="3"/>
      <c r="G1159" s="3" t="s">
        <v>1094</v>
      </c>
      <c r="H1159" s="3">
        <v>1</v>
      </c>
      <c r="I1159" s="3" t="s">
        <v>1081</v>
      </c>
      <c r="J1159" s="3">
        <v>2025</v>
      </c>
      <c r="K1159" s="9">
        <v>0.88561974378233554</v>
      </c>
    </row>
    <row r="1160" spans="1:11" x14ac:dyDescent="0.3">
      <c r="A1160" s="4" t="s">
        <v>1192</v>
      </c>
      <c r="B1160" s="4" t="s">
        <v>1125</v>
      </c>
      <c r="C1160" s="4" t="s">
        <v>415</v>
      </c>
      <c r="D1160" s="4" t="s">
        <v>689</v>
      </c>
      <c r="E1160" s="3" t="s">
        <v>856</v>
      </c>
      <c r="F1160" s="3"/>
      <c r="G1160" s="3" t="s">
        <v>1094</v>
      </c>
      <c r="H1160" s="3">
        <v>1</v>
      </c>
      <c r="I1160" s="3" t="s">
        <v>1081</v>
      </c>
      <c r="J1160" s="3">
        <v>2030</v>
      </c>
      <c r="K1160" s="9">
        <v>0.77048917709063192</v>
      </c>
    </row>
    <row r="1161" spans="1:11" x14ac:dyDescent="0.3">
      <c r="A1161" s="4" t="s">
        <v>1192</v>
      </c>
      <c r="B1161" s="4" t="s">
        <v>1125</v>
      </c>
      <c r="C1161" s="4" t="s">
        <v>415</v>
      </c>
      <c r="D1161" s="4" t="s">
        <v>689</v>
      </c>
      <c r="E1161" s="3" t="s">
        <v>856</v>
      </c>
      <c r="F1161" s="3"/>
      <c r="G1161" s="3" t="s">
        <v>1094</v>
      </c>
      <c r="H1161" s="3">
        <v>1</v>
      </c>
      <c r="I1161" s="3" t="s">
        <v>1081</v>
      </c>
      <c r="J1161" s="3">
        <v>2040</v>
      </c>
      <c r="K1161" s="9">
        <v>0.74392058477716183</v>
      </c>
    </row>
    <row r="1162" spans="1:11" x14ac:dyDescent="0.3">
      <c r="A1162" s="4" t="s">
        <v>1192</v>
      </c>
      <c r="B1162" s="4" t="s">
        <v>1125</v>
      </c>
      <c r="C1162" s="4" t="s">
        <v>415</v>
      </c>
      <c r="D1162" s="4" t="s">
        <v>689</v>
      </c>
      <c r="E1162" s="3" t="s">
        <v>856</v>
      </c>
      <c r="F1162" s="3"/>
      <c r="G1162" s="3" t="s">
        <v>1094</v>
      </c>
      <c r="H1162" s="3">
        <v>1</v>
      </c>
      <c r="I1162" s="3" t="s">
        <v>1081</v>
      </c>
      <c r="J1162" s="3">
        <v>2050</v>
      </c>
      <c r="K1162" s="9">
        <v>0.69963959758804506</v>
      </c>
    </row>
    <row r="1163" spans="1:11" x14ac:dyDescent="0.3">
      <c r="A1163" s="4" t="s">
        <v>1192</v>
      </c>
      <c r="B1163" s="4" t="s">
        <v>1125</v>
      </c>
      <c r="C1163" s="4" t="s">
        <v>415</v>
      </c>
      <c r="D1163" s="4" t="s">
        <v>1143</v>
      </c>
      <c r="E1163" s="3" t="s">
        <v>1180</v>
      </c>
      <c r="F1163" s="3"/>
      <c r="G1163" s="3" t="s">
        <v>1088</v>
      </c>
      <c r="H1163" s="3">
        <v>1</v>
      </c>
      <c r="I1163" s="3" t="s">
        <v>1081</v>
      </c>
      <c r="J1163" s="3">
        <v>2020</v>
      </c>
      <c r="K1163" s="9">
        <v>0.97548584302736252</v>
      </c>
    </row>
    <row r="1164" spans="1:11" x14ac:dyDescent="0.3">
      <c r="A1164" s="4" t="s">
        <v>1192</v>
      </c>
      <c r="B1164" s="4" t="s">
        <v>1125</v>
      </c>
      <c r="C1164" s="4" t="s">
        <v>415</v>
      </c>
      <c r="D1164" s="4" t="s">
        <v>1143</v>
      </c>
      <c r="E1164" s="3" t="s">
        <v>1180</v>
      </c>
      <c r="F1164" s="3"/>
      <c r="G1164" s="3" t="s">
        <v>1088</v>
      </c>
      <c r="H1164" s="3">
        <v>1</v>
      </c>
      <c r="I1164" s="3" t="s">
        <v>1081</v>
      </c>
      <c r="J1164" s="3">
        <v>2025</v>
      </c>
      <c r="K1164" s="9">
        <v>0.97548584302736252</v>
      </c>
    </row>
    <row r="1165" spans="1:11" x14ac:dyDescent="0.3">
      <c r="A1165" s="4" t="s">
        <v>1192</v>
      </c>
      <c r="B1165" s="4" t="s">
        <v>1125</v>
      </c>
      <c r="C1165" s="4" t="s">
        <v>415</v>
      </c>
      <c r="D1165" s="4" t="s">
        <v>1143</v>
      </c>
      <c r="E1165" s="3" t="s">
        <v>1180</v>
      </c>
      <c r="F1165" s="3"/>
      <c r="G1165" s="3" t="s">
        <v>1088</v>
      </c>
      <c r="H1165" s="3">
        <v>1</v>
      </c>
      <c r="I1165" s="3" t="s">
        <v>1081</v>
      </c>
      <c r="J1165" s="3">
        <v>2030</v>
      </c>
      <c r="K1165" s="9">
        <v>0.84867268343380542</v>
      </c>
    </row>
    <row r="1166" spans="1:11" x14ac:dyDescent="0.3">
      <c r="A1166" s="4" t="s">
        <v>1192</v>
      </c>
      <c r="B1166" s="4" t="s">
        <v>1125</v>
      </c>
      <c r="C1166" s="4" t="s">
        <v>415</v>
      </c>
      <c r="D1166" s="4" t="s">
        <v>1143</v>
      </c>
      <c r="E1166" s="3" t="s">
        <v>1180</v>
      </c>
      <c r="F1166" s="3"/>
      <c r="G1166" s="3" t="s">
        <v>1088</v>
      </c>
      <c r="H1166" s="3">
        <v>1</v>
      </c>
      <c r="I1166" s="3" t="s">
        <v>1081</v>
      </c>
      <c r="J1166" s="3">
        <v>2040</v>
      </c>
      <c r="K1166" s="9">
        <v>0.81940810814298448</v>
      </c>
    </row>
    <row r="1167" spans="1:11" x14ac:dyDescent="0.3">
      <c r="A1167" s="4" t="s">
        <v>1192</v>
      </c>
      <c r="B1167" s="4" t="s">
        <v>1125</v>
      </c>
      <c r="C1167" s="4" t="s">
        <v>415</v>
      </c>
      <c r="D1167" s="4" t="s">
        <v>1143</v>
      </c>
      <c r="E1167" s="3" t="s">
        <v>1180</v>
      </c>
      <c r="F1167" s="3"/>
      <c r="G1167" s="3" t="s">
        <v>1088</v>
      </c>
      <c r="H1167" s="3">
        <v>1</v>
      </c>
      <c r="I1167" s="3" t="s">
        <v>1081</v>
      </c>
      <c r="J1167" s="3">
        <v>2050</v>
      </c>
      <c r="K1167" s="9">
        <v>0.7706338159916164</v>
      </c>
    </row>
    <row r="1168" spans="1:11" x14ac:dyDescent="0.3">
      <c r="A1168" s="4" t="s">
        <v>1192</v>
      </c>
      <c r="B1168" s="4" t="s">
        <v>1125</v>
      </c>
      <c r="C1168" s="4" t="s">
        <v>415</v>
      </c>
      <c r="D1168" s="4" t="s">
        <v>1143</v>
      </c>
      <c r="E1168" s="3" t="s">
        <v>1180</v>
      </c>
      <c r="F1168" s="3"/>
      <c r="G1168" s="3" t="s">
        <v>1088</v>
      </c>
      <c r="H1168" s="3">
        <v>1</v>
      </c>
      <c r="I1168" s="3" t="s">
        <v>12</v>
      </c>
      <c r="J1168" s="3">
        <v>2025</v>
      </c>
      <c r="K1168" s="9">
        <v>0.82916296657325816</v>
      </c>
    </row>
    <row r="1169" spans="1:11" x14ac:dyDescent="0.3">
      <c r="A1169" s="4" t="s">
        <v>1192</v>
      </c>
      <c r="B1169" s="4" t="s">
        <v>1125</v>
      </c>
      <c r="C1169" s="4" t="s">
        <v>415</v>
      </c>
      <c r="D1169" s="4" t="s">
        <v>1143</v>
      </c>
      <c r="E1169" s="3" t="s">
        <v>1180</v>
      </c>
      <c r="F1169" s="3"/>
      <c r="G1169" s="3" t="s">
        <v>1088</v>
      </c>
      <c r="H1169" s="3">
        <v>1</v>
      </c>
      <c r="I1169" s="3" t="s">
        <v>12</v>
      </c>
      <c r="J1169" s="3">
        <v>2050</v>
      </c>
      <c r="K1169" s="9">
        <v>0.6828400901191537</v>
      </c>
    </row>
    <row r="1170" spans="1:11" x14ac:dyDescent="0.3">
      <c r="A1170" s="4" t="s">
        <v>1192</v>
      </c>
      <c r="B1170" s="4" t="s">
        <v>1125</v>
      </c>
      <c r="C1170" s="4" t="s">
        <v>415</v>
      </c>
      <c r="D1170" s="4" t="s">
        <v>1143</v>
      </c>
      <c r="E1170" s="3" t="s">
        <v>1180</v>
      </c>
      <c r="F1170" s="3"/>
      <c r="G1170" s="3" t="s">
        <v>1088</v>
      </c>
      <c r="H1170" s="3">
        <v>1</v>
      </c>
      <c r="I1170" s="3" t="s">
        <v>11</v>
      </c>
      <c r="J1170" s="3">
        <v>2025</v>
      </c>
      <c r="K1170" s="9">
        <v>1.121808719481467</v>
      </c>
    </row>
    <row r="1171" spans="1:11" x14ac:dyDescent="0.3">
      <c r="A1171" s="4" t="s">
        <v>1192</v>
      </c>
      <c r="B1171" s="4" t="s">
        <v>1125</v>
      </c>
      <c r="C1171" s="4" t="s">
        <v>415</v>
      </c>
      <c r="D1171" s="4" t="s">
        <v>1143</v>
      </c>
      <c r="E1171" s="3" t="s">
        <v>1180</v>
      </c>
      <c r="F1171" s="3"/>
      <c r="G1171" s="3" t="s">
        <v>1088</v>
      </c>
      <c r="H1171" s="3">
        <v>1</v>
      </c>
      <c r="I1171" s="3" t="s">
        <v>11</v>
      </c>
      <c r="J1171" s="3">
        <v>2050</v>
      </c>
      <c r="K1171" s="9">
        <v>0.86818240029435267</v>
      </c>
    </row>
    <row r="1172" spans="1:11" x14ac:dyDescent="0.3">
      <c r="A1172" s="4" t="s">
        <v>1192</v>
      </c>
      <c r="B1172" s="4" t="s">
        <v>1125</v>
      </c>
      <c r="C1172" s="4" t="s">
        <v>415</v>
      </c>
      <c r="D1172" s="4" t="s">
        <v>1146</v>
      </c>
      <c r="E1172" s="3" t="s">
        <v>922</v>
      </c>
      <c r="F1172" s="3"/>
      <c r="G1172" s="3" t="s">
        <v>1090</v>
      </c>
      <c r="H1172" s="3">
        <v>1</v>
      </c>
      <c r="I1172" s="3" t="s">
        <v>1081</v>
      </c>
      <c r="J1172" s="3">
        <v>2020</v>
      </c>
      <c r="K1172" s="9">
        <v>78.063069612244533</v>
      </c>
    </row>
    <row r="1173" spans="1:11" x14ac:dyDescent="0.3">
      <c r="A1173" s="4" t="s">
        <v>1192</v>
      </c>
      <c r="B1173" s="4" t="s">
        <v>1125</v>
      </c>
      <c r="C1173" s="4" t="s">
        <v>415</v>
      </c>
      <c r="D1173" s="4" t="s">
        <v>1146</v>
      </c>
      <c r="E1173" s="3" t="s">
        <v>922</v>
      </c>
      <c r="F1173" s="3"/>
      <c r="G1173" s="3" t="s">
        <v>1090</v>
      </c>
      <c r="H1173" s="3">
        <v>1</v>
      </c>
      <c r="I1173" s="3" t="s">
        <v>1081</v>
      </c>
      <c r="J1173" s="3">
        <v>2025</v>
      </c>
      <c r="K1173" s="9">
        <v>78.063069612244533</v>
      </c>
    </row>
    <row r="1174" spans="1:11" x14ac:dyDescent="0.3">
      <c r="A1174" s="4" t="s">
        <v>1192</v>
      </c>
      <c r="B1174" s="4" t="s">
        <v>1125</v>
      </c>
      <c r="C1174" s="4" t="s">
        <v>415</v>
      </c>
      <c r="D1174" s="4" t="s">
        <v>1146</v>
      </c>
      <c r="E1174" s="3" t="s">
        <v>922</v>
      </c>
      <c r="F1174" s="3"/>
      <c r="G1174" s="3" t="s">
        <v>1090</v>
      </c>
      <c r="H1174" s="3">
        <v>1</v>
      </c>
      <c r="I1174" s="3" t="s">
        <v>1081</v>
      </c>
      <c r="J1174" s="3">
        <v>2030</v>
      </c>
      <c r="K1174" s="9">
        <v>67.914870562652737</v>
      </c>
    </row>
    <row r="1175" spans="1:11" x14ac:dyDescent="0.3">
      <c r="A1175" s="4" t="s">
        <v>1192</v>
      </c>
      <c r="B1175" s="4" t="s">
        <v>1125</v>
      </c>
      <c r="C1175" s="4" t="s">
        <v>415</v>
      </c>
      <c r="D1175" s="4" t="s">
        <v>1146</v>
      </c>
      <c r="E1175" s="3" t="s">
        <v>922</v>
      </c>
      <c r="F1175" s="3"/>
      <c r="G1175" s="3" t="s">
        <v>1090</v>
      </c>
      <c r="H1175" s="3">
        <v>1</v>
      </c>
      <c r="I1175" s="3" t="s">
        <v>1081</v>
      </c>
      <c r="J1175" s="3">
        <v>2040</v>
      </c>
      <c r="K1175" s="9">
        <v>65.572978474285406</v>
      </c>
    </row>
    <row r="1176" spans="1:11" x14ac:dyDescent="0.3">
      <c r="A1176" s="4" t="s">
        <v>1192</v>
      </c>
      <c r="B1176" s="4" t="s">
        <v>1125</v>
      </c>
      <c r="C1176" s="4" t="s">
        <v>415</v>
      </c>
      <c r="D1176" s="4" t="s">
        <v>1146</v>
      </c>
      <c r="E1176" s="3" t="s">
        <v>922</v>
      </c>
      <c r="F1176" s="3"/>
      <c r="G1176" s="3" t="s">
        <v>1090</v>
      </c>
      <c r="H1176" s="3">
        <v>1</v>
      </c>
      <c r="I1176" s="3" t="s">
        <v>1081</v>
      </c>
      <c r="J1176" s="3">
        <v>2050</v>
      </c>
      <c r="K1176" s="9">
        <v>61.669824993673181</v>
      </c>
    </row>
    <row r="1177" spans="1:11" x14ac:dyDescent="0.3">
      <c r="A1177" s="4" t="s">
        <v>1192</v>
      </c>
      <c r="B1177" s="4" t="s">
        <v>1125</v>
      </c>
      <c r="C1177" s="4" t="s">
        <v>415</v>
      </c>
      <c r="D1177" s="4" t="s">
        <v>1146</v>
      </c>
      <c r="E1177" s="3" t="s">
        <v>922</v>
      </c>
      <c r="F1177" s="3"/>
      <c r="G1177" s="3" t="s">
        <v>1090</v>
      </c>
      <c r="H1177" s="3">
        <v>1</v>
      </c>
      <c r="I1177" s="3" t="s">
        <v>12</v>
      </c>
      <c r="J1177" s="3">
        <v>2025</v>
      </c>
      <c r="K1177" s="9">
        <v>66.35360917040785</v>
      </c>
    </row>
    <row r="1178" spans="1:11" x14ac:dyDescent="0.3">
      <c r="A1178" s="4" t="s">
        <v>1192</v>
      </c>
      <c r="B1178" s="4" t="s">
        <v>1125</v>
      </c>
      <c r="C1178" s="4" t="s">
        <v>415</v>
      </c>
      <c r="D1178" s="4" t="s">
        <v>1146</v>
      </c>
      <c r="E1178" s="3" t="s">
        <v>922</v>
      </c>
      <c r="F1178" s="3"/>
      <c r="G1178" s="3" t="s">
        <v>1090</v>
      </c>
      <c r="H1178" s="3">
        <v>1</v>
      </c>
      <c r="I1178" s="3" t="s">
        <v>12</v>
      </c>
      <c r="J1178" s="3">
        <v>2050</v>
      </c>
      <c r="K1178" s="9">
        <v>54.644148728571167</v>
      </c>
    </row>
    <row r="1179" spans="1:11" x14ac:dyDescent="0.3">
      <c r="A1179" s="4" t="s">
        <v>1192</v>
      </c>
      <c r="B1179" s="4" t="s">
        <v>1125</v>
      </c>
      <c r="C1179" s="4" t="s">
        <v>415</v>
      </c>
      <c r="D1179" s="4" t="s">
        <v>1146</v>
      </c>
      <c r="E1179" s="3" t="s">
        <v>922</v>
      </c>
      <c r="F1179" s="3"/>
      <c r="G1179" s="3" t="s">
        <v>1090</v>
      </c>
      <c r="H1179" s="3">
        <v>1</v>
      </c>
      <c r="I1179" s="3" t="s">
        <v>11</v>
      </c>
      <c r="J1179" s="3">
        <v>2025</v>
      </c>
      <c r="K1179" s="9">
        <v>89.772530054081201</v>
      </c>
    </row>
    <row r="1180" spans="1:11" x14ac:dyDescent="0.3">
      <c r="A1180" s="4" t="s">
        <v>1192</v>
      </c>
      <c r="B1180" s="4" t="s">
        <v>1125</v>
      </c>
      <c r="C1180" s="4" t="s">
        <v>415</v>
      </c>
      <c r="D1180" s="4" t="s">
        <v>1146</v>
      </c>
      <c r="E1180" s="3" t="s">
        <v>922</v>
      </c>
      <c r="F1180" s="3"/>
      <c r="G1180" s="3" t="s">
        <v>1090</v>
      </c>
      <c r="H1180" s="3">
        <v>1</v>
      </c>
      <c r="I1180" s="3" t="s">
        <v>11</v>
      </c>
      <c r="J1180" s="3">
        <v>2050</v>
      </c>
      <c r="K1180" s="9">
        <v>69.476131954897639</v>
      </c>
    </row>
    <row r="1181" spans="1:11" x14ac:dyDescent="0.3">
      <c r="A1181" s="4" t="s">
        <v>1192</v>
      </c>
      <c r="B1181" s="4" t="s">
        <v>1125</v>
      </c>
      <c r="C1181" s="4" t="s">
        <v>416</v>
      </c>
      <c r="D1181" s="4" t="s">
        <v>1153</v>
      </c>
      <c r="E1181" s="3" t="s">
        <v>1181</v>
      </c>
      <c r="F1181" s="3"/>
      <c r="G1181" s="3"/>
      <c r="H1181" s="3"/>
      <c r="I1181" s="3" t="s">
        <v>1081</v>
      </c>
      <c r="J1181" s="3">
        <v>2020</v>
      </c>
      <c r="K1181" s="9">
        <v>37.955479393440562</v>
      </c>
    </row>
    <row r="1182" spans="1:11" x14ac:dyDescent="0.3">
      <c r="A1182" s="4" t="s">
        <v>1192</v>
      </c>
      <c r="B1182" s="4" t="s">
        <v>1125</v>
      </c>
      <c r="C1182" s="4" t="s">
        <v>416</v>
      </c>
      <c r="D1182" s="4" t="s">
        <v>1153</v>
      </c>
      <c r="E1182" s="3" t="s">
        <v>1181</v>
      </c>
      <c r="F1182" s="3"/>
      <c r="G1182" s="3"/>
      <c r="H1182" s="3"/>
      <c r="I1182" s="3" t="s">
        <v>1081</v>
      </c>
      <c r="J1182" s="3">
        <v>2025</v>
      </c>
      <c r="K1182" s="9">
        <v>37.955479393440562</v>
      </c>
    </row>
    <row r="1183" spans="1:11" x14ac:dyDescent="0.3">
      <c r="A1183" s="4" t="s">
        <v>1192</v>
      </c>
      <c r="B1183" s="4" t="s">
        <v>1125</v>
      </c>
      <c r="C1183" s="4" t="s">
        <v>416</v>
      </c>
      <c r="D1183" s="4" t="s">
        <v>1153</v>
      </c>
      <c r="E1183" s="3" t="s">
        <v>1181</v>
      </c>
      <c r="F1183" s="3"/>
      <c r="G1183" s="3"/>
      <c r="H1183" s="3"/>
      <c r="I1183" s="3" t="s">
        <v>1081</v>
      </c>
      <c r="J1183" s="3">
        <v>2030</v>
      </c>
      <c r="K1183" s="9">
        <v>37.955479393440562</v>
      </c>
    </row>
    <row r="1184" spans="1:11" x14ac:dyDescent="0.3">
      <c r="A1184" s="4" t="s">
        <v>1192</v>
      </c>
      <c r="B1184" s="4" t="s">
        <v>1125</v>
      </c>
      <c r="C1184" s="4" t="s">
        <v>416</v>
      </c>
      <c r="D1184" s="4" t="s">
        <v>1153</v>
      </c>
      <c r="E1184" s="3" t="s">
        <v>1181</v>
      </c>
      <c r="F1184" s="3"/>
      <c r="G1184" s="3"/>
      <c r="H1184" s="3"/>
      <c r="I1184" s="3" t="s">
        <v>1081</v>
      </c>
      <c r="J1184" s="3">
        <v>2040</v>
      </c>
      <c r="K1184" s="9">
        <v>37.955479393440562</v>
      </c>
    </row>
    <row r="1185" spans="1:11" x14ac:dyDescent="0.3">
      <c r="A1185" s="4" t="s">
        <v>1192</v>
      </c>
      <c r="B1185" s="4" t="s">
        <v>1125</v>
      </c>
      <c r="C1185" s="4" t="s">
        <v>416</v>
      </c>
      <c r="D1185" s="4" t="s">
        <v>1153</v>
      </c>
      <c r="E1185" s="3" t="s">
        <v>1181</v>
      </c>
      <c r="F1185" s="3"/>
      <c r="G1185" s="3"/>
      <c r="H1185" s="3"/>
      <c r="I1185" s="3" t="s">
        <v>1081</v>
      </c>
      <c r="J1185" s="3">
        <v>2050</v>
      </c>
      <c r="K1185" s="9">
        <v>37.955479393440562</v>
      </c>
    </row>
    <row r="1186" spans="1:11" x14ac:dyDescent="0.3">
      <c r="A1186" s="4" t="s">
        <v>1192</v>
      </c>
      <c r="B1186" s="4" t="s">
        <v>1125</v>
      </c>
      <c r="C1186" s="4" t="s">
        <v>416</v>
      </c>
      <c r="D1186" s="4" t="s">
        <v>1152</v>
      </c>
      <c r="E1186" s="3" t="s">
        <v>1182</v>
      </c>
      <c r="F1186" s="3"/>
      <c r="G1186" s="3"/>
      <c r="H1186" s="3">
        <v>1</v>
      </c>
      <c r="I1186" s="3" t="s">
        <v>1081</v>
      </c>
      <c r="J1186" s="3">
        <v>2020</v>
      </c>
      <c r="K1186" s="9">
        <v>19.227115383240911</v>
      </c>
    </row>
    <row r="1187" spans="1:11" x14ac:dyDescent="0.3">
      <c r="A1187" s="4" t="s">
        <v>1192</v>
      </c>
      <c r="B1187" s="4" t="s">
        <v>1125</v>
      </c>
      <c r="C1187" s="4" t="s">
        <v>416</v>
      </c>
      <c r="D1187" s="4" t="s">
        <v>1152</v>
      </c>
      <c r="E1187" s="3" t="s">
        <v>1182</v>
      </c>
      <c r="F1187" s="3"/>
      <c r="G1187" s="3"/>
      <c r="H1187" s="3">
        <v>1</v>
      </c>
      <c r="I1187" s="3" t="s">
        <v>1081</v>
      </c>
      <c r="J1187" s="3">
        <v>2025</v>
      </c>
      <c r="K1187" s="9">
        <v>19.227115383240911</v>
      </c>
    </row>
    <row r="1188" spans="1:11" x14ac:dyDescent="0.3">
      <c r="A1188" s="4" t="s">
        <v>1192</v>
      </c>
      <c r="B1188" s="4" t="s">
        <v>1125</v>
      </c>
      <c r="C1188" s="4" t="s">
        <v>416</v>
      </c>
      <c r="D1188" s="4" t="s">
        <v>1152</v>
      </c>
      <c r="E1188" s="3" t="s">
        <v>1182</v>
      </c>
      <c r="F1188" s="3"/>
      <c r="G1188" s="3"/>
      <c r="H1188" s="3">
        <v>1</v>
      </c>
      <c r="I1188" s="3" t="s">
        <v>1081</v>
      </c>
      <c r="J1188" s="3">
        <v>2030</v>
      </c>
      <c r="K1188" s="9">
        <v>19.227115383240911</v>
      </c>
    </row>
    <row r="1189" spans="1:11" x14ac:dyDescent="0.3">
      <c r="A1189" s="4" t="s">
        <v>1192</v>
      </c>
      <c r="B1189" s="4" t="s">
        <v>1125</v>
      </c>
      <c r="C1189" s="4" t="s">
        <v>416</v>
      </c>
      <c r="D1189" s="4" t="s">
        <v>1152</v>
      </c>
      <c r="E1189" s="3" t="s">
        <v>1182</v>
      </c>
      <c r="F1189" s="3"/>
      <c r="G1189" s="3"/>
      <c r="H1189" s="3">
        <v>1</v>
      </c>
      <c r="I1189" s="3" t="s">
        <v>1081</v>
      </c>
      <c r="J1189" s="3">
        <v>2040</v>
      </c>
      <c r="K1189" s="9">
        <v>19.227115383240911</v>
      </c>
    </row>
    <row r="1190" spans="1:11" x14ac:dyDescent="0.3">
      <c r="A1190" s="4" t="s">
        <v>1192</v>
      </c>
      <c r="B1190" s="4" t="s">
        <v>1125</v>
      </c>
      <c r="C1190" s="4" t="s">
        <v>416</v>
      </c>
      <c r="D1190" s="4" t="s">
        <v>1152</v>
      </c>
      <c r="E1190" s="3" t="s">
        <v>1182</v>
      </c>
      <c r="F1190" s="3"/>
      <c r="G1190" s="3"/>
      <c r="H1190" s="3">
        <v>1</v>
      </c>
      <c r="I1190" s="3" t="s">
        <v>1081</v>
      </c>
      <c r="J1190" s="3">
        <v>2050</v>
      </c>
      <c r="K1190" s="9">
        <v>19.227115383240911</v>
      </c>
    </row>
    <row r="1191" spans="1:11" x14ac:dyDescent="0.3">
      <c r="A1191" s="4" t="s">
        <v>1192</v>
      </c>
      <c r="B1191" s="4" t="s">
        <v>1125</v>
      </c>
      <c r="C1191" s="4" t="s">
        <v>416</v>
      </c>
      <c r="D1191" s="4" t="s">
        <v>1096</v>
      </c>
      <c r="E1191" s="3"/>
      <c r="F1191" s="3"/>
      <c r="G1191" s="3" t="s">
        <v>245</v>
      </c>
      <c r="H1191" s="3" t="s">
        <v>1084</v>
      </c>
      <c r="I1191" s="3" t="s">
        <v>1081</v>
      </c>
      <c r="J1191" s="3">
        <v>2020</v>
      </c>
      <c r="K1191" s="9">
        <v>0.21</v>
      </c>
    </row>
    <row r="1192" spans="1:11" x14ac:dyDescent="0.3">
      <c r="A1192" s="4" t="s">
        <v>1192</v>
      </c>
      <c r="B1192" s="4" t="s">
        <v>1125</v>
      </c>
      <c r="C1192" s="4" t="s">
        <v>416</v>
      </c>
      <c r="D1192" s="4" t="s">
        <v>1096</v>
      </c>
      <c r="E1192" s="3"/>
      <c r="F1192" s="3"/>
      <c r="G1192" s="3" t="s">
        <v>245</v>
      </c>
      <c r="H1192" s="3" t="s">
        <v>1084</v>
      </c>
      <c r="I1192" s="3" t="s">
        <v>1081</v>
      </c>
      <c r="J1192" s="3">
        <v>2025</v>
      </c>
      <c r="K1192" s="9">
        <v>0.21</v>
      </c>
    </row>
    <row r="1193" spans="1:11" x14ac:dyDescent="0.3">
      <c r="A1193" s="4" t="s">
        <v>1192</v>
      </c>
      <c r="B1193" s="4" t="s">
        <v>1125</v>
      </c>
      <c r="C1193" s="4" t="s">
        <v>416</v>
      </c>
      <c r="D1193" s="4" t="s">
        <v>1096</v>
      </c>
      <c r="E1193" s="3"/>
      <c r="F1193" s="3"/>
      <c r="G1193" s="3" t="s">
        <v>245</v>
      </c>
      <c r="H1193" s="3" t="s">
        <v>1084</v>
      </c>
      <c r="I1193" s="3" t="s">
        <v>1081</v>
      </c>
      <c r="J1193" s="3">
        <v>2030</v>
      </c>
      <c r="K1193" s="9">
        <v>0.21</v>
      </c>
    </row>
    <row r="1194" spans="1:11" x14ac:dyDescent="0.3">
      <c r="A1194" s="4" t="s">
        <v>1192</v>
      </c>
      <c r="B1194" s="4" t="s">
        <v>1125</v>
      </c>
      <c r="C1194" s="4" t="s">
        <v>416</v>
      </c>
      <c r="D1194" s="4" t="s">
        <v>1096</v>
      </c>
      <c r="E1194" s="3"/>
      <c r="F1194" s="3"/>
      <c r="G1194" s="3" t="s">
        <v>245</v>
      </c>
      <c r="H1194" s="3" t="s">
        <v>1084</v>
      </c>
      <c r="I1194" s="3" t="s">
        <v>1081</v>
      </c>
      <c r="J1194" s="3">
        <v>2040</v>
      </c>
      <c r="K1194" s="9">
        <v>0.21</v>
      </c>
    </row>
    <row r="1195" spans="1:11" x14ac:dyDescent="0.3">
      <c r="A1195" s="4" t="s">
        <v>1192</v>
      </c>
      <c r="B1195" s="4" t="s">
        <v>1125</v>
      </c>
      <c r="C1195" s="4" t="s">
        <v>416</v>
      </c>
      <c r="D1195" s="4" t="s">
        <v>1096</v>
      </c>
      <c r="E1195" s="3"/>
      <c r="F1195" s="3"/>
      <c r="G1195" s="3" t="s">
        <v>245</v>
      </c>
      <c r="H1195" s="3" t="s">
        <v>1084</v>
      </c>
      <c r="I1195" s="3" t="s">
        <v>1081</v>
      </c>
      <c r="J1195" s="3">
        <v>2050</v>
      </c>
      <c r="K1195" s="9">
        <v>0.21</v>
      </c>
    </row>
    <row r="1196" spans="1:11" x14ac:dyDescent="0.3">
      <c r="A1196" s="4" t="s">
        <v>1192</v>
      </c>
      <c r="B1196" s="4" t="s">
        <v>1125</v>
      </c>
      <c r="C1196" s="4" t="s">
        <v>416</v>
      </c>
      <c r="D1196" s="4" t="s">
        <v>1150</v>
      </c>
      <c r="E1196" s="3" t="s">
        <v>1183</v>
      </c>
      <c r="F1196" s="3"/>
      <c r="G1196" s="3" t="s">
        <v>244</v>
      </c>
      <c r="H1196" s="3" t="s">
        <v>1084</v>
      </c>
      <c r="I1196" s="3" t="s">
        <v>1081</v>
      </c>
      <c r="J1196" s="3">
        <v>2020</v>
      </c>
      <c r="K1196" s="9">
        <v>65</v>
      </c>
    </row>
    <row r="1197" spans="1:11" x14ac:dyDescent="0.3">
      <c r="A1197" s="4" t="s">
        <v>1192</v>
      </c>
      <c r="B1197" s="4" t="s">
        <v>1125</v>
      </c>
      <c r="C1197" s="4" t="s">
        <v>416</v>
      </c>
      <c r="D1197" s="4" t="s">
        <v>1150</v>
      </c>
      <c r="E1197" s="3" t="s">
        <v>1183</v>
      </c>
      <c r="F1197" s="3"/>
      <c r="G1197" s="3" t="s">
        <v>244</v>
      </c>
      <c r="H1197" s="3" t="s">
        <v>1084</v>
      </c>
      <c r="I1197" s="3" t="s">
        <v>1081</v>
      </c>
      <c r="J1197" s="3">
        <v>2025</v>
      </c>
      <c r="K1197" s="9">
        <v>65</v>
      </c>
    </row>
    <row r="1198" spans="1:11" x14ac:dyDescent="0.3">
      <c r="A1198" s="4" t="s">
        <v>1192</v>
      </c>
      <c r="B1198" s="4" t="s">
        <v>1125</v>
      </c>
      <c r="C1198" s="4" t="s">
        <v>416</v>
      </c>
      <c r="D1198" s="4" t="s">
        <v>1150</v>
      </c>
      <c r="E1198" s="3" t="s">
        <v>1183</v>
      </c>
      <c r="F1198" s="3"/>
      <c r="G1198" s="3" t="s">
        <v>244</v>
      </c>
      <c r="H1198" s="3" t="s">
        <v>1084</v>
      </c>
      <c r="I1198" s="3" t="s">
        <v>1081</v>
      </c>
      <c r="J1198" s="3">
        <v>2030</v>
      </c>
      <c r="K1198" s="9">
        <v>65</v>
      </c>
    </row>
    <row r="1199" spans="1:11" x14ac:dyDescent="0.3">
      <c r="A1199" s="4" t="s">
        <v>1192</v>
      </c>
      <c r="B1199" s="4" t="s">
        <v>1125</v>
      </c>
      <c r="C1199" s="4" t="s">
        <v>416</v>
      </c>
      <c r="D1199" s="4" t="s">
        <v>1150</v>
      </c>
      <c r="E1199" s="3" t="s">
        <v>1183</v>
      </c>
      <c r="F1199" s="3"/>
      <c r="G1199" s="3" t="s">
        <v>244</v>
      </c>
      <c r="H1199" s="3" t="s">
        <v>1084</v>
      </c>
      <c r="I1199" s="3" t="s">
        <v>1081</v>
      </c>
      <c r="J1199" s="3">
        <v>2040</v>
      </c>
      <c r="K1199" s="9">
        <v>65</v>
      </c>
    </row>
    <row r="1200" spans="1:11" x14ac:dyDescent="0.3">
      <c r="A1200" s="4" t="s">
        <v>1192</v>
      </c>
      <c r="B1200" s="4" t="s">
        <v>1125</v>
      </c>
      <c r="C1200" s="4" t="s">
        <v>416</v>
      </c>
      <c r="D1200" s="4" t="s">
        <v>1150</v>
      </c>
      <c r="E1200" s="3" t="s">
        <v>1183</v>
      </c>
      <c r="F1200" s="3"/>
      <c r="G1200" s="3" t="s">
        <v>244</v>
      </c>
      <c r="H1200" s="3" t="s">
        <v>1084</v>
      </c>
      <c r="I1200" s="3" t="s">
        <v>1081</v>
      </c>
      <c r="J1200" s="3">
        <v>2050</v>
      </c>
      <c r="K1200" s="9">
        <v>65</v>
      </c>
    </row>
    <row r="1201" spans="1:11" x14ac:dyDescent="0.3">
      <c r="A1201" s="4" t="s">
        <v>1192</v>
      </c>
      <c r="B1201" s="4" t="s">
        <v>1125</v>
      </c>
      <c r="C1201" s="4" t="s">
        <v>416</v>
      </c>
      <c r="D1201" s="4" t="s">
        <v>1148</v>
      </c>
      <c r="E1201" s="3" t="s">
        <v>1184</v>
      </c>
      <c r="F1201" s="3"/>
      <c r="G1201" s="3"/>
      <c r="H1201" s="3" t="s">
        <v>1095</v>
      </c>
      <c r="I1201" s="3" t="s">
        <v>1081</v>
      </c>
      <c r="J1201" s="3">
        <v>2020</v>
      </c>
      <c r="K1201" s="9">
        <v>2.9735749358854071</v>
      </c>
    </row>
    <row r="1202" spans="1:11" x14ac:dyDescent="0.3">
      <c r="A1202" s="4" t="s">
        <v>1192</v>
      </c>
      <c r="B1202" s="4" t="s">
        <v>1125</v>
      </c>
      <c r="C1202" s="4" t="s">
        <v>416</v>
      </c>
      <c r="D1202" s="4" t="s">
        <v>1148</v>
      </c>
      <c r="E1202" s="3" t="s">
        <v>1184</v>
      </c>
      <c r="F1202" s="3"/>
      <c r="G1202" s="3"/>
      <c r="H1202" s="3" t="s">
        <v>1095</v>
      </c>
      <c r="I1202" s="3" t="s">
        <v>1081</v>
      </c>
      <c r="J1202" s="3">
        <v>2025</v>
      </c>
      <c r="K1202" s="9">
        <v>2.9735749358854071</v>
      </c>
    </row>
    <row r="1203" spans="1:11" x14ac:dyDescent="0.3">
      <c r="A1203" s="4" t="s">
        <v>1192</v>
      </c>
      <c r="B1203" s="4" t="s">
        <v>1125</v>
      </c>
      <c r="C1203" s="4" t="s">
        <v>416</v>
      </c>
      <c r="D1203" s="4" t="s">
        <v>1148</v>
      </c>
      <c r="E1203" s="3" t="s">
        <v>1184</v>
      </c>
      <c r="F1203" s="3"/>
      <c r="G1203" s="3"/>
      <c r="H1203" s="3" t="s">
        <v>1095</v>
      </c>
      <c r="I1203" s="3" t="s">
        <v>1081</v>
      </c>
      <c r="J1203" s="3">
        <v>2030</v>
      </c>
      <c r="K1203" s="9">
        <v>2.9735749358854071</v>
      </c>
    </row>
    <row r="1204" spans="1:11" x14ac:dyDescent="0.3">
      <c r="A1204" s="4" t="s">
        <v>1192</v>
      </c>
      <c r="B1204" s="4" t="s">
        <v>1125</v>
      </c>
      <c r="C1204" s="4" t="s">
        <v>416</v>
      </c>
      <c r="D1204" s="4" t="s">
        <v>1148</v>
      </c>
      <c r="E1204" s="3" t="s">
        <v>1184</v>
      </c>
      <c r="F1204" s="3"/>
      <c r="G1204" s="3"/>
      <c r="H1204" s="3" t="s">
        <v>1095</v>
      </c>
      <c r="I1204" s="3" t="s">
        <v>1081</v>
      </c>
      <c r="J1204" s="3">
        <v>2040</v>
      </c>
      <c r="K1204" s="9">
        <v>2.9735749358854071</v>
      </c>
    </row>
    <row r="1205" spans="1:11" x14ac:dyDescent="0.3">
      <c r="A1205" s="4" t="s">
        <v>1192</v>
      </c>
      <c r="B1205" s="4" t="s">
        <v>1125</v>
      </c>
      <c r="C1205" s="4" t="s">
        <v>416</v>
      </c>
      <c r="D1205" s="4" t="s">
        <v>1148</v>
      </c>
      <c r="E1205" s="3" t="s">
        <v>1184</v>
      </c>
      <c r="F1205" s="3"/>
      <c r="G1205" s="3"/>
      <c r="H1205" s="3" t="s">
        <v>1095</v>
      </c>
      <c r="I1205" s="3" t="s">
        <v>1081</v>
      </c>
      <c r="J1205" s="3">
        <v>2050</v>
      </c>
      <c r="K1205" s="9">
        <v>2.9735749358854071</v>
      </c>
    </row>
    <row r="1206" spans="1:11" x14ac:dyDescent="0.3">
      <c r="A1206" s="4" t="s">
        <v>1192</v>
      </c>
      <c r="B1206" s="4" t="s">
        <v>1125</v>
      </c>
      <c r="C1206" s="4" t="s">
        <v>416</v>
      </c>
      <c r="D1206" s="4" t="s">
        <v>1151</v>
      </c>
      <c r="E1206" s="3" t="s">
        <v>850</v>
      </c>
      <c r="F1206" s="3"/>
      <c r="G1206" s="3"/>
      <c r="H1206" s="3" t="s">
        <v>1097</v>
      </c>
      <c r="I1206" s="3" t="s">
        <v>1081</v>
      </c>
      <c r="J1206" s="3">
        <v>2020</v>
      </c>
      <c r="K1206" s="9">
        <v>9.0000000000000011E-3</v>
      </c>
    </row>
    <row r="1207" spans="1:11" x14ac:dyDescent="0.3">
      <c r="A1207" s="4" t="s">
        <v>1192</v>
      </c>
      <c r="B1207" s="4" t="s">
        <v>1125</v>
      </c>
      <c r="C1207" s="4" t="s">
        <v>416</v>
      </c>
      <c r="D1207" s="4" t="s">
        <v>1151</v>
      </c>
      <c r="E1207" s="3" t="s">
        <v>850</v>
      </c>
      <c r="F1207" s="3"/>
      <c r="G1207" s="3"/>
      <c r="H1207" s="3" t="s">
        <v>1097</v>
      </c>
      <c r="I1207" s="3" t="s">
        <v>1081</v>
      </c>
      <c r="J1207" s="3">
        <v>2025</v>
      </c>
      <c r="K1207" s="9">
        <v>9.0000000000000011E-3</v>
      </c>
    </row>
    <row r="1208" spans="1:11" x14ac:dyDescent="0.3">
      <c r="A1208" s="4" t="s">
        <v>1192</v>
      </c>
      <c r="B1208" s="4" t="s">
        <v>1125</v>
      </c>
      <c r="C1208" s="4" t="s">
        <v>416</v>
      </c>
      <c r="D1208" s="4" t="s">
        <v>1151</v>
      </c>
      <c r="E1208" s="3" t="s">
        <v>850</v>
      </c>
      <c r="F1208" s="3"/>
      <c r="G1208" s="3"/>
      <c r="H1208" s="3" t="s">
        <v>1097</v>
      </c>
      <c r="I1208" s="3" t="s">
        <v>1081</v>
      </c>
      <c r="J1208" s="3">
        <v>2030</v>
      </c>
      <c r="K1208" s="9">
        <v>9.0000000000000011E-3</v>
      </c>
    </row>
    <row r="1209" spans="1:11" x14ac:dyDescent="0.3">
      <c r="A1209" s="4" t="s">
        <v>1192</v>
      </c>
      <c r="B1209" s="4" t="s">
        <v>1125</v>
      </c>
      <c r="C1209" s="4" t="s">
        <v>416</v>
      </c>
      <c r="D1209" s="4" t="s">
        <v>1151</v>
      </c>
      <c r="E1209" s="3" t="s">
        <v>850</v>
      </c>
      <c r="F1209" s="3"/>
      <c r="G1209" s="3"/>
      <c r="H1209" s="3" t="s">
        <v>1097</v>
      </c>
      <c r="I1209" s="3" t="s">
        <v>1081</v>
      </c>
      <c r="J1209" s="3">
        <v>2040</v>
      </c>
      <c r="K1209" s="9">
        <v>9.0000000000000011E-3</v>
      </c>
    </row>
    <row r="1210" spans="1:11" x14ac:dyDescent="0.3">
      <c r="A1210" s="4" t="s">
        <v>1192</v>
      </c>
      <c r="B1210" s="4" t="s">
        <v>1125</v>
      </c>
      <c r="C1210" s="4" t="s">
        <v>416</v>
      </c>
      <c r="D1210" s="4" t="s">
        <v>1151</v>
      </c>
      <c r="E1210" s="3" t="s">
        <v>850</v>
      </c>
      <c r="F1210" s="3"/>
      <c r="G1210" s="3"/>
      <c r="H1210" s="3" t="s">
        <v>1097</v>
      </c>
      <c r="I1210" s="3" t="s">
        <v>1081</v>
      </c>
      <c r="J1210" s="3">
        <v>2050</v>
      </c>
      <c r="K1210" s="9">
        <v>9.0000000000000011E-3</v>
      </c>
    </row>
    <row r="1211" spans="1:11" x14ac:dyDescent="0.3">
      <c r="A1211" s="4" t="s">
        <v>1192</v>
      </c>
      <c r="B1211" s="4" t="s">
        <v>1125</v>
      </c>
      <c r="C1211" s="4" t="s">
        <v>416</v>
      </c>
      <c r="D1211" s="4" t="s">
        <v>1149</v>
      </c>
      <c r="E1211" s="3" t="s">
        <v>1185</v>
      </c>
      <c r="F1211" s="3"/>
      <c r="G1211" s="3"/>
      <c r="H1211" s="3" t="s">
        <v>1095</v>
      </c>
      <c r="I1211" s="3" t="s">
        <v>1081</v>
      </c>
      <c r="J1211" s="3">
        <v>2020</v>
      </c>
      <c r="K1211" s="9">
        <v>26.04851643835616</v>
      </c>
    </row>
    <row r="1212" spans="1:11" x14ac:dyDescent="0.3">
      <c r="A1212" s="4" t="s">
        <v>1192</v>
      </c>
      <c r="B1212" s="4" t="s">
        <v>1125</v>
      </c>
      <c r="C1212" s="4" t="s">
        <v>416</v>
      </c>
      <c r="D1212" s="4" t="s">
        <v>1149</v>
      </c>
      <c r="E1212" s="3" t="s">
        <v>1185</v>
      </c>
      <c r="F1212" s="3"/>
      <c r="G1212" s="3"/>
      <c r="H1212" s="3" t="s">
        <v>1095</v>
      </c>
      <c r="I1212" s="3" t="s">
        <v>1081</v>
      </c>
      <c r="J1212" s="3">
        <v>2025</v>
      </c>
      <c r="K1212" s="9">
        <v>26.04851643835616</v>
      </c>
    </row>
    <row r="1213" spans="1:11" x14ac:dyDescent="0.3">
      <c r="A1213" s="4" t="s">
        <v>1192</v>
      </c>
      <c r="B1213" s="4" t="s">
        <v>1125</v>
      </c>
      <c r="C1213" s="4" t="s">
        <v>416</v>
      </c>
      <c r="D1213" s="4" t="s">
        <v>1149</v>
      </c>
      <c r="E1213" s="3" t="s">
        <v>1185</v>
      </c>
      <c r="F1213" s="3"/>
      <c r="G1213" s="3"/>
      <c r="H1213" s="3" t="s">
        <v>1095</v>
      </c>
      <c r="I1213" s="3" t="s">
        <v>1081</v>
      </c>
      <c r="J1213" s="3">
        <v>2030</v>
      </c>
      <c r="K1213" s="9">
        <v>26.04851643835616</v>
      </c>
    </row>
    <row r="1214" spans="1:11" x14ac:dyDescent="0.3">
      <c r="A1214" s="4" t="s">
        <v>1192</v>
      </c>
      <c r="B1214" s="4" t="s">
        <v>1125</v>
      </c>
      <c r="C1214" s="4" t="s">
        <v>416</v>
      </c>
      <c r="D1214" s="4" t="s">
        <v>1149</v>
      </c>
      <c r="E1214" s="3" t="s">
        <v>1185</v>
      </c>
      <c r="F1214" s="3"/>
      <c r="G1214" s="3"/>
      <c r="H1214" s="3" t="s">
        <v>1095</v>
      </c>
      <c r="I1214" s="3" t="s">
        <v>1081</v>
      </c>
      <c r="J1214" s="3">
        <v>2040</v>
      </c>
      <c r="K1214" s="9">
        <v>26.04851643835616</v>
      </c>
    </row>
    <row r="1215" spans="1:11" x14ac:dyDescent="0.3">
      <c r="A1215" s="4" t="s">
        <v>1192</v>
      </c>
      <c r="B1215" s="4" t="s">
        <v>1125</v>
      </c>
      <c r="C1215" s="4" t="s">
        <v>416</v>
      </c>
      <c r="D1215" s="4" t="s">
        <v>1149</v>
      </c>
      <c r="E1215" s="3" t="s">
        <v>1185</v>
      </c>
      <c r="F1215" s="3"/>
      <c r="G1215" s="3"/>
      <c r="H1215" s="3" t="s">
        <v>1095</v>
      </c>
      <c r="I1215" s="3" t="s">
        <v>1081</v>
      </c>
      <c r="J1215" s="3">
        <v>2050</v>
      </c>
      <c r="K1215" s="9">
        <v>26.04851643835616</v>
      </c>
    </row>
    <row r="1216" spans="1:11" x14ac:dyDescent="0.3">
      <c r="A1216" s="4" t="s">
        <v>1193</v>
      </c>
      <c r="B1216" s="4" t="s">
        <v>1163</v>
      </c>
      <c r="C1216" s="4" t="s">
        <v>10</v>
      </c>
      <c r="D1216" s="4" t="s">
        <v>690</v>
      </c>
      <c r="E1216" s="3" t="s">
        <v>850</v>
      </c>
      <c r="F1216" s="3"/>
      <c r="G1216" s="3" t="s">
        <v>5</v>
      </c>
      <c r="H1216" s="3">
        <v>1</v>
      </c>
      <c r="I1216" s="3" t="s">
        <v>1081</v>
      </c>
      <c r="J1216" s="3">
        <v>2020</v>
      </c>
      <c r="K1216" s="9">
        <v>1.8923957079231779E-2</v>
      </c>
    </row>
    <row r="1217" spans="1:11" x14ac:dyDescent="0.3">
      <c r="A1217" s="4" t="s">
        <v>1193</v>
      </c>
      <c r="B1217" s="4" t="s">
        <v>1163</v>
      </c>
      <c r="C1217" s="4" t="s">
        <v>10</v>
      </c>
      <c r="D1217" s="4" t="s">
        <v>690</v>
      </c>
      <c r="E1217" s="3" t="s">
        <v>850</v>
      </c>
      <c r="F1217" s="3"/>
      <c r="G1217" s="3" t="s">
        <v>5</v>
      </c>
      <c r="H1217" s="3">
        <v>1</v>
      </c>
      <c r="I1217" s="3" t="s">
        <v>1081</v>
      </c>
      <c r="J1217" s="3">
        <v>2025</v>
      </c>
      <c r="K1217" s="9">
        <v>1.8923957079231779E-2</v>
      </c>
    </row>
    <row r="1218" spans="1:11" x14ac:dyDescent="0.3">
      <c r="A1218" s="4" t="s">
        <v>1193</v>
      </c>
      <c r="B1218" s="4" t="s">
        <v>1163</v>
      </c>
      <c r="C1218" s="4" t="s">
        <v>10</v>
      </c>
      <c r="D1218" s="4" t="s">
        <v>690</v>
      </c>
      <c r="E1218" s="3" t="s">
        <v>850</v>
      </c>
      <c r="F1218" s="3"/>
      <c r="G1218" s="3" t="s">
        <v>5</v>
      </c>
      <c r="H1218" s="3">
        <v>1</v>
      </c>
      <c r="I1218" s="3" t="s">
        <v>1081</v>
      </c>
      <c r="J1218" s="3">
        <v>2030</v>
      </c>
      <c r="K1218" s="9">
        <v>1.476068652180079E-2</v>
      </c>
    </row>
    <row r="1219" spans="1:11" x14ac:dyDescent="0.3">
      <c r="A1219" s="4" t="s">
        <v>1193</v>
      </c>
      <c r="B1219" s="4" t="s">
        <v>1163</v>
      </c>
      <c r="C1219" s="4" t="s">
        <v>10</v>
      </c>
      <c r="D1219" s="4" t="s">
        <v>690</v>
      </c>
      <c r="E1219" s="3" t="s">
        <v>850</v>
      </c>
      <c r="F1219" s="3"/>
      <c r="G1219" s="3" t="s">
        <v>5</v>
      </c>
      <c r="H1219" s="3">
        <v>1</v>
      </c>
      <c r="I1219" s="3" t="s">
        <v>1081</v>
      </c>
      <c r="J1219" s="3">
        <v>2040</v>
      </c>
      <c r="K1219" s="9">
        <v>1.3152150170066089E-2</v>
      </c>
    </row>
    <row r="1220" spans="1:11" x14ac:dyDescent="0.3">
      <c r="A1220" s="4" t="s">
        <v>1193</v>
      </c>
      <c r="B1220" s="4" t="s">
        <v>1163</v>
      </c>
      <c r="C1220" s="4" t="s">
        <v>10</v>
      </c>
      <c r="D1220" s="4" t="s">
        <v>690</v>
      </c>
      <c r="E1220" s="3" t="s">
        <v>850</v>
      </c>
      <c r="F1220" s="3"/>
      <c r="G1220" s="3" t="s">
        <v>5</v>
      </c>
      <c r="H1220" s="3">
        <v>1</v>
      </c>
      <c r="I1220" s="3" t="s">
        <v>1081</v>
      </c>
      <c r="J1220" s="3">
        <v>2050</v>
      </c>
      <c r="K1220" s="9">
        <v>1.154361381833139E-2</v>
      </c>
    </row>
    <row r="1221" spans="1:11" x14ac:dyDescent="0.3">
      <c r="A1221" s="4" t="s">
        <v>1193</v>
      </c>
      <c r="B1221" s="4" t="s">
        <v>1163</v>
      </c>
      <c r="C1221" s="4" t="s">
        <v>10</v>
      </c>
      <c r="D1221" s="4" t="s">
        <v>690</v>
      </c>
      <c r="E1221" s="3" t="s">
        <v>850</v>
      </c>
      <c r="F1221" s="3"/>
      <c r="G1221" s="3" t="s">
        <v>5</v>
      </c>
      <c r="H1221" s="3">
        <v>1</v>
      </c>
      <c r="I1221" s="3" t="s">
        <v>12</v>
      </c>
      <c r="J1221" s="3">
        <v>2025</v>
      </c>
      <c r="K1221" s="9">
        <v>1.4192967809423839E-2</v>
      </c>
    </row>
    <row r="1222" spans="1:11" x14ac:dyDescent="0.3">
      <c r="A1222" s="4" t="s">
        <v>1193</v>
      </c>
      <c r="B1222" s="4" t="s">
        <v>1163</v>
      </c>
      <c r="C1222" s="4" t="s">
        <v>10</v>
      </c>
      <c r="D1222" s="4" t="s">
        <v>690</v>
      </c>
      <c r="E1222" s="3" t="s">
        <v>850</v>
      </c>
      <c r="F1222" s="3"/>
      <c r="G1222" s="3" t="s">
        <v>5</v>
      </c>
      <c r="H1222" s="3">
        <v>1</v>
      </c>
      <c r="I1222" s="3" t="s">
        <v>12</v>
      </c>
      <c r="J1222" s="3">
        <v>2050</v>
      </c>
      <c r="K1222" s="9">
        <v>1.442951727291423E-2</v>
      </c>
    </row>
    <row r="1223" spans="1:11" x14ac:dyDescent="0.3">
      <c r="A1223" s="4" t="s">
        <v>1193</v>
      </c>
      <c r="B1223" s="4" t="s">
        <v>1163</v>
      </c>
      <c r="C1223" s="4" t="s">
        <v>10</v>
      </c>
      <c r="D1223" s="4" t="s">
        <v>690</v>
      </c>
      <c r="E1223" s="3" t="s">
        <v>850</v>
      </c>
      <c r="F1223" s="3"/>
      <c r="G1223" s="3" t="s">
        <v>5</v>
      </c>
      <c r="H1223" s="3">
        <v>1</v>
      </c>
      <c r="I1223" s="3" t="s">
        <v>11</v>
      </c>
      <c r="J1223" s="3">
        <v>2025</v>
      </c>
      <c r="K1223" s="9">
        <v>2.3654946349039731E-2</v>
      </c>
    </row>
    <row r="1224" spans="1:11" x14ac:dyDescent="0.3">
      <c r="A1224" s="4" t="s">
        <v>1193</v>
      </c>
      <c r="B1224" s="4" t="s">
        <v>1163</v>
      </c>
      <c r="C1224" s="4" t="s">
        <v>10</v>
      </c>
      <c r="D1224" s="4" t="s">
        <v>690</v>
      </c>
      <c r="E1224" s="3" t="s">
        <v>850</v>
      </c>
      <c r="F1224" s="3"/>
      <c r="G1224" s="3" t="s">
        <v>5</v>
      </c>
      <c r="H1224" s="3">
        <v>1</v>
      </c>
      <c r="I1224" s="3" t="s">
        <v>11</v>
      </c>
      <c r="J1224" s="3">
        <v>2050</v>
      </c>
      <c r="K1224" s="9">
        <v>1.442951727291423E-2</v>
      </c>
    </row>
    <row r="1225" spans="1:11" x14ac:dyDescent="0.3">
      <c r="A1225" s="4" t="s">
        <v>1193</v>
      </c>
      <c r="B1225" s="4" t="s">
        <v>1163</v>
      </c>
      <c r="C1225" s="4" t="s">
        <v>10</v>
      </c>
      <c r="D1225" s="4" t="s">
        <v>1166</v>
      </c>
      <c r="E1225" s="3" t="s">
        <v>850</v>
      </c>
      <c r="F1225" s="3"/>
      <c r="G1225" s="3"/>
      <c r="H1225" s="3">
        <v>1</v>
      </c>
      <c r="I1225" s="3" t="s">
        <v>1081</v>
      </c>
      <c r="J1225" s="3">
        <v>2020</v>
      </c>
      <c r="K1225" s="9">
        <v>1</v>
      </c>
    </row>
    <row r="1226" spans="1:11" x14ac:dyDescent="0.3">
      <c r="A1226" s="4" t="s">
        <v>1193</v>
      </c>
      <c r="B1226" s="4" t="s">
        <v>1163</v>
      </c>
      <c r="C1226" s="4" t="s">
        <v>10</v>
      </c>
      <c r="D1226" s="4" t="s">
        <v>1166</v>
      </c>
      <c r="E1226" s="3" t="s">
        <v>850</v>
      </c>
      <c r="F1226" s="3"/>
      <c r="G1226" s="3"/>
      <c r="H1226" s="3">
        <v>1</v>
      </c>
      <c r="I1226" s="3" t="s">
        <v>1081</v>
      </c>
      <c r="J1226" s="3">
        <v>2025</v>
      </c>
      <c r="K1226" s="9">
        <v>1</v>
      </c>
    </row>
    <row r="1227" spans="1:11" x14ac:dyDescent="0.3">
      <c r="A1227" s="4" t="s">
        <v>1193</v>
      </c>
      <c r="B1227" s="4" t="s">
        <v>1163</v>
      </c>
      <c r="C1227" s="4" t="s">
        <v>10</v>
      </c>
      <c r="D1227" s="4" t="s">
        <v>1166</v>
      </c>
      <c r="E1227" s="3" t="s">
        <v>850</v>
      </c>
      <c r="F1227" s="3"/>
      <c r="G1227" s="3"/>
      <c r="H1227" s="3">
        <v>1</v>
      </c>
      <c r="I1227" s="3" t="s">
        <v>1081</v>
      </c>
      <c r="J1227" s="3">
        <v>2030</v>
      </c>
      <c r="K1227" s="9">
        <v>1</v>
      </c>
    </row>
    <row r="1228" spans="1:11" x14ac:dyDescent="0.3">
      <c r="A1228" s="4" t="s">
        <v>1193</v>
      </c>
      <c r="B1228" s="4" t="s">
        <v>1163</v>
      </c>
      <c r="C1228" s="4" t="s">
        <v>10</v>
      </c>
      <c r="D1228" s="4" t="s">
        <v>1166</v>
      </c>
      <c r="E1228" s="3" t="s">
        <v>850</v>
      </c>
      <c r="F1228" s="3"/>
      <c r="G1228" s="3"/>
      <c r="H1228" s="3">
        <v>1</v>
      </c>
      <c r="I1228" s="3" t="s">
        <v>1081</v>
      </c>
      <c r="J1228" s="3">
        <v>2040</v>
      </c>
      <c r="K1228" s="9">
        <v>1</v>
      </c>
    </row>
    <row r="1229" spans="1:11" x14ac:dyDescent="0.3">
      <c r="A1229" s="4" t="s">
        <v>1193</v>
      </c>
      <c r="B1229" s="4" t="s">
        <v>1163</v>
      </c>
      <c r="C1229" s="4" t="s">
        <v>10</v>
      </c>
      <c r="D1229" s="4" t="s">
        <v>1166</v>
      </c>
      <c r="E1229" s="3" t="s">
        <v>850</v>
      </c>
      <c r="F1229" s="3"/>
      <c r="G1229" s="3"/>
      <c r="H1229" s="3">
        <v>1</v>
      </c>
      <c r="I1229" s="3" t="s">
        <v>1081</v>
      </c>
      <c r="J1229" s="3">
        <v>2050</v>
      </c>
      <c r="K1229" s="9">
        <v>1</v>
      </c>
    </row>
    <row r="1230" spans="1:11" x14ac:dyDescent="0.3">
      <c r="A1230" s="4" t="s">
        <v>1193</v>
      </c>
      <c r="B1230" s="4" t="s">
        <v>1163</v>
      </c>
      <c r="C1230" s="4" t="s">
        <v>10</v>
      </c>
      <c r="D1230" s="4" t="s">
        <v>1167</v>
      </c>
      <c r="E1230" s="3" t="s">
        <v>1194</v>
      </c>
      <c r="F1230" s="3"/>
      <c r="G1230" s="3"/>
      <c r="H1230" s="3">
        <v>1</v>
      </c>
      <c r="I1230" s="3" t="s">
        <v>1081</v>
      </c>
      <c r="J1230" s="3">
        <v>2020</v>
      </c>
      <c r="K1230" s="9">
        <v>0.99045665656451298</v>
      </c>
    </row>
    <row r="1231" spans="1:11" x14ac:dyDescent="0.3">
      <c r="A1231" s="4" t="s">
        <v>1193</v>
      </c>
      <c r="B1231" s="4" t="s">
        <v>1163</v>
      </c>
      <c r="C1231" s="4" t="s">
        <v>10</v>
      </c>
      <c r="D1231" s="4" t="s">
        <v>1167</v>
      </c>
      <c r="E1231" s="3" t="s">
        <v>1194</v>
      </c>
      <c r="F1231" s="3"/>
      <c r="G1231" s="3"/>
      <c r="H1231" s="3">
        <v>1</v>
      </c>
      <c r="I1231" s="3" t="s">
        <v>1081</v>
      </c>
      <c r="J1231" s="3">
        <v>2025</v>
      </c>
      <c r="K1231" s="9">
        <v>0.99045665656451298</v>
      </c>
    </row>
    <row r="1232" spans="1:11" x14ac:dyDescent="0.3">
      <c r="A1232" s="4" t="s">
        <v>1193</v>
      </c>
      <c r="B1232" s="4" t="s">
        <v>1163</v>
      </c>
      <c r="C1232" s="4" t="s">
        <v>10</v>
      </c>
      <c r="D1232" s="4" t="s">
        <v>1167</v>
      </c>
      <c r="E1232" s="3" t="s">
        <v>1194</v>
      </c>
      <c r="F1232" s="3"/>
      <c r="G1232" s="3"/>
      <c r="H1232" s="3">
        <v>1</v>
      </c>
      <c r="I1232" s="3" t="s">
        <v>1081</v>
      </c>
      <c r="J1232" s="3">
        <v>2030</v>
      </c>
      <c r="K1232" s="9">
        <v>0.99045665656451298</v>
      </c>
    </row>
    <row r="1233" spans="1:11" x14ac:dyDescent="0.3">
      <c r="A1233" s="4" t="s">
        <v>1193</v>
      </c>
      <c r="B1233" s="4" t="s">
        <v>1163</v>
      </c>
      <c r="C1233" s="4" t="s">
        <v>10</v>
      </c>
      <c r="D1233" s="4" t="s">
        <v>1167</v>
      </c>
      <c r="E1233" s="3" t="s">
        <v>1194</v>
      </c>
      <c r="F1233" s="3"/>
      <c r="G1233" s="3"/>
      <c r="H1233" s="3">
        <v>1</v>
      </c>
      <c r="I1233" s="3" t="s">
        <v>1081</v>
      </c>
      <c r="J1233" s="3">
        <v>2040</v>
      </c>
      <c r="K1233" s="9">
        <v>0.99045665656451298</v>
      </c>
    </row>
    <row r="1234" spans="1:11" x14ac:dyDescent="0.3">
      <c r="A1234" s="4" t="s">
        <v>1193</v>
      </c>
      <c r="B1234" s="4" t="s">
        <v>1163</v>
      </c>
      <c r="C1234" s="4" t="s">
        <v>10</v>
      </c>
      <c r="D1234" s="4" t="s">
        <v>1167</v>
      </c>
      <c r="E1234" s="3" t="s">
        <v>1194</v>
      </c>
      <c r="F1234" s="3"/>
      <c r="G1234" s="3"/>
      <c r="H1234" s="3">
        <v>1</v>
      </c>
      <c r="I1234" s="3" t="s">
        <v>1081</v>
      </c>
      <c r="J1234" s="3">
        <v>2050</v>
      </c>
      <c r="K1234" s="9">
        <v>0.99045665656451298</v>
      </c>
    </row>
    <row r="1235" spans="1:11" x14ac:dyDescent="0.3">
      <c r="A1235" s="4" t="s">
        <v>1193</v>
      </c>
      <c r="B1235" s="4" t="s">
        <v>1163</v>
      </c>
      <c r="C1235" s="4" t="s">
        <v>10</v>
      </c>
      <c r="D1235" s="4" t="s">
        <v>1164</v>
      </c>
      <c r="E1235" s="3" t="s">
        <v>1184</v>
      </c>
      <c r="F1235" s="3"/>
      <c r="G1235" s="3"/>
      <c r="H1235" s="3">
        <v>1</v>
      </c>
      <c r="I1235" s="3" t="s">
        <v>1081</v>
      </c>
      <c r="J1235" s="3">
        <v>2020</v>
      </c>
      <c r="K1235" s="9">
        <v>5.886362422997947</v>
      </c>
    </row>
    <row r="1236" spans="1:11" x14ac:dyDescent="0.3">
      <c r="A1236" s="4" t="s">
        <v>1193</v>
      </c>
      <c r="B1236" s="4" t="s">
        <v>1163</v>
      </c>
      <c r="C1236" s="4" t="s">
        <v>10</v>
      </c>
      <c r="D1236" s="4" t="s">
        <v>1164</v>
      </c>
      <c r="E1236" s="3" t="s">
        <v>1184</v>
      </c>
      <c r="F1236" s="3"/>
      <c r="G1236" s="3"/>
      <c r="H1236" s="3">
        <v>1</v>
      </c>
      <c r="I1236" s="3" t="s">
        <v>1081</v>
      </c>
      <c r="J1236" s="3">
        <v>2025</v>
      </c>
      <c r="K1236" s="9">
        <v>5.886362422997947</v>
      </c>
    </row>
    <row r="1237" spans="1:11" x14ac:dyDescent="0.3">
      <c r="A1237" s="4" t="s">
        <v>1193</v>
      </c>
      <c r="B1237" s="4" t="s">
        <v>1163</v>
      </c>
      <c r="C1237" s="4" t="s">
        <v>10</v>
      </c>
      <c r="D1237" s="4" t="s">
        <v>1164</v>
      </c>
      <c r="E1237" s="3" t="s">
        <v>1184</v>
      </c>
      <c r="F1237" s="3"/>
      <c r="G1237" s="3"/>
      <c r="H1237" s="3">
        <v>1</v>
      </c>
      <c r="I1237" s="3" t="s">
        <v>1081</v>
      </c>
      <c r="J1237" s="3">
        <v>2030</v>
      </c>
      <c r="K1237" s="9">
        <v>5.886362422997947</v>
      </c>
    </row>
    <row r="1238" spans="1:11" x14ac:dyDescent="0.3">
      <c r="A1238" s="4" t="s">
        <v>1193</v>
      </c>
      <c r="B1238" s="4" t="s">
        <v>1163</v>
      </c>
      <c r="C1238" s="4" t="s">
        <v>10</v>
      </c>
      <c r="D1238" s="4" t="s">
        <v>1164</v>
      </c>
      <c r="E1238" s="3" t="s">
        <v>1184</v>
      </c>
      <c r="F1238" s="3"/>
      <c r="G1238" s="3"/>
      <c r="H1238" s="3">
        <v>1</v>
      </c>
      <c r="I1238" s="3" t="s">
        <v>1081</v>
      </c>
      <c r="J1238" s="3">
        <v>2040</v>
      </c>
      <c r="K1238" s="9">
        <v>5.886362422997947</v>
      </c>
    </row>
    <row r="1239" spans="1:11" x14ac:dyDescent="0.3">
      <c r="A1239" s="4" t="s">
        <v>1193</v>
      </c>
      <c r="B1239" s="4" t="s">
        <v>1163</v>
      </c>
      <c r="C1239" s="4" t="s">
        <v>10</v>
      </c>
      <c r="D1239" s="4" t="s">
        <v>1164</v>
      </c>
      <c r="E1239" s="3" t="s">
        <v>1184</v>
      </c>
      <c r="F1239" s="3"/>
      <c r="G1239" s="3"/>
      <c r="H1239" s="3">
        <v>1</v>
      </c>
      <c r="I1239" s="3" t="s">
        <v>1081</v>
      </c>
      <c r="J1239" s="3">
        <v>2050</v>
      </c>
      <c r="K1239" s="9">
        <v>5.886362422997947</v>
      </c>
    </row>
    <row r="1240" spans="1:11" x14ac:dyDescent="0.3">
      <c r="A1240" s="4" t="s">
        <v>1193</v>
      </c>
      <c r="B1240" s="4" t="s">
        <v>1163</v>
      </c>
      <c r="C1240" s="4" t="s">
        <v>10</v>
      </c>
      <c r="D1240" s="4" t="s">
        <v>420</v>
      </c>
      <c r="E1240" s="3" t="s">
        <v>853</v>
      </c>
      <c r="F1240" s="3"/>
      <c r="G1240" s="3" t="s">
        <v>2</v>
      </c>
      <c r="H1240" s="3">
        <v>1</v>
      </c>
      <c r="I1240" s="3" t="s">
        <v>1081</v>
      </c>
      <c r="J1240" s="3">
        <v>2020</v>
      </c>
      <c r="K1240" s="9">
        <v>1</v>
      </c>
    </row>
    <row r="1241" spans="1:11" x14ac:dyDescent="0.3">
      <c r="A1241" s="4" t="s">
        <v>1193</v>
      </c>
      <c r="B1241" s="4" t="s">
        <v>1163</v>
      </c>
      <c r="C1241" s="4" t="s">
        <v>10</v>
      </c>
      <c r="D1241" s="4" t="s">
        <v>420</v>
      </c>
      <c r="E1241" s="3" t="s">
        <v>853</v>
      </c>
      <c r="F1241" s="3"/>
      <c r="G1241" s="3" t="s">
        <v>2</v>
      </c>
      <c r="H1241" s="3">
        <v>1</v>
      </c>
      <c r="I1241" s="3" t="s">
        <v>1081</v>
      </c>
      <c r="J1241" s="3">
        <v>2025</v>
      </c>
      <c r="K1241" s="9">
        <v>1</v>
      </c>
    </row>
    <row r="1242" spans="1:11" x14ac:dyDescent="0.3">
      <c r="A1242" s="4" t="s">
        <v>1193</v>
      </c>
      <c r="B1242" s="4" t="s">
        <v>1163</v>
      </c>
      <c r="C1242" s="4" t="s">
        <v>10</v>
      </c>
      <c r="D1242" s="4" t="s">
        <v>420</v>
      </c>
      <c r="E1242" s="3" t="s">
        <v>853</v>
      </c>
      <c r="F1242" s="3"/>
      <c r="G1242" s="3" t="s">
        <v>2</v>
      </c>
      <c r="H1242" s="3">
        <v>1</v>
      </c>
      <c r="I1242" s="3" t="s">
        <v>1081</v>
      </c>
      <c r="J1242" s="3">
        <v>2030</v>
      </c>
      <c r="K1242" s="9">
        <v>1</v>
      </c>
    </row>
    <row r="1243" spans="1:11" x14ac:dyDescent="0.3">
      <c r="A1243" s="4" t="s">
        <v>1193</v>
      </c>
      <c r="B1243" s="4" t="s">
        <v>1163</v>
      </c>
      <c r="C1243" s="4" t="s">
        <v>10</v>
      </c>
      <c r="D1243" s="4" t="s">
        <v>420</v>
      </c>
      <c r="E1243" s="3" t="s">
        <v>853</v>
      </c>
      <c r="F1243" s="3"/>
      <c r="G1243" s="3" t="s">
        <v>2</v>
      </c>
      <c r="H1243" s="3">
        <v>1</v>
      </c>
      <c r="I1243" s="3" t="s">
        <v>1081</v>
      </c>
      <c r="J1243" s="3">
        <v>2040</v>
      </c>
      <c r="K1243" s="9">
        <v>1</v>
      </c>
    </row>
    <row r="1244" spans="1:11" x14ac:dyDescent="0.3">
      <c r="A1244" s="4" t="s">
        <v>1193</v>
      </c>
      <c r="B1244" s="4" t="s">
        <v>1163</v>
      </c>
      <c r="C1244" s="4" t="s">
        <v>10</v>
      </c>
      <c r="D1244" s="4" t="s">
        <v>420</v>
      </c>
      <c r="E1244" s="3" t="s">
        <v>853</v>
      </c>
      <c r="F1244" s="3"/>
      <c r="G1244" s="3" t="s">
        <v>2</v>
      </c>
      <c r="H1244" s="3">
        <v>1</v>
      </c>
      <c r="I1244" s="3" t="s">
        <v>1081</v>
      </c>
      <c r="J1244" s="3">
        <v>2050</v>
      </c>
      <c r="K1244" s="9">
        <v>1</v>
      </c>
    </row>
    <row r="1245" spans="1:11" x14ac:dyDescent="0.3">
      <c r="A1245" s="4" t="s">
        <v>1193</v>
      </c>
      <c r="B1245" s="4" t="s">
        <v>1163</v>
      </c>
      <c r="C1245" s="4" t="s">
        <v>10</v>
      </c>
      <c r="D1245" s="4" t="s">
        <v>420</v>
      </c>
      <c r="E1245" s="3" t="s">
        <v>853</v>
      </c>
      <c r="F1245" s="3"/>
      <c r="G1245" s="3" t="s">
        <v>2</v>
      </c>
      <c r="H1245" s="3">
        <v>1</v>
      </c>
      <c r="I1245" s="3" t="s">
        <v>12</v>
      </c>
      <c r="J1245" s="3">
        <v>2025</v>
      </c>
      <c r="K1245" s="9">
        <v>1</v>
      </c>
    </row>
    <row r="1246" spans="1:11" x14ac:dyDescent="0.3">
      <c r="A1246" s="4" t="s">
        <v>1193</v>
      </c>
      <c r="B1246" s="4" t="s">
        <v>1163</v>
      </c>
      <c r="C1246" s="4" t="s">
        <v>10</v>
      </c>
      <c r="D1246" s="4" t="s">
        <v>420</v>
      </c>
      <c r="E1246" s="3" t="s">
        <v>853</v>
      </c>
      <c r="F1246" s="3"/>
      <c r="G1246" s="3" t="s">
        <v>2</v>
      </c>
      <c r="H1246" s="3">
        <v>1</v>
      </c>
      <c r="I1246" s="3" t="s">
        <v>12</v>
      </c>
      <c r="J1246" s="3">
        <v>2050</v>
      </c>
      <c r="K1246" s="9">
        <v>1</v>
      </c>
    </row>
    <row r="1247" spans="1:11" x14ac:dyDescent="0.3">
      <c r="A1247" s="4" t="s">
        <v>1193</v>
      </c>
      <c r="B1247" s="4" t="s">
        <v>1163</v>
      </c>
      <c r="C1247" s="4" t="s">
        <v>10</v>
      </c>
      <c r="D1247" s="4" t="s">
        <v>420</v>
      </c>
      <c r="E1247" s="3" t="s">
        <v>853</v>
      </c>
      <c r="F1247" s="3"/>
      <c r="G1247" s="3" t="s">
        <v>2</v>
      </c>
      <c r="H1247" s="3">
        <v>1</v>
      </c>
      <c r="I1247" s="3" t="s">
        <v>11</v>
      </c>
      <c r="J1247" s="3">
        <v>2025</v>
      </c>
      <c r="K1247" s="9">
        <v>2</v>
      </c>
    </row>
    <row r="1248" spans="1:11" x14ac:dyDescent="0.3">
      <c r="A1248" s="4" t="s">
        <v>1193</v>
      </c>
      <c r="B1248" s="4" t="s">
        <v>1163</v>
      </c>
      <c r="C1248" s="4" t="s">
        <v>10</v>
      </c>
      <c r="D1248" s="4" t="s">
        <v>420</v>
      </c>
      <c r="E1248" s="3" t="s">
        <v>853</v>
      </c>
      <c r="F1248" s="3"/>
      <c r="G1248" s="3" t="s">
        <v>2</v>
      </c>
      <c r="H1248" s="3">
        <v>1</v>
      </c>
      <c r="I1248" s="3" t="s">
        <v>11</v>
      </c>
      <c r="J1248" s="3">
        <v>2050</v>
      </c>
      <c r="K1248" s="9">
        <v>2</v>
      </c>
    </row>
    <row r="1249" spans="1:11" x14ac:dyDescent="0.3">
      <c r="A1249" s="4" t="s">
        <v>1193</v>
      </c>
      <c r="B1249" s="4" t="s">
        <v>1163</v>
      </c>
      <c r="C1249" s="4" t="s">
        <v>10</v>
      </c>
      <c r="D1249" s="4" t="s">
        <v>421</v>
      </c>
      <c r="E1249" s="3" t="s">
        <v>857</v>
      </c>
      <c r="F1249" s="3"/>
      <c r="G1249" s="3"/>
      <c r="H1249" s="3">
        <v>1</v>
      </c>
      <c r="I1249" s="3" t="s">
        <v>1081</v>
      </c>
      <c r="J1249" s="3">
        <v>2020</v>
      </c>
      <c r="K1249" s="9">
        <v>0.2857142857142857</v>
      </c>
    </row>
    <row r="1250" spans="1:11" x14ac:dyDescent="0.3">
      <c r="A1250" s="4" t="s">
        <v>1193</v>
      </c>
      <c r="B1250" s="4" t="s">
        <v>1163</v>
      </c>
      <c r="C1250" s="4" t="s">
        <v>10</v>
      </c>
      <c r="D1250" s="4" t="s">
        <v>421</v>
      </c>
      <c r="E1250" s="3" t="s">
        <v>857</v>
      </c>
      <c r="F1250" s="3"/>
      <c r="G1250" s="3"/>
      <c r="H1250" s="3">
        <v>1</v>
      </c>
      <c r="I1250" s="3" t="s">
        <v>1081</v>
      </c>
      <c r="J1250" s="3">
        <v>2025</v>
      </c>
      <c r="K1250" s="9">
        <v>0.2857142857142857</v>
      </c>
    </row>
    <row r="1251" spans="1:11" x14ac:dyDescent="0.3">
      <c r="A1251" s="4" t="s">
        <v>1193</v>
      </c>
      <c r="B1251" s="4" t="s">
        <v>1163</v>
      </c>
      <c r="C1251" s="4" t="s">
        <v>10</v>
      </c>
      <c r="D1251" s="4" t="s">
        <v>421</v>
      </c>
      <c r="E1251" s="3" t="s">
        <v>857</v>
      </c>
      <c r="F1251" s="3"/>
      <c r="G1251" s="3"/>
      <c r="H1251" s="3">
        <v>1</v>
      </c>
      <c r="I1251" s="3" t="s">
        <v>1081</v>
      </c>
      <c r="J1251" s="3">
        <v>2030</v>
      </c>
      <c r="K1251" s="9">
        <v>0.2857142857142857</v>
      </c>
    </row>
    <row r="1252" spans="1:11" x14ac:dyDescent="0.3">
      <c r="A1252" s="4" t="s">
        <v>1193</v>
      </c>
      <c r="B1252" s="4" t="s">
        <v>1163</v>
      </c>
      <c r="C1252" s="4" t="s">
        <v>10</v>
      </c>
      <c r="D1252" s="4" t="s">
        <v>421</v>
      </c>
      <c r="E1252" s="3" t="s">
        <v>857</v>
      </c>
      <c r="F1252" s="3"/>
      <c r="G1252" s="3"/>
      <c r="H1252" s="3">
        <v>1</v>
      </c>
      <c r="I1252" s="3" t="s">
        <v>1081</v>
      </c>
      <c r="J1252" s="3">
        <v>2040</v>
      </c>
      <c r="K1252" s="9">
        <v>0.2857142857142857</v>
      </c>
    </row>
    <row r="1253" spans="1:11" x14ac:dyDescent="0.3">
      <c r="A1253" s="4" t="s">
        <v>1193</v>
      </c>
      <c r="B1253" s="4" t="s">
        <v>1163</v>
      </c>
      <c r="C1253" s="4" t="s">
        <v>10</v>
      </c>
      <c r="D1253" s="4" t="s">
        <v>421</v>
      </c>
      <c r="E1253" s="3" t="s">
        <v>857</v>
      </c>
      <c r="F1253" s="3"/>
      <c r="G1253" s="3"/>
      <c r="H1253" s="3">
        <v>1</v>
      </c>
      <c r="I1253" s="3" t="s">
        <v>1081</v>
      </c>
      <c r="J1253" s="3">
        <v>2050</v>
      </c>
      <c r="K1253" s="9">
        <v>0.2857142857142857</v>
      </c>
    </row>
    <row r="1254" spans="1:11" x14ac:dyDescent="0.3">
      <c r="A1254" s="4" t="s">
        <v>1193</v>
      </c>
      <c r="B1254" s="4" t="s">
        <v>1163</v>
      </c>
      <c r="C1254" s="4" t="s">
        <v>10</v>
      </c>
      <c r="D1254" s="4" t="s">
        <v>691</v>
      </c>
      <c r="E1254" s="3" t="s">
        <v>850</v>
      </c>
      <c r="F1254" s="3"/>
      <c r="G1254" s="3" t="s">
        <v>4</v>
      </c>
      <c r="H1254" s="3">
        <v>1</v>
      </c>
      <c r="I1254" s="3" t="s">
        <v>1081</v>
      </c>
      <c r="J1254" s="3">
        <v>2020</v>
      </c>
      <c r="K1254" s="9">
        <v>0.103221584068537</v>
      </c>
    </row>
    <row r="1255" spans="1:11" x14ac:dyDescent="0.3">
      <c r="A1255" s="4" t="s">
        <v>1193</v>
      </c>
      <c r="B1255" s="4" t="s">
        <v>1163</v>
      </c>
      <c r="C1255" s="4" t="s">
        <v>10</v>
      </c>
      <c r="D1255" s="4" t="s">
        <v>691</v>
      </c>
      <c r="E1255" s="3" t="s">
        <v>850</v>
      </c>
      <c r="F1255" s="3"/>
      <c r="G1255" s="3" t="s">
        <v>4</v>
      </c>
      <c r="H1255" s="3">
        <v>1</v>
      </c>
      <c r="I1255" s="3" t="s">
        <v>1081</v>
      </c>
      <c r="J1255" s="3">
        <v>2025</v>
      </c>
      <c r="K1255" s="9">
        <v>0.103221584068537</v>
      </c>
    </row>
    <row r="1256" spans="1:11" x14ac:dyDescent="0.3">
      <c r="A1256" s="4" t="s">
        <v>1193</v>
      </c>
      <c r="B1256" s="4" t="s">
        <v>1163</v>
      </c>
      <c r="C1256" s="4" t="s">
        <v>10</v>
      </c>
      <c r="D1256" s="4" t="s">
        <v>691</v>
      </c>
      <c r="E1256" s="3" t="s">
        <v>850</v>
      </c>
      <c r="F1256" s="3"/>
      <c r="G1256" s="3" t="s">
        <v>4</v>
      </c>
      <c r="H1256" s="3">
        <v>1</v>
      </c>
      <c r="I1256" s="3" t="s">
        <v>1081</v>
      </c>
      <c r="J1256" s="3">
        <v>2030</v>
      </c>
      <c r="K1256" s="9">
        <v>8.0512835573458855E-2</v>
      </c>
    </row>
    <row r="1257" spans="1:11" x14ac:dyDescent="0.3">
      <c r="A1257" s="4" t="s">
        <v>1193</v>
      </c>
      <c r="B1257" s="4" t="s">
        <v>1163</v>
      </c>
      <c r="C1257" s="4" t="s">
        <v>10</v>
      </c>
      <c r="D1257" s="4" t="s">
        <v>691</v>
      </c>
      <c r="E1257" s="3" t="s">
        <v>850</v>
      </c>
      <c r="F1257" s="3"/>
      <c r="G1257" s="3" t="s">
        <v>4</v>
      </c>
      <c r="H1257" s="3">
        <v>1</v>
      </c>
      <c r="I1257" s="3" t="s">
        <v>1081</v>
      </c>
      <c r="J1257" s="3">
        <v>2040</v>
      </c>
      <c r="K1257" s="9">
        <v>7.1739000927633204E-2</v>
      </c>
    </row>
    <row r="1258" spans="1:11" x14ac:dyDescent="0.3">
      <c r="A1258" s="4" t="s">
        <v>1193</v>
      </c>
      <c r="B1258" s="4" t="s">
        <v>1163</v>
      </c>
      <c r="C1258" s="4" t="s">
        <v>10</v>
      </c>
      <c r="D1258" s="4" t="s">
        <v>691</v>
      </c>
      <c r="E1258" s="3" t="s">
        <v>850</v>
      </c>
      <c r="F1258" s="3"/>
      <c r="G1258" s="3" t="s">
        <v>4</v>
      </c>
      <c r="H1258" s="3">
        <v>1</v>
      </c>
      <c r="I1258" s="3" t="s">
        <v>1081</v>
      </c>
      <c r="J1258" s="3">
        <v>2050</v>
      </c>
      <c r="K1258" s="9">
        <v>6.2965166281807566E-2</v>
      </c>
    </row>
    <row r="1259" spans="1:11" x14ac:dyDescent="0.3">
      <c r="A1259" s="4" t="s">
        <v>1193</v>
      </c>
      <c r="B1259" s="4" t="s">
        <v>1163</v>
      </c>
      <c r="C1259" s="4" t="s">
        <v>10</v>
      </c>
      <c r="D1259" s="4" t="s">
        <v>691</v>
      </c>
      <c r="E1259" s="3" t="s">
        <v>850</v>
      </c>
      <c r="F1259" s="3"/>
      <c r="G1259" s="3" t="s">
        <v>4</v>
      </c>
      <c r="H1259" s="3">
        <v>1</v>
      </c>
      <c r="I1259" s="3" t="s">
        <v>12</v>
      </c>
      <c r="J1259" s="3">
        <v>2025</v>
      </c>
      <c r="K1259" s="9">
        <v>8.7738346458256442E-2</v>
      </c>
    </row>
    <row r="1260" spans="1:11" x14ac:dyDescent="0.3">
      <c r="A1260" s="4" t="s">
        <v>1193</v>
      </c>
      <c r="B1260" s="4" t="s">
        <v>1163</v>
      </c>
      <c r="C1260" s="4" t="s">
        <v>10</v>
      </c>
      <c r="D1260" s="4" t="s">
        <v>691</v>
      </c>
      <c r="E1260" s="3" t="s">
        <v>850</v>
      </c>
      <c r="F1260" s="3"/>
      <c r="G1260" s="3" t="s">
        <v>4</v>
      </c>
      <c r="H1260" s="3">
        <v>1</v>
      </c>
      <c r="I1260" s="3" t="s">
        <v>12</v>
      </c>
      <c r="J1260" s="3">
        <v>2050</v>
      </c>
      <c r="K1260" s="9">
        <v>7.2409941224078692E-2</v>
      </c>
    </row>
    <row r="1261" spans="1:11" x14ac:dyDescent="0.3">
      <c r="A1261" s="4" t="s">
        <v>1193</v>
      </c>
      <c r="B1261" s="4" t="s">
        <v>1163</v>
      </c>
      <c r="C1261" s="4" t="s">
        <v>10</v>
      </c>
      <c r="D1261" s="4" t="s">
        <v>691</v>
      </c>
      <c r="E1261" s="3" t="s">
        <v>850</v>
      </c>
      <c r="F1261" s="3"/>
      <c r="G1261" s="3" t="s">
        <v>4</v>
      </c>
      <c r="H1261" s="3">
        <v>1</v>
      </c>
      <c r="I1261" s="3" t="s">
        <v>11</v>
      </c>
      <c r="J1261" s="3">
        <v>2025</v>
      </c>
      <c r="K1261" s="9">
        <v>0.1187048216788175</v>
      </c>
    </row>
    <row r="1262" spans="1:11" x14ac:dyDescent="0.3">
      <c r="A1262" s="4" t="s">
        <v>1193</v>
      </c>
      <c r="B1262" s="4" t="s">
        <v>1163</v>
      </c>
      <c r="C1262" s="4" t="s">
        <v>10</v>
      </c>
      <c r="D1262" s="4" t="s">
        <v>691</v>
      </c>
      <c r="E1262" s="3" t="s">
        <v>850</v>
      </c>
      <c r="F1262" s="3"/>
      <c r="G1262" s="3" t="s">
        <v>4</v>
      </c>
      <c r="H1262" s="3">
        <v>1</v>
      </c>
      <c r="I1262" s="3" t="s">
        <v>11</v>
      </c>
      <c r="J1262" s="3">
        <v>2050</v>
      </c>
      <c r="K1262" s="9">
        <v>7.2409941224078692E-2</v>
      </c>
    </row>
    <row r="1263" spans="1:11" x14ac:dyDescent="0.3">
      <c r="A1263" s="4" t="s">
        <v>1193</v>
      </c>
      <c r="B1263" s="4" t="s">
        <v>1163</v>
      </c>
      <c r="C1263" s="4" t="s">
        <v>10</v>
      </c>
      <c r="D1263" s="4" t="s">
        <v>422</v>
      </c>
      <c r="E1263" s="3" t="s">
        <v>857</v>
      </c>
      <c r="F1263" s="3"/>
      <c r="G1263" s="3"/>
      <c r="H1263" s="3">
        <v>1</v>
      </c>
      <c r="I1263" s="3" t="s">
        <v>1081</v>
      </c>
      <c r="J1263" s="3">
        <v>2020</v>
      </c>
      <c r="K1263" s="9">
        <v>0.2857142857142857</v>
      </c>
    </row>
    <row r="1264" spans="1:11" x14ac:dyDescent="0.3">
      <c r="A1264" s="4" t="s">
        <v>1193</v>
      </c>
      <c r="B1264" s="4" t="s">
        <v>1163</v>
      </c>
      <c r="C1264" s="4" t="s">
        <v>10</v>
      </c>
      <c r="D1264" s="4" t="s">
        <v>422</v>
      </c>
      <c r="E1264" s="3" t="s">
        <v>857</v>
      </c>
      <c r="F1264" s="3"/>
      <c r="G1264" s="3"/>
      <c r="H1264" s="3">
        <v>1</v>
      </c>
      <c r="I1264" s="3" t="s">
        <v>1081</v>
      </c>
      <c r="J1264" s="3">
        <v>2025</v>
      </c>
      <c r="K1264" s="9">
        <v>0.2857142857142857</v>
      </c>
    </row>
    <row r="1265" spans="1:11" x14ac:dyDescent="0.3">
      <c r="A1265" s="4" t="s">
        <v>1193</v>
      </c>
      <c r="B1265" s="4" t="s">
        <v>1163</v>
      </c>
      <c r="C1265" s="4" t="s">
        <v>10</v>
      </c>
      <c r="D1265" s="4" t="s">
        <v>422</v>
      </c>
      <c r="E1265" s="3" t="s">
        <v>857</v>
      </c>
      <c r="F1265" s="3"/>
      <c r="G1265" s="3"/>
      <c r="H1265" s="3">
        <v>1</v>
      </c>
      <c r="I1265" s="3" t="s">
        <v>1081</v>
      </c>
      <c r="J1265" s="3">
        <v>2030</v>
      </c>
      <c r="K1265" s="9">
        <v>0.2857142857142857</v>
      </c>
    </row>
    <row r="1266" spans="1:11" x14ac:dyDescent="0.3">
      <c r="A1266" s="4" t="s">
        <v>1193</v>
      </c>
      <c r="B1266" s="4" t="s">
        <v>1163</v>
      </c>
      <c r="C1266" s="4" t="s">
        <v>10</v>
      </c>
      <c r="D1266" s="4" t="s">
        <v>422</v>
      </c>
      <c r="E1266" s="3" t="s">
        <v>857</v>
      </c>
      <c r="F1266" s="3"/>
      <c r="G1266" s="3"/>
      <c r="H1266" s="3">
        <v>1</v>
      </c>
      <c r="I1266" s="3" t="s">
        <v>1081</v>
      </c>
      <c r="J1266" s="3">
        <v>2040</v>
      </c>
      <c r="K1266" s="9">
        <v>0.2857142857142857</v>
      </c>
    </row>
    <row r="1267" spans="1:11" x14ac:dyDescent="0.3">
      <c r="A1267" s="4" t="s">
        <v>1193</v>
      </c>
      <c r="B1267" s="4" t="s">
        <v>1163</v>
      </c>
      <c r="C1267" s="4" t="s">
        <v>10</v>
      </c>
      <c r="D1267" s="4" t="s">
        <v>422</v>
      </c>
      <c r="E1267" s="3" t="s">
        <v>857</v>
      </c>
      <c r="F1267" s="3"/>
      <c r="G1267" s="3"/>
      <c r="H1267" s="3">
        <v>1</v>
      </c>
      <c r="I1267" s="3" t="s">
        <v>1081</v>
      </c>
      <c r="J1267" s="3">
        <v>2050</v>
      </c>
      <c r="K1267" s="9">
        <v>0.2857142857142857</v>
      </c>
    </row>
    <row r="1268" spans="1:11" x14ac:dyDescent="0.3">
      <c r="A1268" s="4" t="s">
        <v>1193</v>
      </c>
      <c r="B1268" s="4" t="s">
        <v>1163</v>
      </c>
      <c r="C1268" s="4" t="s">
        <v>10</v>
      </c>
      <c r="D1268" s="4" t="s">
        <v>419</v>
      </c>
      <c r="E1268" s="3" t="s">
        <v>853</v>
      </c>
      <c r="F1268" s="3"/>
      <c r="G1268" s="3" t="s">
        <v>3</v>
      </c>
      <c r="H1268" s="3">
        <v>1</v>
      </c>
      <c r="I1268" s="3" t="s">
        <v>1081</v>
      </c>
      <c r="J1268" s="3">
        <v>2020</v>
      </c>
      <c r="K1268" s="9">
        <v>20</v>
      </c>
    </row>
    <row r="1269" spans="1:11" x14ac:dyDescent="0.3">
      <c r="A1269" s="4" t="s">
        <v>1193</v>
      </c>
      <c r="B1269" s="4" t="s">
        <v>1163</v>
      </c>
      <c r="C1269" s="4" t="s">
        <v>10</v>
      </c>
      <c r="D1269" s="4" t="s">
        <v>419</v>
      </c>
      <c r="E1269" s="3" t="s">
        <v>853</v>
      </c>
      <c r="F1269" s="3"/>
      <c r="G1269" s="3" t="s">
        <v>3</v>
      </c>
      <c r="H1269" s="3">
        <v>1</v>
      </c>
      <c r="I1269" s="3" t="s">
        <v>1081</v>
      </c>
      <c r="J1269" s="3">
        <v>2025</v>
      </c>
      <c r="K1269" s="9">
        <v>20</v>
      </c>
    </row>
    <row r="1270" spans="1:11" x14ac:dyDescent="0.3">
      <c r="A1270" s="4" t="s">
        <v>1193</v>
      </c>
      <c r="B1270" s="4" t="s">
        <v>1163</v>
      </c>
      <c r="C1270" s="4" t="s">
        <v>10</v>
      </c>
      <c r="D1270" s="4" t="s">
        <v>419</v>
      </c>
      <c r="E1270" s="3" t="s">
        <v>853</v>
      </c>
      <c r="F1270" s="3"/>
      <c r="G1270" s="3" t="s">
        <v>3</v>
      </c>
      <c r="H1270" s="3">
        <v>1</v>
      </c>
      <c r="I1270" s="3" t="s">
        <v>1081</v>
      </c>
      <c r="J1270" s="3">
        <v>2030</v>
      </c>
      <c r="K1270" s="9">
        <v>20</v>
      </c>
    </row>
    <row r="1271" spans="1:11" x14ac:dyDescent="0.3">
      <c r="A1271" s="4" t="s">
        <v>1193</v>
      </c>
      <c r="B1271" s="4" t="s">
        <v>1163</v>
      </c>
      <c r="C1271" s="4" t="s">
        <v>10</v>
      </c>
      <c r="D1271" s="4" t="s">
        <v>419</v>
      </c>
      <c r="E1271" s="3" t="s">
        <v>853</v>
      </c>
      <c r="F1271" s="3"/>
      <c r="G1271" s="3" t="s">
        <v>3</v>
      </c>
      <c r="H1271" s="3">
        <v>1</v>
      </c>
      <c r="I1271" s="3" t="s">
        <v>1081</v>
      </c>
      <c r="J1271" s="3">
        <v>2040</v>
      </c>
      <c r="K1271" s="9">
        <v>20</v>
      </c>
    </row>
    <row r="1272" spans="1:11" x14ac:dyDescent="0.3">
      <c r="A1272" s="4" t="s">
        <v>1193</v>
      </c>
      <c r="B1272" s="4" t="s">
        <v>1163</v>
      </c>
      <c r="C1272" s="4" t="s">
        <v>10</v>
      </c>
      <c r="D1272" s="4" t="s">
        <v>419</v>
      </c>
      <c r="E1272" s="3" t="s">
        <v>853</v>
      </c>
      <c r="F1272" s="3"/>
      <c r="G1272" s="3" t="s">
        <v>3</v>
      </c>
      <c r="H1272" s="3">
        <v>1</v>
      </c>
      <c r="I1272" s="3" t="s">
        <v>1081</v>
      </c>
      <c r="J1272" s="3">
        <v>2050</v>
      </c>
      <c r="K1272" s="9">
        <v>20</v>
      </c>
    </row>
    <row r="1273" spans="1:11" x14ac:dyDescent="0.3">
      <c r="A1273" s="4" t="s">
        <v>1193</v>
      </c>
      <c r="B1273" s="4" t="s">
        <v>1163</v>
      </c>
      <c r="C1273" s="4" t="s">
        <v>10</v>
      </c>
      <c r="D1273" s="4" t="s">
        <v>419</v>
      </c>
      <c r="E1273" s="3" t="s">
        <v>853</v>
      </c>
      <c r="F1273" s="3"/>
      <c r="G1273" s="3" t="s">
        <v>3</v>
      </c>
      <c r="H1273" s="3">
        <v>1</v>
      </c>
      <c r="I1273" s="3" t="s">
        <v>12</v>
      </c>
      <c r="J1273" s="3">
        <v>2025</v>
      </c>
      <c r="K1273" s="9">
        <v>15</v>
      </c>
    </row>
    <row r="1274" spans="1:11" x14ac:dyDescent="0.3">
      <c r="A1274" s="4" t="s">
        <v>1193</v>
      </c>
      <c r="B1274" s="4" t="s">
        <v>1163</v>
      </c>
      <c r="C1274" s="4" t="s">
        <v>10</v>
      </c>
      <c r="D1274" s="4" t="s">
        <v>419</v>
      </c>
      <c r="E1274" s="3" t="s">
        <v>853</v>
      </c>
      <c r="F1274" s="3"/>
      <c r="G1274" s="3" t="s">
        <v>3</v>
      </c>
      <c r="H1274" s="3">
        <v>1</v>
      </c>
      <c r="I1274" s="3" t="s">
        <v>12</v>
      </c>
      <c r="J1274" s="3">
        <v>2050</v>
      </c>
      <c r="K1274" s="9">
        <v>15</v>
      </c>
    </row>
    <row r="1275" spans="1:11" x14ac:dyDescent="0.3">
      <c r="A1275" s="4" t="s">
        <v>1193</v>
      </c>
      <c r="B1275" s="4" t="s">
        <v>1163</v>
      </c>
      <c r="C1275" s="4" t="s">
        <v>10</v>
      </c>
      <c r="D1275" s="4" t="s">
        <v>419</v>
      </c>
      <c r="E1275" s="3" t="s">
        <v>853</v>
      </c>
      <c r="F1275" s="3"/>
      <c r="G1275" s="3" t="s">
        <v>3</v>
      </c>
      <c r="H1275" s="3">
        <v>1</v>
      </c>
      <c r="I1275" s="3" t="s">
        <v>11</v>
      </c>
      <c r="J1275" s="3">
        <v>2025</v>
      </c>
      <c r="K1275" s="9">
        <v>25</v>
      </c>
    </row>
    <row r="1276" spans="1:11" x14ac:dyDescent="0.3">
      <c r="A1276" s="4" t="s">
        <v>1193</v>
      </c>
      <c r="B1276" s="4" t="s">
        <v>1163</v>
      </c>
      <c r="C1276" s="4" t="s">
        <v>10</v>
      </c>
      <c r="D1276" s="4" t="s">
        <v>419</v>
      </c>
      <c r="E1276" s="3" t="s">
        <v>853</v>
      </c>
      <c r="F1276" s="3"/>
      <c r="G1276" s="3" t="s">
        <v>3</v>
      </c>
      <c r="H1276" s="3">
        <v>1</v>
      </c>
      <c r="I1276" s="3" t="s">
        <v>11</v>
      </c>
      <c r="J1276" s="3">
        <v>2050</v>
      </c>
      <c r="K1276" s="9">
        <v>25</v>
      </c>
    </row>
    <row r="1277" spans="1:11" x14ac:dyDescent="0.3">
      <c r="A1277" s="4" t="s">
        <v>1193</v>
      </c>
      <c r="B1277" s="4" t="s">
        <v>1163</v>
      </c>
      <c r="C1277" s="4" t="s">
        <v>10</v>
      </c>
      <c r="D1277" s="4" t="s">
        <v>1140</v>
      </c>
      <c r="E1277" s="3" t="s">
        <v>855</v>
      </c>
      <c r="F1277" s="3"/>
      <c r="G1277" s="3"/>
      <c r="H1277" s="3">
        <v>1</v>
      </c>
      <c r="I1277" s="3" t="s">
        <v>1081</v>
      </c>
      <c r="J1277" s="3">
        <v>2020</v>
      </c>
      <c r="K1277" s="9">
        <v>58.687033357289543</v>
      </c>
    </row>
    <row r="1278" spans="1:11" x14ac:dyDescent="0.3">
      <c r="A1278" s="4" t="s">
        <v>1193</v>
      </c>
      <c r="B1278" s="4" t="s">
        <v>1163</v>
      </c>
      <c r="C1278" s="4" t="s">
        <v>10</v>
      </c>
      <c r="D1278" s="4" t="s">
        <v>1140</v>
      </c>
      <c r="E1278" s="3" t="s">
        <v>855</v>
      </c>
      <c r="F1278" s="3"/>
      <c r="G1278" s="3"/>
      <c r="H1278" s="3">
        <v>1</v>
      </c>
      <c r="I1278" s="3" t="s">
        <v>1081</v>
      </c>
      <c r="J1278" s="3">
        <v>2025</v>
      </c>
      <c r="K1278" s="9">
        <v>58.687033357289543</v>
      </c>
    </row>
    <row r="1279" spans="1:11" x14ac:dyDescent="0.3">
      <c r="A1279" s="4" t="s">
        <v>1193</v>
      </c>
      <c r="B1279" s="4" t="s">
        <v>1163</v>
      </c>
      <c r="C1279" s="4" t="s">
        <v>10</v>
      </c>
      <c r="D1279" s="4" t="s">
        <v>1140</v>
      </c>
      <c r="E1279" s="3" t="s">
        <v>855</v>
      </c>
      <c r="F1279" s="3"/>
      <c r="G1279" s="3"/>
      <c r="H1279" s="3">
        <v>1</v>
      </c>
      <c r="I1279" s="3" t="s">
        <v>1081</v>
      </c>
      <c r="J1279" s="3">
        <v>2030</v>
      </c>
      <c r="K1279" s="9">
        <v>58.687033357289543</v>
      </c>
    </row>
    <row r="1280" spans="1:11" x14ac:dyDescent="0.3">
      <c r="A1280" s="4" t="s">
        <v>1193</v>
      </c>
      <c r="B1280" s="4" t="s">
        <v>1163</v>
      </c>
      <c r="C1280" s="4" t="s">
        <v>10</v>
      </c>
      <c r="D1280" s="4" t="s">
        <v>1140</v>
      </c>
      <c r="E1280" s="3" t="s">
        <v>855</v>
      </c>
      <c r="F1280" s="3"/>
      <c r="G1280" s="3"/>
      <c r="H1280" s="3">
        <v>1</v>
      </c>
      <c r="I1280" s="3" t="s">
        <v>1081</v>
      </c>
      <c r="J1280" s="3">
        <v>2040</v>
      </c>
      <c r="K1280" s="9">
        <v>58.687033357289543</v>
      </c>
    </row>
    <row r="1281" spans="1:11" x14ac:dyDescent="0.3">
      <c r="A1281" s="4" t="s">
        <v>1193</v>
      </c>
      <c r="B1281" s="4" t="s">
        <v>1163</v>
      </c>
      <c r="C1281" s="4" t="s">
        <v>10</v>
      </c>
      <c r="D1281" s="4" t="s">
        <v>1140</v>
      </c>
      <c r="E1281" s="3" t="s">
        <v>855</v>
      </c>
      <c r="F1281" s="3"/>
      <c r="G1281" s="3"/>
      <c r="H1281" s="3">
        <v>1</v>
      </c>
      <c r="I1281" s="3" t="s">
        <v>1081</v>
      </c>
      <c r="J1281" s="3">
        <v>2050</v>
      </c>
      <c r="K1281" s="9">
        <v>58.687033357289543</v>
      </c>
    </row>
    <row r="1282" spans="1:11" x14ac:dyDescent="0.3">
      <c r="A1282" s="4" t="s">
        <v>1193</v>
      </c>
      <c r="B1282" s="4" t="s">
        <v>1163</v>
      </c>
      <c r="C1282" s="4" t="s">
        <v>10</v>
      </c>
      <c r="D1282" s="4" t="s">
        <v>1168</v>
      </c>
      <c r="E1282" s="3" t="s">
        <v>1194</v>
      </c>
      <c r="F1282" s="3"/>
      <c r="G1282" s="3"/>
      <c r="H1282" s="3">
        <v>1</v>
      </c>
      <c r="I1282" s="3" t="s">
        <v>1081</v>
      </c>
      <c r="J1282" s="3">
        <v>2020</v>
      </c>
      <c r="K1282" s="9">
        <v>9.5433434354871283E-3</v>
      </c>
    </row>
    <row r="1283" spans="1:11" x14ac:dyDescent="0.3">
      <c r="A1283" s="4" t="s">
        <v>1193</v>
      </c>
      <c r="B1283" s="4" t="s">
        <v>1163</v>
      </c>
      <c r="C1283" s="4" t="s">
        <v>10</v>
      </c>
      <c r="D1283" s="4" t="s">
        <v>1168</v>
      </c>
      <c r="E1283" s="3" t="s">
        <v>1194</v>
      </c>
      <c r="F1283" s="3"/>
      <c r="G1283" s="3"/>
      <c r="H1283" s="3">
        <v>1</v>
      </c>
      <c r="I1283" s="3" t="s">
        <v>1081</v>
      </c>
      <c r="J1283" s="3">
        <v>2025</v>
      </c>
      <c r="K1283" s="9">
        <v>9.5433434354871283E-3</v>
      </c>
    </row>
    <row r="1284" spans="1:11" x14ac:dyDescent="0.3">
      <c r="A1284" s="4" t="s">
        <v>1193</v>
      </c>
      <c r="B1284" s="4" t="s">
        <v>1163</v>
      </c>
      <c r="C1284" s="4" t="s">
        <v>10</v>
      </c>
      <c r="D1284" s="4" t="s">
        <v>1168</v>
      </c>
      <c r="E1284" s="3" t="s">
        <v>1194</v>
      </c>
      <c r="F1284" s="3"/>
      <c r="G1284" s="3"/>
      <c r="H1284" s="3">
        <v>1</v>
      </c>
      <c r="I1284" s="3" t="s">
        <v>1081</v>
      </c>
      <c r="J1284" s="3">
        <v>2030</v>
      </c>
      <c r="K1284" s="9">
        <v>9.5433434354871283E-3</v>
      </c>
    </row>
    <row r="1285" spans="1:11" x14ac:dyDescent="0.3">
      <c r="A1285" s="4" t="s">
        <v>1193</v>
      </c>
      <c r="B1285" s="4" t="s">
        <v>1163</v>
      </c>
      <c r="C1285" s="4" t="s">
        <v>10</v>
      </c>
      <c r="D1285" s="4" t="s">
        <v>1168</v>
      </c>
      <c r="E1285" s="3" t="s">
        <v>1194</v>
      </c>
      <c r="F1285" s="3"/>
      <c r="G1285" s="3"/>
      <c r="H1285" s="3">
        <v>1</v>
      </c>
      <c r="I1285" s="3" t="s">
        <v>1081</v>
      </c>
      <c r="J1285" s="3">
        <v>2040</v>
      </c>
      <c r="K1285" s="9">
        <v>9.5433434354871283E-3</v>
      </c>
    </row>
    <row r="1286" spans="1:11" x14ac:dyDescent="0.3">
      <c r="A1286" s="4" t="s">
        <v>1193</v>
      </c>
      <c r="B1286" s="4" t="s">
        <v>1163</v>
      </c>
      <c r="C1286" s="4" t="s">
        <v>10</v>
      </c>
      <c r="D1286" s="4" t="s">
        <v>1168</v>
      </c>
      <c r="E1286" s="3" t="s">
        <v>1194</v>
      </c>
      <c r="F1286" s="3"/>
      <c r="G1286" s="3"/>
      <c r="H1286" s="3">
        <v>1</v>
      </c>
      <c r="I1286" s="3" t="s">
        <v>1081</v>
      </c>
      <c r="J1286" s="3">
        <v>2050</v>
      </c>
      <c r="K1286" s="9">
        <v>9.5433434354871283E-3</v>
      </c>
    </row>
    <row r="1287" spans="1:11" x14ac:dyDescent="0.3">
      <c r="A1287" s="4" t="s">
        <v>1193</v>
      </c>
      <c r="B1287" s="4" t="s">
        <v>1163</v>
      </c>
      <c r="C1287" s="4" t="s">
        <v>10</v>
      </c>
      <c r="D1287" s="4" t="s">
        <v>1169</v>
      </c>
      <c r="E1287" s="3" t="s">
        <v>1194</v>
      </c>
      <c r="F1287" s="3"/>
      <c r="G1287" s="3"/>
      <c r="H1287" s="3">
        <v>1</v>
      </c>
      <c r="I1287" s="3" t="s">
        <v>1081</v>
      </c>
      <c r="J1287" s="3">
        <v>2020</v>
      </c>
      <c r="K1287" s="9">
        <v>5.268306410019398E-2</v>
      </c>
    </row>
    <row r="1288" spans="1:11" x14ac:dyDescent="0.3">
      <c r="A1288" s="4" t="s">
        <v>1193</v>
      </c>
      <c r="B1288" s="4" t="s">
        <v>1163</v>
      </c>
      <c r="C1288" s="4" t="s">
        <v>10</v>
      </c>
      <c r="D1288" s="4" t="s">
        <v>1169</v>
      </c>
      <c r="E1288" s="3" t="s">
        <v>1194</v>
      </c>
      <c r="F1288" s="3"/>
      <c r="G1288" s="3"/>
      <c r="H1288" s="3">
        <v>1</v>
      </c>
      <c r="I1288" s="3" t="s">
        <v>1081</v>
      </c>
      <c r="J1288" s="3">
        <v>2025</v>
      </c>
      <c r="K1288" s="9">
        <v>5.268306410019398E-2</v>
      </c>
    </row>
    <row r="1289" spans="1:11" x14ac:dyDescent="0.3">
      <c r="A1289" s="4" t="s">
        <v>1193</v>
      </c>
      <c r="B1289" s="4" t="s">
        <v>1163</v>
      </c>
      <c r="C1289" s="4" t="s">
        <v>10</v>
      </c>
      <c r="D1289" s="4" t="s">
        <v>1169</v>
      </c>
      <c r="E1289" s="3" t="s">
        <v>1194</v>
      </c>
      <c r="F1289" s="3"/>
      <c r="G1289" s="3"/>
      <c r="H1289" s="3">
        <v>1</v>
      </c>
      <c r="I1289" s="3" t="s">
        <v>1081</v>
      </c>
      <c r="J1289" s="3">
        <v>2030</v>
      </c>
      <c r="K1289" s="9">
        <v>5.268306410019398E-2</v>
      </c>
    </row>
    <row r="1290" spans="1:11" x14ac:dyDescent="0.3">
      <c r="A1290" s="4" t="s">
        <v>1193</v>
      </c>
      <c r="B1290" s="4" t="s">
        <v>1163</v>
      </c>
      <c r="C1290" s="4" t="s">
        <v>10</v>
      </c>
      <c r="D1290" s="4" t="s">
        <v>1169</v>
      </c>
      <c r="E1290" s="3" t="s">
        <v>1194</v>
      </c>
      <c r="F1290" s="3"/>
      <c r="G1290" s="3"/>
      <c r="H1290" s="3">
        <v>1</v>
      </c>
      <c r="I1290" s="3" t="s">
        <v>1081</v>
      </c>
      <c r="J1290" s="3">
        <v>2040</v>
      </c>
      <c r="K1290" s="9">
        <v>5.268306410019398E-2</v>
      </c>
    </row>
    <row r="1291" spans="1:11" x14ac:dyDescent="0.3">
      <c r="A1291" s="4" t="s">
        <v>1193</v>
      </c>
      <c r="B1291" s="4" t="s">
        <v>1163</v>
      </c>
      <c r="C1291" s="4" t="s">
        <v>10</v>
      </c>
      <c r="D1291" s="4" t="s">
        <v>1169</v>
      </c>
      <c r="E1291" s="3" t="s">
        <v>1194</v>
      </c>
      <c r="F1291" s="3"/>
      <c r="G1291" s="3"/>
      <c r="H1291" s="3">
        <v>1</v>
      </c>
      <c r="I1291" s="3" t="s">
        <v>1081</v>
      </c>
      <c r="J1291" s="3">
        <v>2050</v>
      </c>
      <c r="K1291" s="9">
        <v>5.268306410019398E-2</v>
      </c>
    </row>
    <row r="1292" spans="1:11" x14ac:dyDescent="0.3">
      <c r="A1292" s="4" t="s">
        <v>1193</v>
      </c>
      <c r="B1292" s="4" t="s">
        <v>1163</v>
      </c>
      <c r="C1292" s="4" t="s">
        <v>10</v>
      </c>
      <c r="D1292" s="4" t="s">
        <v>1165</v>
      </c>
      <c r="E1292" s="3" t="s">
        <v>1195</v>
      </c>
      <c r="F1292" s="3"/>
      <c r="G1292" s="3"/>
      <c r="H1292" s="3">
        <v>1</v>
      </c>
      <c r="I1292" s="3" t="s">
        <v>1081</v>
      </c>
      <c r="J1292" s="3">
        <v>2020</v>
      </c>
      <c r="K1292" s="9">
        <v>51445</v>
      </c>
    </row>
    <row r="1293" spans="1:11" x14ac:dyDescent="0.3">
      <c r="A1293" s="4" t="s">
        <v>1193</v>
      </c>
      <c r="B1293" s="4" t="s">
        <v>1163</v>
      </c>
      <c r="C1293" s="4" t="s">
        <v>10</v>
      </c>
      <c r="D1293" s="4" t="s">
        <v>1165</v>
      </c>
      <c r="E1293" s="3" t="s">
        <v>1195</v>
      </c>
      <c r="F1293" s="3"/>
      <c r="G1293" s="3"/>
      <c r="H1293" s="3">
        <v>1</v>
      </c>
      <c r="I1293" s="3" t="s">
        <v>1081</v>
      </c>
      <c r="J1293" s="3">
        <v>2025</v>
      </c>
      <c r="K1293" s="9">
        <v>51445</v>
      </c>
    </row>
    <row r="1294" spans="1:11" x14ac:dyDescent="0.3">
      <c r="A1294" s="4" t="s">
        <v>1193</v>
      </c>
      <c r="B1294" s="4" t="s">
        <v>1163</v>
      </c>
      <c r="C1294" s="4" t="s">
        <v>10</v>
      </c>
      <c r="D1294" s="4" t="s">
        <v>1165</v>
      </c>
      <c r="E1294" s="3" t="s">
        <v>1195</v>
      </c>
      <c r="F1294" s="3"/>
      <c r="G1294" s="3"/>
      <c r="H1294" s="3">
        <v>1</v>
      </c>
      <c r="I1294" s="3" t="s">
        <v>1081</v>
      </c>
      <c r="J1294" s="3">
        <v>2030</v>
      </c>
      <c r="K1294" s="9">
        <v>51445</v>
      </c>
    </row>
    <row r="1295" spans="1:11" x14ac:dyDescent="0.3">
      <c r="A1295" s="4" t="s">
        <v>1193</v>
      </c>
      <c r="B1295" s="4" t="s">
        <v>1163</v>
      </c>
      <c r="C1295" s="4" t="s">
        <v>10</v>
      </c>
      <c r="D1295" s="4" t="s">
        <v>1165</v>
      </c>
      <c r="E1295" s="3" t="s">
        <v>1195</v>
      </c>
      <c r="F1295" s="3"/>
      <c r="G1295" s="3"/>
      <c r="H1295" s="3">
        <v>1</v>
      </c>
      <c r="I1295" s="3" t="s">
        <v>1081</v>
      </c>
      <c r="J1295" s="3">
        <v>2040</v>
      </c>
      <c r="K1295" s="9">
        <v>51445</v>
      </c>
    </row>
    <row r="1296" spans="1:11" x14ac:dyDescent="0.3">
      <c r="A1296" s="4" t="s">
        <v>1193</v>
      </c>
      <c r="B1296" s="4" t="s">
        <v>1163</v>
      </c>
      <c r="C1296" s="4" t="s">
        <v>10</v>
      </c>
      <c r="D1296" s="4" t="s">
        <v>1165</v>
      </c>
      <c r="E1296" s="3" t="s">
        <v>1195</v>
      </c>
      <c r="F1296" s="3"/>
      <c r="G1296" s="3"/>
      <c r="H1296" s="3">
        <v>1</v>
      </c>
      <c r="I1296" s="3" t="s">
        <v>1081</v>
      </c>
      <c r="J1296" s="3">
        <v>2050</v>
      </c>
      <c r="K1296" s="9">
        <v>51445</v>
      </c>
    </row>
    <row r="1297" spans="1:11" x14ac:dyDescent="0.3">
      <c r="A1297" s="4" t="s">
        <v>1193</v>
      </c>
      <c r="B1297" s="4" t="s">
        <v>1163</v>
      </c>
      <c r="C1297" s="4" t="s">
        <v>415</v>
      </c>
      <c r="D1297" s="4" t="s">
        <v>693</v>
      </c>
      <c r="E1297" s="3" t="s">
        <v>859</v>
      </c>
      <c r="F1297" s="3"/>
      <c r="G1297" s="3" t="s">
        <v>1126</v>
      </c>
      <c r="H1297" s="3">
        <v>1</v>
      </c>
      <c r="I1297" s="3" t="s">
        <v>1081</v>
      </c>
      <c r="J1297" s="3">
        <v>2020</v>
      </c>
      <c r="K1297" s="9">
        <v>0.33410362605418631</v>
      </c>
    </row>
    <row r="1298" spans="1:11" x14ac:dyDescent="0.3">
      <c r="A1298" s="4" t="s">
        <v>1193</v>
      </c>
      <c r="B1298" s="4" t="s">
        <v>1163</v>
      </c>
      <c r="C1298" s="4" t="s">
        <v>415</v>
      </c>
      <c r="D1298" s="4" t="s">
        <v>693</v>
      </c>
      <c r="E1298" s="3" t="s">
        <v>859</v>
      </c>
      <c r="F1298" s="3"/>
      <c r="G1298" s="3" t="s">
        <v>1126</v>
      </c>
      <c r="H1298" s="3">
        <v>1</v>
      </c>
      <c r="I1298" s="3" t="s">
        <v>1081</v>
      </c>
      <c r="J1298" s="3">
        <v>2025</v>
      </c>
      <c r="K1298" s="9">
        <v>0.33410362605418631</v>
      </c>
    </row>
    <row r="1299" spans="1:11" x14ac:dyDescent="0.3">
      <c r="A1299" s="4" t="s">
        <v>1193</v>
      </c>
      <c r="B1299" s="4" t="s">
        <v>1163</v>
      </c>
      <c r="C1299" s="4" t="s">
        <v>415</v>
      </c>
      <c r="D1299" s="4" t="s">
        <v>693</v>
      </c>
      <c r="E1299" s="3" t="s">
        <v>859</v>
      </c>
      <c r="F1299" s="3"/>
      <c r="G1299" s="3" t="s">
        <v>1126</v>
      </c>
      <c r="H1299" s="3">
        <v>1</v>
      </c>
      <c r="I1299" s="3" t="s">
        <v>1081</v>
      </c>
      <c r="J1299" s="3">
        <v>2030</v>
      </c>
      <c r="K1299" s="9">
        <v>0.26060082832226528</v>
      </c>
    </row>
    <row r="1300" spans="1:11" x14ac:dyDescent="0.3">
      <c r="A1300" s="4" t="s">
        <v>1193</v>
      </c>
      <c r="B1300" s="4" t="s">
        <v>1163</v>
      </c>
      <c r="C1300" s="4" t="s">
        <v>415</v>
      </c>
      <c r="D1300" s="4" t="s">
        <v>693</v>
      </c>
      <c r="E1300" s="3" t="s">
        <v>859</v>
      </c>
      <c r="F1300" s="3"/>
      <c r="G1300" s="3" t="s">
        <v>1126</v>
      </c>
      <c r="H1300" s="3">
        <v>1</v>
      </c>
      <c r="I1300" s="3" t="s">
        <v>1081</v>
      </c>
      <c r="J1300" s="3">
        <v>2040</v>
      </c>
      <c r="K1300" s="9">
        <v>0.23220202010765939</v>
      </c>
    </row>
    <row r="1301" spans="1:11" x14ac:dyDescent="0.3">
      <c r="A1301" s="4" t="s">
        <v>1193</v>
      </c>
      <c r="B1301" s="4" t="s">
        <v>1163</v>
      </c>
      <c r="C1301" s="4" t="s">
        <v>415</v>
      </c>
      <c r="D1301" s="4" t="s">
        <v>693</v>
      </c>
      <c r="E1301" s="3" t="s">
        <v>859</v>
      </c>
      <c r="F1301" s="3"/>
      <c r="G1301" s="3" t="s">
        <v>1126</v>
      </c>
      <c r="H1301" s="3">
        <v>1</v>
      </c>
      <c r="I1301" s="3" t="s">
        <v>1081</v>
      </c>
      <c r="J1301" s="3">
        <v>2050</v>
      </c>
      <c r="K1301" s="9">
        <v>0.20380321189305359</v>
      </c>
    </row>
    <row r="1302" spans="1:11" x14ac:dyDescent="0.3">
      <c r="A1302" s="4" t="s">
        <v>1193</v>
      </c>
      <c r="B1302" s="4" t="s">
        <v>1163</v>
      </c>
      <c r="C1302" s="4" t="s">
        <v>415</v>
      </c>
      <c r="D1302" s="4" t="s">
        <v>693</v>
      </c>
      <c r="E1302" s="3" t="s">
        <v>859</v>
      </c>
      <c r="F1302" s="3"/>
      <c r="G1302" s="3" t="s">
        <v>1126</v>
      </c>
      <c r="H1302" s="3">
        <v>1</v>
      </c>
      <c r="I1302" s="3" t="s">
        <v>12</v>
      </c>
      <c r="J1302" s="3">
        <v>2025</v>
      </c>
      <c r="K1302" s="9">
        <v>0.28398808214605831</v>
      </c>
    </row>
    <row r="1303" spans="1:11" x14ac:dyDescent="0.3">
      <c r="A1303" s="4" t="s">
        <v>1193</v>
      </c>
      <c r="B1303" s="4" t="s">
        <v>1163</v>
      </c>
      <c r="C1303" s="4" t="s">
        <v>415</v>
      </c>
      <c r="D1303" s="4" t="s">
        <v>693</v>
      </c>
      <c r="E1303" s="3" t="s">
        <v>859</v>
      </c>
      <c r="F1303" s="3"/>
      <c r="G1303" s="3" t="s">
        <v>1126</v>
      </c>
      <c r="H1303" s="3">
        <v>1</v>
      </c>
      <c r="I1303" s="3" t="s">
        <v>12</v>
      </c>
      <c r="J1303" s="3">
        <v>2050</v>
      </c>
      <c r="K1303" s="9">
        <v>0.24723668328009779</v>
      </c>
    </row>
    <row r="1304" spans="1:11" x14ac:dyDescent="0.3">
      <c r="A1304" s="4" t="s">
        <v>1193</v>
      </c>
      <c r="B1304" s="4" t="s">
        <v>1163</v>
      </c>
      <c r="C1304" s="4" t="s">
        <v>415</v>
      </c>
      <c r="D1304" s="4" t="s">
        <v>693</v>
      </c>
      <c r="E1304" s="3" t="s">
        <v>859</v>
      </c>
      <c r="F1304" s="3"/>
      <c r="G1304" s="3" t="s">
        <v>1126</v>
      </c>
      <c r="H1304" s="3">
        <v>1</v>
      </c>
      <c r="I1304" s="3" t="s">
        <v>11</v>
      </c>
      <c r="J1304" s="3">
        <v>2025</v>
      </c>
      <c r="K1304" s="9">
        <v>0.38421916996231409</v>
      </c>
    </row>
    <row r="1305" spans="1:11" x14ac:dyDescent="0.3">
      <c r="A1305" s="4" t="s">
        <v>1193</v>
      </c>
      <c r="B1305" s="4" t="s">
        <v>1163</v>
      </c>
      <c r="C1305" s="4" t="s">
        <v>415</v>
      </c>
      <c r="D1305" s="4" t="s">
        <v>693</v>
      </c>
      <c r="E1305" s="3" t="s">
        <v>859</v>
      </c>
      <c r="F1305" s="3"/>
      <c r="G1305" s="3" t="s">
        <v>1126</v>
      </c>
      <c r="H1305" s="3">
        <v>1</v>
      </c>
      <c r="I1305" s="3" t="s">
        <v>11</v>
      </c>
      <c r="J1305" s="3">
        <v>2050</v>
      </c>
      <c r="K1305" s="9">
        <v>0.16036974050600941</v>
      </c>
    </row>
    <row r="1306" spans="1:11" x14ac:dyDescent="0.3">
      <c r="A1306" s="4" t="s">
        <v>1193</v>
      </c>
      <c r="B1306" s="4" t="s">
        <v>1163</v>
      </c>
      <c r="C1306" s="4" t="s">
        <v>415</v>
      </c>
      <c r="D1306" s="4" t="s">
        <v>1174</v>
      </c>
      <c r="E1306" s="3" t="s">
        <v>922</v>
      </c>
      <c r="F1306" s="3"/>
      <c r="G1306" s="3" t="s">
        <v>1126</v>
      </c>
      <c r="H1306" s="3">
        <v>1</v>
      </c>
      <c r="I1306" s="3" t="s">
        <v>1081</v>
      </c>
      <c r="J1306" s="3">
        <v>2020</v>
      </c>
      <c r="K1306" s="9">
        <v>10.54342424217365</v>
      </c>
    </row>
    <row r="1307" spans="1:11" x14ac:dyDescent="0.3">
      <c r="A1307" s="4" t="s">
        <v>1193</v>
      </c>
      <c r="B1307" s="4" t="s">
        <v>1163</v>
      </c>
      <c r="C1307" s="4" t="s">
        <v>415</v>
      </c>
      <c r="D1307" s="4" t="s">
        <v>1174</v>
      </c>
      <c r="E1307" s="3" t="s">
        <v>922</v>
      </c>
      <c r="F1307" s="3"/>
      <c r="G1307" s="3" t="s">
        <v>1126</v>
      </c>
      <c r="H1307" s="3">
        <v>1</v>
      </c>
      <c r="I1307" s="3" t="s">
        <v>1081</v>
      </c>
      <c r="J1307" s="3">
        <v>2025</v>
      </c>
      <c r="K1307" s="9">
        <v>10.54342424217365</v>
      </c>
    </row>
    <row r="1308" spans="1:11" x14ac:dyDescent="0.3">
      <c r="A1308" s="4" t="s">
        <v>1193</v>
      </c>
      <c r="B1308" s="4" t="s">
        <v>1163</v>
      </c>
      <c r="C1308" s="4" t="s">
        <v>415</v>
      </c>
      <c r="D1308" s="4" t="s">
        <v>1174</v>
      </c>
      <c r="E1308" s="3" t="s">
        <v>922</v>
      </c>
      <c r="F1308" s="3"/>
      <c r="G1308" s="3" t="s">
        <v>1126</v>
      </c>
      <c r="H1308" s="3">
        <v>1</v>
      </c>
      <c r="I1308" s="3" t="s">
        <v>1081</v>
      </c>
      <c r="J1308" s="3">
        <v>2030</v>
      </c>
      <c r="K1308" s="9">
        <v>8.2238709088954494</v>
      </c>
    </row>
    <row r="1309" spans="1:11" x14ac:dyDescent="0.3">
      <c r="A1309" s="4" t="s">
        <v>1193</v>
      </c>
      <c r="B1309" s="4" t="s">
        <v>1163</v>
      </c>
      <c r="C1309" s="4" t="s">
        <v>415</v>
      </c>
      <c r="D1309" s="4" t="s">
        <v>1174</v>
      </c>
      <c r="E1309" s="3" t="s">
        <v>922</v>
      </c>
      <c r="F1309" s="3"/>
      <c r="G1309" s="3" t="s">
        <v>1126</v>
      </c>
      <c r="H1309" s="3">
        <v>1</v>
      </c>
      <c r="I1309" s="3" t="s">
        <v>1081</v>
      </c>
      <c r="J1309" s="3">
        <v>2040</v>
      </c>
      <c r="K1309" s="9">
        <v>7.3276798483106891</v>
      </c>
    </row>
    <row r="1310" spans="1:11" x14ac:dyDescent="0.3">
      <c r="A1310" s="4" t="s">
        <v>1193</v>
      </c>
      <c r="B1310" s="4" t="s">
        <v>1163</v>
      </c>
      <c r="C1310" s="4" t="s">
        <v>415</v>
      </c>
      <c r="D1310" s="4" t="s">
        <v>1174</v>
      </c>
      <c r="E1310" s="3" t="s">
        <v>922</v>
      </c>
      <c r="F1310" s="3"/>
      <c r="G1310" s="3" t="s">
        <v>1126</v>
      </c>
      <c r="H1310" s="3">
        <v>1</v>
      </c>
      <c r="I1310" s="3" t="s">
        <v>1081</v>
      </c>
      <c r="J1310" s="3">
        <v>2050</v>
      </c>
      <c r="K1310" s="9">
        <v>6.4314887877259288</v>
      </c>
    </row>
    <row r="1311" spans="1:11" x14ac:dyDescent="0.3">
      <c r="A1311" s="4" t="s">
        <v>1193</v>
      </c>
      <c r="B1311" s="4" t="s">
        <v>1163</v>
      </c>
      <c r="C1311" s="4" t="s">
        <v>415</v>
      </c>
      <c r="D1311" s="4" t="s">
        <v>1174</v>
      </c>
      <c r="E1311" s="3" t="s">
        <v>922</v>
      </c>
      <c r="F1311" s="3"/>
      <c r="G1311" s="3" t="s">
        <v>1126</v>
      </c>
      <c r="H1311" s="3">
        <v>1</v>
      </c>
      <c r="I1311" s="3" t="s">
        <v>12</v>
      </c>
      <c r="J1311" s="3">
        <v>2025</v>
      </c>
      <c r="K1311" s="9">
        <v>8.9619106058476046</v>
      </c>
    </row>
    <row r="1312" spans="1:11" x14ac:dyDescent="0.3">
      <c r="A1312" s="4" t="s">
        <v>1193</v>
      </c>
      <c r="B1312" s="4" t="s">
        <v>1163</v>
      </c>
      <c r="C1312" s="4" t="s">
        <v>415</v>
      </c>
      <c r="D1312" s="4" t="s">
        <v>1174</v>
      </c>
      <c r="E1312" s="3" t="s">
        <v>922</v>
      </c>
      <c r="F1312" s="3"/>
      <c r="G1312" s="3" t="s">
        <v>1126</v>
      </c>
      <c r="H1312" s="3">
        <v>1</v>
      </c>
      <c r="I1312" s="3" t="s">
        <v>12</v>
      </c>
      <c r="J1312" s="3">
        <v>2050</v>
      </c>
      <c r="K1312" s="9">
        <v>7.8021339392085034</v>
      </c>
    </row>
    <row r="1313" spans="1:11" x14ac:dyDescent="0.3">
      <c r="A1313" s="4" t="s">
        <v>1193</v>
      </c>
      <c r="B1313" s="4" t="s">
        <v>1163</v>
      </c>
      <c r="C1313" s="4" t="s">
        <v>415</v>
      </c>
      <c r="D1313" s="4" t="s">
        <v>1174</v>
      </c>
      <c r="E1313" s="3" t="s">
        <v>922</v>
      </c>
      <c r="F1313" s="3"/>
      <c r="G1313" s="3" t="s">
        <v>1126</v>
      </c>
      <c r="H1313" s="3">
        <v>1</v>
      </c>
      <c r="I1313" s="3" t="s">
        <v>11</v>
      </c>
      <c r="J1313" s="3">
        <v>2025</v>
      </c>
      <c r="K1313" s="9">
        <v>12.124937878499701</v>
      </c>
    </row>
    <row r="1314" spans="1:11" x14ac:dyDescent="0.3">
      <c r="A1314" s="4" t="s">
        <v>1193</v>
      </c>
      <c r="B1314" s="4" t="s">
        <v>1163</v>
      </c>
      <c r="C1314" s="4" t="s">
        <v>415</v>
      </c>
      <c r="D1314" s="4" t="s">
        <v>1174</v>
      </c>
      <c r="E1314" s="3" t="s">
        <v>922</v>
      </c>
      <c r="F1314" s="3"/>
      <c r="G1314" s="3" t="s">
        <v>1126</v>
      </c>
      <c r="H1314" s="3">
        <v>1</v>
      </c>
      <c r="I1314" s="3" t="s">
        <v>11</v>
      </c>
      <c r="J1314" s="3">
        <v>2050</v>
      </c>
      <c r="K1314" s="9">
        <v>5.0608436362433533</v>
      </c>
    </row>
    <row r="1315" spans="1:11" x14ac:dyDescent="0.3">
      <c r="A1315" s="4" t="s">
        <v>1193</v>
      </c>
      <c r="B1315" s="4" t="s">
        <v>1163</v>
      </c>
      <c r="C1315" s="4" t="s">
        <v>415</v>
      </c>
      <c r="D1315" s="4" t="s">
        <v>1173</v>
      </c>
      <c r="E1315" s="3" t="s">
        <v>922</v>
      </c>
      <c r="F1315" s="3"/>
      <c r="G1315" s="3" t="s">
        <v>1126</v>
      </c>
      <c r="H1315" s="3">
        <v>1</v>
      </c>
      <c r="I1315" s="3" t="s">
        <v>1081</v>
      </c>
      <c r="J1315" s="3">
        <v>2020</v>
      </c>
      <c r="K1315" s="9">
        <v>11.617313803771109</v>
      </c>
    </row>
    <row r="1316" spans="1:11" x14ac:dyDescent="0.3">
      <c r="A1316" s="4" t="s">
        <v>1193</v>
      </c>
      <c r="B1316" s="4" t="s">
        <v>1163</v>
      </c>
      <c r="C1316" s="4" t="s">
        <v>415</v>
      </c>
      <c r="D1316" s="4" t="s">
        <v>1173</v>
      </c>
      <c r="E1316" s="3" t="s">
        <v>922</v>
      </c>
      <c r="F1316" s="3"/>
      <c r="G1316" s="3" t="s">
        <v>1126</v>
      </c>
      <c r="H1316" s="3">
        <v>1</v>
      </c>
      <c r="I1316" s="3" t="s">
        <v>1081</v>
      </c>
      <c r="J1316" s="3">
        <v>2025</v>
      </c>
      <c r="K1316" s="9">
        <v>11.617313803771109</v>
      </c>
    </row>
    <row r="1317" spans="1:11" x14ac:dyDescent="0.3">
      <c r="A1317" s="4" t="s">
        <v>1193</v>
      </c>
      <c r="B1317" s="4" t="s">
        <v>1163</v>
      </c>
      <c r="C1317" s="4" t="s">
        <v>415</v>
      </c>
      <c r="D1317" s="4" t="s">
        <v>1173</v>
      </c>
      <c r="E1317" s="3" t="s">
        <v>922</v>
      </c>
      <c r="F1317" s="3"/>
      <c r="G1317" s="3" t="s">
        <v>1126</v>
      </c>
      <c r="H1317" s="3">
        <v>1</v>
      </c>
      <c r="I1317" s="3" t="s">
        <v>1081</v>
      </c>
      <c r="J1317" s="3">
        <v>2030</v>
      </c>
      <c r="K1317" s="9">
        <v>9.0615047669414626</v>
      </c>
    </row>
    <row r="1318" spans="1:11" x14ac:dyDescent="0.3">
      <c r="A1318" s="4" t="s">
        <v>1193</v>
      </c>
      <c r="B1318" s="4" t="s">
        <v>1163</v>
      </c>
      <c r="C1318" s="4" t="s">
        <v>415</v>
      </c>
      <c r="D1318" s="4" t="s">
        <v>1173</v>
      </c>
      <c r="E1318" s="3" t="s">
        <v>922</v>
      </c>
      <c r="F1318" s="3"/>
      <c r="G1318" s="3" t="s">
        <v>1126</v>
      </c>
      <c r="H1318" s="3">
        <v>1</v>
      </c>
      <c r="I1318" s="3" t="s">
        <v>1081</v>
      </c>
      <c r="J1318" s="3">
        <v>2040</v>
      </c>
      <c r="K1318" s="9">
        <v>8.0740330936209173</v>
      </c>
    </row>
    <row r="1319" spans="1:11" x14ac:dyDescent="0.3">
      <c r="A1319" s="4" t="s">
        <v>1193</v>
      </c>
      <c r="B1319" s="4" t="s">
        <v>1163</v>
      </c>
      <c r="C1319" s="4" t="s">
        <v>415</v>
      </c>
      <c r="D1319" s="4" t="s">
        <v>1173</v>
      </c>
      <c r="E1319" s="3" t="s">
        <v>922</v>
      </c>
      <c r="F1319" s="3"/>
      <c r="G1319" s="3" t="s">
        <v>1126</v>
      </c>
      <c r="H1319" s="3">
        <v>1</v>
      </c>
      <c r="I1319" s="3" t="s">
        <v>1081</v>
      </c>
      <c r="J1319" s="3">
        <v>2050</v>
      </c>
      <c r="K1319" s="9">
        <v>7.0865614203003746</v>
      </c>
    </row>
    <row r="1320" spans="1:11" x14ac:dyDescent="0.3">
      <c r="A1320" s="4" t="s">
        <v>1193</v>
      </c>
      <c r="B1320" s="4" t="s">
        <v>1163</v>
      </c>
      <c r="C1320" s="4" t="s">
        <v>415</v>
      </c>
      <c r="D1320" s="4" t="s">
        <v>1173</v>
      </c>
      <c r="E1320" s="3" t="s">
        <v>922</v>
      </c>
      <c r="F1320" s="3"/>
      <c r="G1320" s="3" t="s">
        <v>1126</v>
      </c>
      <c r="H1320" s="3">
        <v>1</v>
      </c>
      <c r="I1320" s="3" t="s">
        <v>12</v>
      </c>
      <c r="J1320" s="3">
        <v>2025</v>
      </c>
      <c r="K1320" s="9">
        <v>9.8747167332054406</v>
      </c>
    </row>
    <row r="1321" spans="1:11" x14ac:dyDescent="0.3">
      <c r="A1321" s="4" t="s">
        <v>1193</v>
      </c>
      <c r="B1321" s="4" t="s">
        <v>1163</v>
      </c>
      <c r="C1321" s="4" t="s">
        <v>415</v>
      </c>
      <c r="D1321" s="4" t="s">
        <v>1173</v>
      </c>
      <c r="E1321" s="3" t="s">
        <v>922</v>
      </c>
      <c r="F1321" s="3"/>
      <c r="G1321" s="3" t="s">
        <v>1126</v>
      </c>
      <c r="H1321" s="3">
        <v>1</v>
      </c>
      <c r="I1321" s="3" t="s">
        <v>12</v>
      </c>
      <c r="J1321" s="3">
        <v>2050</v>
      </c>
      <c r="K1321" s="9">
        <v>8.596812214790619</v>
      </c>
    </row>
    <row r="1322" spans="1:11" x14ac:dyDescent="0.3">
      <c r="A1322" s="4" t="s">
        <v>1193</v>
      </c>
      <c r="B1322" s="4" t="s">
        <v>1163</v>
      </c>
      <c r="C1322" s="4" t="s">
        <v>415</v>
      </c>
      <c r="D1322" s="4" t="s">
        <v>1173</v>
      </c>
      <c r="E1322" s="3" t="s">
        <v>922</v>
      </c>
      <c r="F1322" s="3"/>
      <c r="G1322" s="3" t="s">
        <v>1126</v>
      </c>
      <c r="H1322" s="3">
        <v>1</v>
      </c>
      <c r="I1322" s="3" t="s">
        <v>11</v>
      </c>
      <c r="J1322" s="3">
        <v>2025</v>
      </c>
      <c r="K1322" s="9">
        <v>13.359910874336769</v>
      </c>
    </row>
    <row r="1323" spans="1:11" x14ac:dyDescent="0.3">
      <c r="A1323" s="4" t="s">
        <v>1193</v>
      </c>
      <c r="B1323" s="4" t="s">
        <v>1163</v>
      </c>
      <c r="C1323" s="4" t="s">
        <v>415</v>
      </c>
      <c r="D1323" s="4" t="s">
        <v>1173</v>
      </c>
      <c r="E1323" s="3" t="s">
        <v>922</v>
      </c>
      <c r="F1323" s="3"/>
      <c r="G1323" s="3" t="s">
        <v>1126</v>
      </c>
      <c r="H1323" s="3">
        <v>1</v>
      </c>
      <c r="I1323" s="3" t="s">
        <v>11</v>
      </c>
      <c r="J1323" s="3">
        <v>2050</v>
      </c>
      <c r="K1323" s="9">
        <v>5.5763106258101303</v>
      </c>
    </row>
    <row r="1324" spans="1:11" x14ac:dyDescent="0.3">
      <c r="A1324" s="4" t="s">
        <v>1193</v>
      </c>
      <c r="B1324" s="4" t="s">
        <v>1163</v>
      </c>
      <c r="C1324" s="4" t="s">
        <v>415</v>
      </c>
      <c r="D1324" s="4" t="s">
        <v>1172</v>
      </c>
      <c r="E1324" s="3" t="s">
        <v>922</v>
      </c>
      <c r="F1324" s="3"/>
      <c r="G1324" s="3" t="s">
        <v>1126</v>
      </c>
      <c r="H1324" s="3">
        <v>1</v>
      </c>
      <c r="I1324" s="3" t="s">
        <v>1081</v>
      </c>
      <c r="J1324" s="3">
        <v>2020</v>
      </c>
      <c r="K1324" s="9">
        <v>5.6510485216135757</v>
      </c>
    </row>
    <row r="1325" spans="1:11" x14ac:dyDescent="0.3">
      <c r="A1325" s="4" t="s">
        <v>1193</v>
      </c>
      <c r="B1325" s="4" t="s">
        <v>1163</v>
      </c>
      <c r="C1325" s="4" t="s">
        <v>415</v>
      </c>
      <c r="D1325" s="4" t="s">
        <v>1172</v>
      </c>
      <c r="E1325" s="3" t="s">
        <v>922</v>
      </c>
      <c r="F1325" s="3"/>
      <c r="G1325" s="3" t="s">
        <v>1126</v>
      </c>
      <c r="H1325" s="3">
        <v>1</v>
      </c>
      <c r="I1325" s="3" t="s">
        <v>1081</v>
      </c>
      <c r="J1325" s="3">
        <v>2025</v>
      </c>
      <c r="K1325" s="9">
        <v>5.6510485216135757</v>
      </c>
    </row>
    <row r="1326" spans="1:11" x14ac:dyDescent="0.3">
      <c r="A1326" s="4" t="s">
        <v>1193</v>
      </c>
      <c r="B1326" s="4" t="s">
        <v>1163</v>
      </c>
      <c r="C1326" s="4" t="s">
        <v>415</v>
      </c>
      <c r="D1326" s="4" t="s">
        <v>1172</v>
      </c>
      <c r="E1326" s="3" t="s">
        <v>922</v>
      </c>
      <c r="F1326" s="3"/>
      <c r="G1326" s="3" t="s">
        <v>1126</v>
      </c>
      <c r="H1326" s="3">
        <v>1</v>
      </c>
      <c r="I1326" s="3" t="s">
        <v>1081</v>
      </c>
      <c r="J1326" s="3">
        <v>2030</v>
      </c>
      <c r="K1326" s="9">
        <v>4.4078178468585891</v>
      </c>
    </row>
    <row r="1327" spans="1:11" x14ac:dyDescent="0.3">
      <c r="A1327" s="4" t="s">
        <v>1193</v>
      </c>
      <c r="B1327" s="4" t="s">
        <v>1163</v>
      </c>
      <c r="C1327" s="4" t="s">
        <v>415</v>
      </c>
      <c r="D1327" s="4" t="s">
        <v>1172</v>
      </c>
      <c r="E1327" s="3" t="s">
        <v>922</v>
      </c>
      <c r="F1327" s="3"/>
      <c r="G1327" s="3" t="s">
        <v>1126</v>
      </c>
      <c r="H1327" s="3">
        <v>1</v>
      </c>
      <c r="I1327" s="3" t="s">
        <v>1081</v>
      </c>
      <c r="J1327" s="3">
        <v>2040</v>
      </c>
      <c r="K1327" s="9">
        <v>3.9274787225214349</v>
      </c>
    </row>
    <row r="1328" spans="1:11" x14ac:dyDescent="0.3">
      <c r="A1328" s="4" t="s">
        <v>1193</v>
      </c>
      <c r="B1328" s="4" t="s">
        <v>1163</v>
      </c>
      <c r="C1328" s="4" t="s">
        <v>415</v>
      </c>
      <c r="D1328" s="4" t="s">
        <v>1172</v>
      </c>
      <c r="E1328" s="3" t="s">
        <v>922</v>
      </c>
      <c r="F1328" s="3"/>
      <c r="G1328" s="3" t="s">
        <v>1126</v>
      </c>
      <c r="H1328" s="3">
        <v>1</v>
      </c>
      <c r="I1328" s="3" t="s">
        <v>1081</v>
      </c>
      <c r="J1328" s="3">
        <v>2050</v>
      </c>
      <c r="K1328" s="9">
        <v>3.4471395981842812</v>
      </c>
    </row>
    <row r="1329" spans="1:11" x14ac:dyDescent="0.3">
      <c r="A1329" s="4" t="s">
        <v>1193</v>
      </c>
      <c r="B1329" s="4" t="s">
        <v>1163</v>
      </c>
      <c r="C1329" s="4" t="s">
        <v>415</v>
      </c>
      <c r="D1329" s="4" t="s">
        <v>1172</v>
      </c>
      <c r="E1329" s="3" t="s">
        <v>922</v>
      </c>
      <c r="F1329" s="3"/>
      <c r="G1329" s="3" t="s">
        <v>1126</v>
      </c>
      <c r="H1329" s="3">
        <v>1</v>
      </c>
      <c r="I1329" s="3" t="s">
        <v>12</v>
      </c>
      <c r="J1329" s="3">
        <v>2025</v>
      </c>
      <c r="K1329" s="9">
        <v>4.8033912433715393</v>
      </c>
    </row>
    <row r="1330" spans="1:11" x14ac:dyDescent="0.3">
      <c r="A1330" s="4" t="s">
        <v>1193</v>
      </c>
      <c r="B1330" s="4" t="s">
        <v>1163</v>
      </c>
      <c r="C1330" s="4" t="s">
        <v>415</v>
      </c>
      <c r="D1330" s="4" t="s">
        <v>1172</v>
      </c>
      <c r="E1330" s="3" t="s">
        <v>922</v>
      </c>
      <c r="F1330" s="3"/>
      <c r="G1330" s="3" t="s">
        <v>1126</v>
      </c>
      <c r="H1330" s="3">
        <v>1</v>
      </c>
      <c r="I1330" s="3" t="s">
        <v>12</v>
      </c>
      <c r="J1330" s="3">
        <v>2050</v>
      </c>
      <c r="K1330" s="9">
        <v>4.181775905994046</v>
      </c>
    </row>
    <row r="1331" spans="1:11" x14ac:dyDescent="0.3">
      <c r="A1331" s="4" t="s">
        <v>1193</v>
      </c>
      <c r="B1331" s="4" t="s">
        <v>1163</v>
      </c>
      <c r="C1331" s="4" t="s">
        <v>415</v>
      </c>
      <c r="D1331" s="4" t="s">
        <v>1172</v>
      </c>
      <c r="E1331" s="3" t="s">
        <v>922</v>
      </c>
      <c r="F1331" s="3"/>
      <c r="G1331" s="3" t="s">
        <v>1126</v>
      </c>
      <c r="H1331" s="3">
        <v>1</v>
      </c>
      <c r="I1331" s="3" t="s">
        <v>11</v>
      </c>
      <c r="J1331" s="3">
        <v>2025</v>
      </c>
      <c r="K1331" s="9">
        <v>6.4987057998556113</v>
      </c>
    </row>
    <row r="1332" spans="1:11" x14ac:dyDescent="0.3">
      <c r="A1332" s="4" t="s">
        <v>1193</v>
      </c>
      <c r="B1332" s="4" t="s">
        <v>1163</v>
      </c>
      <c r="C1332" s="4" t="s">
        <v>415</v>
      </c>
      <c r="D1332" s="4" t="s">
        <v>1172</v>
      </c>
      <c r="E1332" s="3" t="s">
        <v>922</v>
      </c>
      <c r="F1332" s="3"/>
      <c r="G1332" s="3" t="s">
        <v>1126</v>
      </c>
      <c r="H1332" s="3">
        <v>1</v>
      </c>
      <c r="I1332" s="3" t="s">
        <v>11</v>
      </c>
      <c r="J1332" s="3">
        <v>2050</v>
      </c>
      <c r="K1332" s="9">
        <v>2.7125032903745159</v>
      </c>
    </row>
    <row r="1333" spans="1:11" x14ac:dyDescent="0.3">
      <c r="A1333" s="4" t="s">
        <v>1193</v>
      </c>
      <c r="B1333" s="4" t="s">
        <v>1163</v>
      </c>
      <c r="C1333" s="4" t="s">
        <v>415</v>
      </c>
      <c r="D1333" s="4" t="s">
        <v>1171</v>
      </c>
      <c r="E1333" s="3" t="s">
        <v>922</v>
      </c>
      <c r="F1333" s="3"/>
      <c r="G1333" s="3" t="s">
        <v>1126</v>
      </c>
      <c r="H1333" s="3" t="s">
        <v>1095</v>
      </c>
      <c r="I1333" s="3" t="s">
        <v>1081</v>
      </c>
      <c r="J1333" s="3">
        <v>2020</v>
      </c>
      <c r="K1333" s="9">
        <v>27.811786567558329</v>
      </c>
    </row>
    <row r="1334" spans="1:11" x14ac:dyDescent="0.3">
      <c r="A1334" s="4" t="s">
        <v>1193</v>
      </c>
      <c r="B1334" s="4" t="s">
        <v>1163</v>
      </c>
      <c r="C1334" s="4" t="s">
        <v>415</v>
      </c>
      <c r="D1334" s="4" t="s">
        <v>1171</v>
      </c>
      <c r="E1334" s="3" t="s">
        <v>922</v>
      </c>
      <c r="F1334" s="3"/>
      <c r="G1334" s="3" t="s">
        <v>1126</v>
      </c>
      <c r="H1334" s="3" t="s">
        <v>1095</v>
      </c>
      <c r="I1334" s="3" t="s">
        <v>1081</v>
      </c>
      <c r="J1334" s="3">
        <v>2025</v>
      </c>
      <c r="K1334" s="9">
        <v>27.811786567558329</v>
      </c>
    </row>
    <row r="1335" spans="1:11" x14ac:dyDescent="0.3">
      <c r="A1335" s="4" t="s">
        <v>1193</v>
      </c>
      <c r="B1335" s="4" t="s">
        <v>1163</v>
      </c>
      <c r="C1335" s="4" t="s">
        <v>415</v>
      </c>
      <c r="D1335" s="4" t="s">
        <v>1171</v>
      </c>
      <c r="E1335" s="3" t="s">
        <v>922</v>
      </c>
      <c r="F1335" s="3"/>
      <c r="G1335" s="3" t="s">
        <v>1126</v>
      </c>
      <c r="H1335" s="3" t="s">
        <v>1095</v>
      </c>
      <c r="I1335" s="3" t="s">
        <v>1081</v>
      </c>
      <c r="J1335" s="3">
        <v>2030</v>
      </c>
      <c r="K1335" s="9">
        <v>21.693193522695498</v>
      </c>
    </row>
    <row r="1336" spans="1:11" x14ac:dyDescent="0.3">
      <c r="A1336" s="4" t="s">
        <v>1193</v>
      </c>
      <c r="B1336" s="4" t="s">
        <v>1163</v>
      </c>
      <c r="C1336" s="4" t="s">
        <v>415</v>
      </c>
      <c r="D1336" s="4" t="s">
        <v>1171</v>
      </c>
      <c r="E1336" s="3" t="s">
        <v>922</v>
      </c>
      <c r="F1336" s="3"/>
      <c r="G1336" s="3" t="s">
        <v>1126</v>
      </c>
      <c r="H1336" s="3" t="s">
        <v>1095</v>
      </c>
      <c r="I1336" s="3" t="s">
        <v>1081</v>
      </c>
      <c r="J1336" s="3">
        <v>2040</v>
      </c>
      <c r="K1336" s="9">
        <v>19.329191664453042</v>
      </c>
    </row>
    <row r="1337" spans="1:11" x14ac:dyDescent="0.3">
      <c r="A1337" s="4" t="s">
        <v>1193</v>
      </c>
      <c r="B1337" s="4" t="s">
        <v>1163</v>
      </c>
      <c r="C1337" s="4" t="s">
        <v>415</v>
      </c>
      <c r="D1337" s="4" t="s">
        <v>1171</v>
      </c>
      <c r="E1337" s="3" t="s">
        <v>922</v>
      </c>
      <c r="F1337" s="3"/>
      <c r="G1337" s="3" t="s">
        <v>1126</v>
      </c>
      <c r="H1337" s="3" t="s">
        <v>1095</v>
      </c>
      <c r="I1337" s="3" t="s">
        <v>1081</v>
      </c>
      <c r="J1337" s="3">
        <v>2050</v>
      </c>
      <c r="K1337" s="9">
        <v>16.965189806210581</v>
      </c>
    </row>
    <row r="1338" spans="1:11" x14ac:dyDescent="0.3">
      <c r="A1338" s="4" t="s">
        <v>1193</v>
      </c>
      <c r="B1338" s="4" t="s">
        <v>1163</v>
      </c>
      <c r="C1338" s="4" t="s">
        <v>415</v>
      </c>
      <c r="D1338" s="4" t="s">
        <v>1171</v>
      </c>
      <c r="E1338" s="3" t="s">
        <v>922</v>
      </c>
      <c r="F1338" s="3"/>
      <c r="G1338" s="3" t="s">
        <v>1126</v>
      </c>
      <c r="H1338" s="3" t="s">
        <v>1095</v>
      </c>
      <c r="I1338" s="3" t="s">
        <v>12</v>
      </c>
      <c r="J1338" s="3">
        <v>2025</v>
      </c>
      <c r="K1338" s="9">
        <v>23.640018582424581</v>
      </c>
    </row>
    <row r="1339" spans="1:11" x14ac:dyDescent="0.3">
      <c r="A1339" s="4" t="s">
        <v>1193</v>
      </c>
      <c r="B1339" s="4" t="s">
        <v>1163</v>
      </c>
      <c r="C1339" s="4" t="s">
        <v>415</v>
      </c>
      <c r="D1339" s="4" t="s">
        <v>1171</v>
      </c>
      <c r="E1339" s="3" t="s">
        <v>922</v>
      </c>
      <c r="F1339" s="3"/>
      <c r="G1339" s="3" t="s">
        <v>1126</v>
      </c>
      <c r="H1339" s="3" t="s">
        <v>1095</v>
      </c>
      <c r="I1339" s="3" t="s">
        <v>12</v>
      </c>
      <c r="J1339" s="3">
        <v>2050</v>
      </c>
      <c r="K1339" s="9">
        <v>20.580722059993171</v>
      </c>
    </row>
    <row r="1340" spans="1:11" x14ac:dyDescent="0.3">
      <c r="A1340" s="4" t="s">
        <v>1193</v>
      </c>
      <c r="B1340" s="4" t="s">
        <v>1163</v>
      </c>
      <c r="C1340" s="4" t="s">
        <v>415</v>
      </c>
      <c r="D1340" s="4" t="s">
        <v>1171</v>
      </c>
      <c r="E1340" s="3" t="s">
        <v>922</v>
      </c>
      <c r="F1340" s="3"/>
      <c r="G1340" s="3" t="s">
        <v>1126</v>
      </c>
      <c r="H1340" s="3" t="s">
        <v>1095</v>
      </c>
      <c r="I1340" s="3" t="s">
        <v>11</v>
      </c>
      <c r="J1340" s="3">
        <v>2025</v>
      </c>
      <c r="K1340" s="9">
        <v>31.98355455269208</v>
      </c>
    </row>
    <row r="1341" spans="1:11" x14ac:dyDescent="0.3">
      <c r="A1341" s="4" t="s">
        <v>1193</v>
      </c>
      <c r="B1341" s="4" t="s">
        <v>1163</v>
      </c>
      <c r="C1341" s="4" t="s">
        <v>415</v>
      </c>
      <c r="D1341" s="4" t="s">
        <v>1171</v>
      </c>
      <c r="E1341" s="3" t="s">
        <v>922</v>
      </c>
      <c r="F1341" s="3"/>
      <c r="G1341" s="3" t="s">
        <v>1126</v>
      </c>
      <c r="H1341" s="3" t="s">
        <v>1095</v>
      </c>
      <c r="I1341" s="3" t="s">
        <v>11</v>
      </c>
      <c r="J1341" s="3">
        <v>2050</v>
      </c>
      <c r="K1341" s="9">
        <v>13.349657552428001</v>
      </c>
    </row>
    <row r="1342" spans="1:11" x14ac:dyDescent="0.3">
      <c r="A1342" s="4" t="s">
        <v>1193</v>
      </c>
      <c r="B1342" s="4" t="s">
        <v>1163</v>
      </c>
      <c r="C1342" s="4" t="s">
        <v>415</v>
      </c>
      <c r="D1342" s="4" t="s">
        <v>1170</v>
      </c>
      <c r="E1342" s="3" t="s">
        <v>1196</v>
      </c>
      <c r="F1342" s="3"/>
      <c r="G1342" s="3" t="s">
        <v>1126</v>
      </c>
      <c r="H1342" s="3" t="s">
        <v>1095</v>
      </c>
      <c r="I1342" s="3" t="s">
        <v>1081</v>
      </c>
      <c r="J1342" s="3">
        <v>2020</v>
      </c>
      <c r="K1342" s="9">
        <v>124.40226711669629</v>
      </c>
    </row>
    <row r="1343" spans="1:11" x14ac:dyDescent="0.3">
      <c r="A1343" s="4" t="s">
        <v>1193</v>
      </c>
      <c r="B1343" s="4" t="s">
        <v>1163</v>
      </c>
      <c r="C1343" s="4" t="s">
        <v>415</v>
      </c>
      <c r="D1343" s="4" t="s">
        <v>1170</v>
      </c>
      <c r="E1343" s="3" t="s">
        <v>1196</v>
      </c>
      <c r="F1343" s="3"/>
      <c r="G1343" s="3" t="s">
        <v>1126</v>
      </c>
      <c r="H1343" s="3" t="s">
        <v>1095</v>
      </c>
      <c r="I1343" s="3" t="s">
        <v>1081</v>
      </c>
      <c r="J1343" s="3">
        <v>2025</v>
      </c>
      <c r="K1343" s="9">
        <v>124.40226711669629</v>
      </c>
    </row>
    <row r="1344" spans="1:11" x14ac:dyDescent="0.3">
      <c r="A1344" s="4" t="s">
        <v>1193</v>
      </c>
      <c r="B1344" s="4" t="s">
        <v>1163</v>
      </c>
      <c r="C1344" s="4" t="s">
        <v>415</v>
      </c>
      <c r="D1344" s="4" t="s">
        <v>1170</v>
      </c>
      <c r="E1344" s="3" t="s">
        <v>1196</v>
      </c>
      <c r="F1344" s="3"/>
      <c r="G1344" s="3" t="s">
        <v>1126</v>
      </c>
      <c r="H1344" s="3" t="s">
        <v>1095</v>
      </c>
      <c r="I1344" s="3" t="s">
        <v>1081</v>
      </c>
      <c r="J1344" s="3">
        <v>2030</v>
      </c>
      <c r="K1344" s="9">
        <v>97.033768351023127</v>
      </c>
    </row>
    <row r="1345" spans="1:11" x14ac:dyDescent="0.3">
      <c r="A1345" s="4" t="s">
        <v>1193</v>
      </c>
      <c r="B1345" s="4" t="s">
        <v>1163</v>
      </c>
      <c r="C1345" s="4" t="s">
        <v>415</v>
      </c>
      <c r="D1345" s="4" t="s">
        <v>1170</v>
      </c>
      <c r="E1345" s="3" t="s">
        <v>1196</v>
      </c>
      <c r="F1345" s="3"/>
      <c r="G1345" s="3" t="s">
        <v>1126</v>
      </c>
      <c r="H1345" s="3" t="s">
        <v>1095</v>
      </c>
      <c r="I1345" s="3" t="s">
        <v>1081</v>
      </c>
      <c r="J1345" s="3">
        <v>2040</v>
      </c>
      <c r="K1345" s="9">
        <v>86.459672941184749</v>
      </c>
    </row>
    <row r="1346" spans="1:11" x14ac:dyDescent="0.3">
      <c r="A1346" s="4" t="s">
        <v>1193</v>
      </c>
      <c r="B1346" s="4" t="s">
        <v>1163</v>
      </c>
      <c r="C1346" s="4" t="s">
        <v>415</v>
      </c>
      <c r="D1346" s="4" t="s">
        <v>1170</v>
      </c>
      <c r="E1346" s="3" t="s">
        <v>1196</v>
      </c>
      <c r="F1346" s="3"/>
      <c r="G1346" s="3" t="s">
        <v>1126</v>
      </c>
      <c r="H1346" s="3" t="s">
        <v>1095</v>
      </c>
      <c r="I1346" s="3" t="s">
        <v>1081</v>
      </c>
      <c r="J1346" s="3">
        <v>2050</v>
      </c>
      <c r="K1346" s="9">
        <v>75.885382941184744</v>
      </c>
    </row>
    <row r="1347" spans="1:11" x14ac:dyDescent="0.3">
      <c r="A1347" s="4" t="s">
        <v>1193</v>
      </c>
      <c r="B1347" s="4" t="s">
        <v>1163</v>
      </c>
      <c r="C1347" s="4" t="s">
        <v>415</v>
      </c>
      <c r="D1347" s="4" t="s">
        <v>1170</v>
      </c>
      <c r="E1347" s="3" t="s">
        <v>1196</v>
      </c>
      <c r="F1347" s="3"/>
      <c r="G1347" s="3" t="s">
        <v>1126</v>
      </c>
      <c r="H1347" s="3" t="s">
        <v>1095</v>
      </c>
      <c r="I1347" s="3" t="s">
        <v>12</v>
      </c>
      <c r="J1347" s="3">
        <v>2025</v>
      </c>
      <c r="K1347" s="9">
        <v>105.7419270491919</v>
      </c>
    </row>
    <row r="1348" spans="1:11" x14ac:dyDescent="0.3">
      <c r="A1348" s="4" t="s">
        <v>1193</v>
      </c>
      <c r="B1348" s="4" t="s">
        <v>1163</v>
      </c>
      <c r="C1348" s="4" t="s">
        <v>415</v>
      </c>
      <c r="D1348" s="4" t="s">
        <v>1170</v>
      </c>
      <c r="E1348" s="3" t="s">
        <v>1196</v>
      </c>
      <c r="F1348" s="3"/>
      <c r="G1348" s="3" t="s">
        <v>1126</v>
      </c>
      <c r="H1348" s="3" t="s">
        <v>1095</v>
      </c>
      <c r="I1348" s="3" t="s">
        <v>12</v>
      </c>
      <c r="J1348" s="3">
        <v>2050</v>
      </c>
      <c r="K1348" s="9">
        <v>92.057677666355261</v>
      </c>
    </row>
    <row r="1349" spans="1:11" x14ac:dyDescent="0.3">
      <c r="A1349" s="4" t="s">
        <v>1193</v>
      </c>
      <c r="B1349" s="4" t="s">
        <v>1163</v>
      </c>
      <c r="C1349" s="4" t="s">
        <v>415</v>
      </c>
      <c r="D1349" s="4" t="s">
        <v>1170</v>
      </c>
      <c r="E1349" s="3" t="s">
        <v>1196</v>
      </c>
      <c r="F1349" s="3"/>
      <c r="G1349" s="3" t="s">
        <v>1126</v>
      </c>
      <c r="H1349" s="3" t="s">
        <v>1095</v>
      </c>
      <c r="I1349" s="3" t="s">
        <v>11</v>
      </c>
      <c r="J1349" s="3">
        <v>2025</v>
      </c>
      <c r="K1349" s="9">
        <v>143.06260718420069</v>
      </c>
    </row>
    <row r="1350" spans="1:11" x14ac:dyDescent="0.3">
      <c r="A1350" s="4" t="s">
        <v>1193</v>
      </c>
      <c r="B1350" s="4" t="s">
        <v>1163</v>
      </c>
      <c r="C1350" s="4" t="s">
        <v>415</v>
      </c>
      <c r="D1350" s="4" t="s">
        <v>1170</v>
      </c>
      <c r="E1350" s="3" t="s">
        <v>1196</v>
      </c>
      <c r="F1350" s="3"/>
      <c r="G1350" s="3" t="s">
        <v>1126</v>
      </c>
      <c r="H1350" s="3" t="s">
        <v>1095</v>
      </c>
      <c r="I1350" s="3" t="s">
        <v>11</v>
      </c>
      <c r="J1350" s="3">
        <v>2050</v>
      </c>
      <c r="K1350" s="9">
        <v>59.713088216014228</v>
      </c>
    </row>
    <row r="1351" spans="1:11" x14ac:dyDescent="0.3">
      <c r="A1351" s="4" t="s">
        <v>1193</v>
      </c>
      <c r="B1351" s="4" t="s">
        <v>1163</v>
      </c>
      <c r="C1351" s="4" t="s">
        <v>415</v>
      </c>
      <c r="D1351" s="4" t="s">
        <v>692</v>
      </c>
      <c r="E1351" s="3" t="s">
        <v>859</v>
      </c>
      <c r="F1351" s="3"/>
      <c r="G1351" s="3" t="s">
        <v>1126</v>
      </c>
      <c r="H1351" s="3">
        <v>1</v>
      </c>
      <c r="I1351" s="3" t="s">
        <v>1081</v>
      </c>
      <c r="J1351" s="3">
        <v>2020</v>
      </c>
      <c r="K1351" s="9">
        <v>0.97273287130782571</v>
      </c>
    </row>
    <row r="1352" spans="1:11" x14ac:dyDescent="0.3">
      <c r="A1352" s="4" t="s">
        <v>1193</v>
      </c>
      <c r="B1352" s="4" t="s">
        <v>1163</v>
      </c>
      <c r="C1352" s="4" t="s">
        <v>415</v>
      </c>
      <c r="D1352" s="4" t="s">
        <v>692</v>
      </c>
      <c r="E1352" s="3" t="s">
        <v>859</v>
      </c>
      <c r="F1352" s="3"/>
      <c r="G1352" s="3" t="s">
        <v>1126</v>
      </c>
      <c r="H1352" s="3">
        <v>1</v>
      </c>
      <c r="I1352" s="3" t="s">
        <v>1081</v>
      </c>
      <c r="J1352" s="3">
        <v>2025</v>
      </c>
      <c r="K1352" s="9">
        <v>0.97273287130782571</v>
      </c>
    </row>
    <row r="1353" spans="1:11" x14ac:dyDescent="0.3">
      <c r="A1353" s="4" t="s">
        <v>1193</v>
      </c>
      <c r="B1353" s="4" t="s">
        <v>1163</v>
      </c>
      <c r="C1353" s="4" t="s">
        <v>415</v>
      </c>
      <c r="D1353" s="4" t="s">
        <v>692</v>
      </c>
      <c r="E1353" s="3" t="s">
        <v>859</v>
      </c>
      <c r="F1353" s="3"/>
      <c r="G1353" s="3" t="s">
        <v>1126</v>
      </c>
      <c r="H1353" s="3">
        <v>1</v>
      </c>
      <c r="I1353" s="3" t="s">
        <v>1081</v>
      </c>
      <c r="J1353" s="3">
        <v>2030</v>
      </c>
      <c r="K1353" s="9">
        <v>0.75873163962010404</v>
      </c>
    </row>
    <row r="1354" spans="1:11" x14ac:dyDescent="0.3">
      <c r="A1354" s="4" t="s">
        <v>1193</v>
      </c>
      <c r="B1354" s="4" t="s">
        <v>1163</v>
      </c>
      <c r="C1354" s="4" t="s">
        <v>415</v>
      </c>
      <c r="D1354" s="4" t="s">
        <v>692</v>
      </c>
      <c r="E1354" s="3" t="s">
        <v>859</v>
      </c>
      <c r="F1354" s="3"/>
      <c r="G1354" s="3" t="s">
        <v>1126</v>
      </c>
      <c r="H1354" s="3">
        <v>1</v>
      </c>
      <c r="I1354" s="3" t="s">
        <v>1081</v>
      </c>
      <c r="J1354" s="3">
        <v>2040</v>
      </c>
      <c r="K1354" s="9">
        <v>0.67604934555893881</v>
      </c>
    </row>
    <row r="1355" spans="1:11" x14ac:dyDescent="0.3">
      <c r="A1355" s="4" t="s">
        <v>1193</v>
      </c>
      <c r="B1355" s="4" t="s">
        <v>1163</v>
      </c>
      <c r="C1355" s="4" t="s">
        <v>415</v>
      </c>
      <c r="D1355" s="4" t="s">
        <v>692</v>
      </c>
      <c r="E1355" s="3" t="s">
        <v>859</v>
      </c>
      <c r="F1355" s="3"/>
      <c r="G1355" s="3" t="s">
        <v>1126</v>
      </c>
      <c r="H1355" s="3">
        <v>1</v>
      </c>
      <c r="I1355" s="3" t="s">
        <v>1081</v>
      </c>
      <c r="J1355" s="3">
        <v>2050</v>
      </c>
      <c r="K1355" s="9">
        <v>0.59336705149777369</v>
      </c>
    </row>
    <row r="1356" spans="1:11" x14ac:dyDescent="0.3">
      <c r="A1356" s="4" t="s">
        <v>1193</v>
      </c>
      <c r="B1356" s="4" t="s">
        <v>1163</v>
      </c>
      <c r="C1356" s="4" t="s">
        <v>415</v>
      </c>
      <c r="D1356" s="4" t="s">
        <v>692</v>
      </c>
      <c r="E1356" s="3" t="s">
        <v>859</v>
      </c>
      <c r="F1356" s="3"/>
      <c r="G1356" s="3" t="s">
        <v>1126</v>
      </c>
      <c r="H1356" s="3">
        <v>1</v>
      </c>
      <c r="I1356" s="3" t="s">
        <v>12</v>
      </c>
      <c r="J1356" s="3">
        <v>2025</v>
      </c>
      <c r="K1356" s="9">
        <v>0.82682294061165185</v>
      </c>
    </row>
    <row r="1357" spans="1:11" x14ac:dyDescent="0.3">
      <c r="A1357" s="4" t="s">
        <v>1193</v>
      </c>
      <c r="B1357" s="4" t="s">
        <v>1163</v>
      </c>
      <c r="C1357" s="4" t="s">
        <v>415</v>
      </c>
      <c r="D1357" s="4" t="s">
        <v>692</v>
      </c>
      <c r="E1357" s="3" t="s">
        <v>859</v>
      </c>
      <c r="F1357" s="3"/>
      <c r="G1357" s="3" t="s">
        <v>1126</v>
      </c>
      <c r="H1357" s="3">
        <v>1</v>
      </c>
      <c r="I1357" s="3" t="s">
        <v>12</v>
      </c>
      <c r="J1357" s="3">
        <v>2050</v>
      </c>
      <c r="K1357" s="9">
        <v>0.71982232476779107</v>
      </c>
    </row>
    <row r="1358" spans="1:11" x14ac:dyDescent="0.3">
      <c r="A1358" s="4" t="s">
        <v>1193</v>
      </c>
      <c r="B1358" s="4" t="s">
        <v>1163</v>
      </c>
      <c r="C1358" s="4" t="s">
        <v>415</v>
      </c>
      <c r="D1358" s="4" t="s">
        <v>692</v>
      </c>
      <c r="E1358" s="3" t="s">
        <v>859</v>
      </c>
      <c r="F1358" s="3"/>
      <c r="G1358" s="3" t="s">
        <v>1126</v>
      </c>
      <c r="H1358" s="3">
        <v>1</v>
      </c>
      <c r="I1358" s="3" t="s">
        <v>11</v>
      </c>
      <c r="J1358" s="3">
        <v>2025</v>
      </c>
      <c r="K1358" s="9">
        <v>1.118642802004</v>
      </c>
    </row>
    <row r="1359" spans="1:11" x14ac:dyDescent="0.3">
      <c r="A1359" s="4" t="s">
        <v>1193</v>
      </c>
      <c r="B1359" s="4" t="s">
        <v>1163</v>
      </c>
      <c r="C1359" s="4" t="s">
        <v>415</v>
      </c>
      <c r="D1359" s="4" t="s">
        <v>692</v>
      </c>
      <c r="E1359" s="3" t="s">
        <v>859</v>
      </c>
      <c r="F1359" s="3"/>
      <c r="G1359" s="3" t="s">
        <v>1126</v>
      </c>
      <c r="H1359" s="3">
        <v>1</v>
      </c>
      <c r="I1359" s="3" t="s">
        <v>11</v>
      </c>
      <c r="J1359" s="3">
        <v>2050</v>
      </c>
      <c r="K1359" s="9">
        <v>0.46691177822775631</v>
      </c>
    </row>
    <row r="1360" spans="1:11" x14ac:dyDescent="0.3">
      <c r="A1360" s="4" t="s">
        <v>1193</v>
      </c>
      <c r="B1360" s="4" t="s">
        <v>1163</v>
      </c>
      <c r="C1360" s="4" t="s">
        <v>416</v>
      </c>
      <c r="D1360" s="4" t="s">
        <v>1153</v>
      </c>
      <c r="E1360" s="3" t="s">
        <v>1181</v>
      </c>
      <c r="F1360" s="3"/>
      <c r="G1360" s="3"/>
      <c r="H1360" s="3">
        <v>1</v>
      </c>
      <c r="I1360" s="3" t="s">
        <v>1081</v>
      </c>
      <c r="J1360" s="3">
        <v>2020</v>
      </c>
      <c r="K1360" s="9">
        <v>86.476652087884759</v>
      </c>
    </row>
    <row r="1361" spans="1:11" x14ac:dyDescent="0.3">
      <c r="A1361" s="4" t="s">
        <v>1193</v>
      </c>
      <c r="B1361" s="4" t="s">
        <v>1163</v>
      </c>
      <c r="C1361" s="4" t="s">
        <v>416</v>
      </c>
      <c r="D1361" s="4" t="s">
        <v>1153</v>
      </c>
      <c r="E1361" s="3" t="s">
        <v>1181</v>
      </c>
      <c r="F1361" s="3"/>
      <c r="G1361" s="3"/>
      <c r="H1361" s="3">
        <v>1</v>
      </c>
      <c r="I1361" s="3" t="s">
        <v>1081</v>
      </c>
      <c r="J1361" s="3">
        <v>2025</v>
      </c>
      <c r="K1361" s="9">
        <v>86.476652087884759</v>
      </c>
    </row>
    <row r="1362" spans="1:11" x14ac:dyDescent="0.3">
      <c r="A1362" s="4" t="s">
        <v>1193</v>
      </c>
      <c r="B1362" s="4" t="s">
        <v>1163</v>
      </c>
      <c r="C1362" s="4" t="s">
        <v>416</v>
      </c>
      <c r="D1362" s="4" t="s">
        <v>1153</v>
      </c>
      <c r="E1362" s="3" t="s">
        <v>1181</v>
      </c>
      <c r="F1362" s="3"/>
      <c r="G1362" s="3"/>
      <c r="H1362" s="3">
        <v>1</v>
      </c>
      <c r="I1362" s="3" t="s">
        <v>1081</v>
      </c>
      <c r="J1362" s="3">
        <v>2030</v>
      </c>
      <c r="K1362" s="9">
        <v>86.476652087884759</v>
      </c>
    </row>
    <row r="1363" spans="1:11" x14ac:dyDescent="0.3">
      <c r="A1363" s="4" t="s">
        <v>1193</v>
      </c>
      <c r="B1363" s="4" t="s">
        <v>1163</v>
      </c>
      <c r="C1363" s="4" t="s">
        <v>416</v>
      </c>
      <c r="D1363" s="4" t="s">
        <v>1153</v>
      </c>
      <c r="E1363" s="3" t="s">
        <v>1181</v>
      </c>
      <c r="F1363" s="3"/>
      <c r="G1363" s="3"/>
      <c r="H1363" s="3">
        <v>1</v>
      </c>
      <c r="I1363" s="3" t="s">
        <v>1081</v>
      </c>
      <c r="J1363" s="3">
        <v>2040</v>
      </c>
      <c r="K1363" s="9">
        <v>86.476652087884759</v>
      </c>
    </row>
    <row r="1364" spans="1:11" x14ac:dyDescent="0.3">
      <c r="A1364" s="4" t="s">
        <v>1193</v>
      </c>
      <c r="B1364" s="4" t="s">
        <v>1163</v>
      </c>
      <c r="C1364" s="4" t="s">
        <v>416</v>
      </c>
      <c r="D1364" s="4" t="s">
        <v>1153</v>
      </c>
      <c r="E1364" s="3" t="s">
        <v>1181</v>
      </c>
      <c r="F1364" s="3"/>
      <c r="G1364" s="3"/>
      <c r="H1364" s="3">
        <v>1</v>
      </c>
      <c r="I1364" s="3" t="s">
        <v>1081</v>
      </c>
      <c r="J1364" s="3">
        <v>2050</v>
      </c>
      <c r="K1364" s="9">
        <v>86.476652087884759</v>
      </c>
    </row>
    <row r="1365" spans="1:11" x14ac:dyDescent="0.3">
      <c r="A1365" s="4" t="s">
        <v>1193</v>
      </c>
      <c r="B1365" s="4" t="s">
        <v>1163</v>
      </c>
      <c r="C1365" s="4" t="s">
        <v>416</v>
      </c>
      <c r="D1365" s="4" t="s">
        <v>1175</v>
      </c>
      <c r="E1365" s="3" t="s">
        <v>1185</v>
      </c>
      <c r="F1365" s="3"/>
      <c r="G1365" s="3"/>
      <c r="H1365" s="3">
        <v>1</v>
      </c>
      <c r="I1365" s="3" t="s">
        <v>1081</v>
      </c>
      <c r="J1365" s="3">
        <v>2020</v>
      </c>
      <c r="K1365" s="9">
        <v>43.806496300965897</v>
      </c>
    </row>
    <row r="1366" spans="1:11" x14ac:dyDescent="0.3">
      <c r="A1366" s="4" t="s">
        <v>1193</v>
      </c>
      <c r="B1366" s="4" t="s">
        <v>1163</v>
      </c>
      <c r="C1366" s="4" t="s">
        <v>416</v>
      </c>
      <c r="D1366" s="4" t="s">
        <v>1175</v>
      </c>
      <c r="E1366" s="3" t="s">
        <v>1185</v>
      </c>
      <c r="F1366" s="3"/>
      <c r="G1366" s="3"/>
      <c r="H1366" s="3">
        <v>1</v>
      </c>
      <c r="I1366" s="3" t="s">
        <v>1081</v>
      </c>
      <c r="J1366" s="3">
        <v>2025</v>
      </c>
      <c r="K1366" s="9">
        <v>43.806496300965897</v>
      </c>
    </row>
    <row r="1367" spans="1:11" x14ac:dyDescent="0.3">
      <c r="A1367" s="4" t="s">
        <v>1193</v>
      </c>
      <c r="B1367" s="4" t="s">
        <v>1163</v>
      </c>
      <c r="C1367" s="4" t="s">
        <v>416</v>
      </c>
      <c r="D1367" s="4" t="s">
        <v>1175</v>
      </c>
      <c r="E1367" s="3" t="s">
        <v>1185</v>
      </c>
      <c r="F1367" s="3"/>
      <c r="G1367" s="3"/>
      <c r="H1367" s="3">
        <v>1</v>
      </c>
      <c r="I1367" s="3" t="s">
        <v>1081</v>
      </c>
      <c r="J1367" s="3">
        <v>2030</v>
      </c>
      <c r="K1367" s="9">
        <v>43.806496300965897</v>
      </c>
    </row>
    <row r="1368" spans="1:11" x14ac:dyDescent="0.3">
      <c r="A1368" s="4" t="s">
        <v>1193</v>
      </c>
      <c r="B1368" s="4" t="s">
        <v>1163</v>
      </c>
      <c r="C1368" s="4" t="s">
        <v>416</v>
      </c>
      <c r="D1368" s="4" t="s">
        <v>1175</v>
      </c>
      <c r="E1368" s="3" t="s">
        <v>1185</v>
      </c>
      <c r="F1368" s="3"/>
      <c r="G1368" s="3"/>
      <c r="H1368" s="3">
        <v>1</v>
      </c>
      <c r="I1368" s="3" t="s">
        <v>1081</v>
      </c>
      <c r="J1368" s="3">
        <v>2040</v>
      </c>
      <c r="K1368" s="9">
        <v>43.806496300965897</v>
      </c>
    </row>
    <row r="1369" spans="1:11" x14ac:dyDescent="0.3">
      <c r="A1369" s="4" t="s">
        <v>1193</v>
      </c>
      <c r="B1369" s="4" t="s">
        <v>1163</v>
      </c>
      <c r="C1369" s="4" t="s">
        <v>416</v>
      </c>
      <c r="D1369" s="4" t="s">
        <v>1175</v>
      </c>
      <c r="E1369" s="3" t="s">
        <v>1185</v>
      </c>
      <c r="F1369" s="3"/>
      <c r="G1369" s="3"/>
      <c r="H1369" s="3">
        <v>1</v>
      </c>
      <c r="I1369" s="3" t="s">
        <v>1081</v>
      </c>
      <c r="J1369" s="3">
        <v>2050</v>
      </c>
      <c r="K1369" s="9">
        <v>43.806496300965897</v>
      </c>
    </row>
    <row r="1370" spans="1:11" x14ac:dyDescent="0.3">
      <c r="A1370" s="4" t="s">
        <v>1193</v>
      </c>
      <c r="B1370" s="4" t="s">
        <v>1163</v>
      </c>
      <c r="C1370" s="4" t="s">
        <v>416</v>
      </c>
      <c r="D1370" s="4" t="s">
        <v>423</v>
      </c>
      <c r="E1370" s="3" t="s">
        <v>850</v>
      </c>
      <c r="F1370" s="3"/>
      <c r="G1370" s="3"/>
      <c r="H1370" s="3" t="s">
        <v>1127</v>
      </c>
      <c r="I1370" s="3" t="s">
        <v>1081</v>
      </c>
      <c r="J1370" s="3">
        <v>2020</v>
      </c>
      <c r="K1370" s="9">
        <v>1E-3</v>
      </c>
    </row>
    <row r="1371" spans="1:11" x14ac:dyDescent="0.3">
      <c r="A1371" s="4" t="s">
        <v>1193</v>
      </c>
      <c r="B1371" s="4" t="s">
        <v>1163</v>
      </c>
      <c r="C1371" s="4" t="s">
        <v>416</v>
      </c>
      <c r="D1371" s="4" t="s">
        <v>423</v>
      </c>
      <c r="E1371" s="3" t="s">
        <v>850</v>
      </c>
      <c r="F1371" s="3"/>
      <c r="G1371" s="3"/>
      <c r="H1371" s="3" t="s">
        <v>1127</v>
      </c>
      <c r="I1371" s="3" t="s">
        <v>1081</v>
      </c>
      <c r="J1371" s="3">
        <v>2025</v>
      </c>
      <c r="K1371" s="9">
        <v>1E-3</v>
      </c>
    </row>
    <row r="1372" spans="1:11" x14ac:dyDescent="0.3">
      <c r="A1372" s="4" t="s">
        <v>1193</v>
      </c>
      <c r="B1372" s="4" t="s">
        <v>1163</v>
      </c>
      <c r="C1372" s="4" t="s">
        <v>416</v>
      </c>
      <c r="D1372" s="4" t="s">
        <v>423</v>
      </c>
      <c r="E1372" s="3" t="s">
        <v>850</v>
      </c>
      <c r="F1372" s="3"/>
      <c r="G1372" s="3"/>
      <c r="H1372" s="3" t="s">
        <v>1127</v>
      </c>
      <c r="I1372" s="3" t="s">
        <v>1081</v>
      </c>
      <c r="J1372" s="3">
        <v>2030</v>
      </c>
      <c r="K1372" s="9">
        <v>1E-3</v>
      </c>
    </row>
    <row r="1373" spans="1:11" x14ac:dyDescent="0.3">
      <c r="A1373" s="4" t="s">
        <v>1193</v>
      </c>
      <c r="B1373" s="4" t="s">
        <v>1163</v>
      </c>
      <c r="C1373" s="4" t="s">
        <v>416</v>
      </c>
      <c r="D1373" s="4" t="s">
        <v>423</v>
      </c>
      <c r="E1373" s="3" t="s">
        <v>850</v>
      </c>
      <c r="F1373" s="3"/>
      <c r="G1373" s="3"/>
      <c r="H1373" s="3" t="s">
        <v>1127</v>
      </c>
      <c r="I1373" s="3" t="s">
        <v>1081</v>
      </c>
      <c r="J1373" s="3">
        <v>2040</v>
      </c>
      <c r="K1373" s="9">
        <v>1E-3</v>
      </c>
    </row>
    <row r="1374" spans="1:11" x14ac:dyDescent="0.3">
      <c r="A1374" s="4" t="s">
        <v>1193</v>
      </c>
      <c r="B1374" s="4" t="s">
        <v>1163</v>
      </c>
      <c r="C1374" s="4" t="s">
        <v>416</v>
      </c>
      <c r="D1374" s="4" t="s">
        <v>423</v>
      </c>
      <c r="E1374" s="3" t="s">
        <v>850</v>
      </c>
      <c r="F1374" s="3"/>
      <c r="G1374" s="3"/>
      <c r="H1374" s="3" t="s">
        <v>1127</v>
      </c>
      <c r="I1374" s="3" t="s">
        <v>1081</v>
      </c>
      <c r="J1374" s="3">
        <v>2050</v>
      </c>
      <c r="K1374" s="9">
        <v>1E-3</v>
      </c>
    </row>
    <row r="1375" spans="1:11" x14ac:dyDescent="0.3">
      <c r="A1375" s="4" t="s">
        <v>1193</v>
      </c>
      <c r="B1375" s="4" t="s">
        <v>1163</v>
      </c>
      <c r="C1375" s="4" t="s">
        <v>416</v>
      </c>
      <c r="D1375" s="4" t="s">
        <v>424</v>
      </c>
      <c r="E1375" s="3" t="s">
        <v>850</v>
      </c>
      <c r="F1375" s="3"/>
      <c r="G1375" s="3"/>
      <c r="H1375" s="3">
        <v>1</v>
      </c>
      <c r="I1375" s="3" t="s">
        <v>1081</v>
      </c>
      <c r="J1375" s="3">
        <v>2020</v>
      </c>
      <c r="K1375" s="9">
        <v>0.5</v>
      </c>
    </row>
    <row r="1376" spans="1:11" x14ac:dyDescent="0.3">
      <c r="A1376" s="4" t="s">
        <v>1193</v>
      </c>
      <c r="B1376" s="4" t="s">
        <v>1163</v>
      </c>
      <c r="C1376" s="4" t="s">
        <v>416</v>
      </c>
      <c r="D1376" s="4" t="s">
        <v>424</v>
      </c>
      <c r="E1376" s="3" t="s">
        <v>850</v>
      </c>
      <c r="F1376" s="3"/>
      <c r="G1376" s="3"/>
      <c r="H1376" s="3">
        <v>1</v>
      </c>
      <c r="I1376" s="3" t="s">
        <v>1081</v>
      </c>
      <c r="J1376" s="3">
        <v>2025</v>
      </c>
      <c r="K1376" s="9">
        <v>0.5</v>
      </c>
    </row>
    <row r="1377" spans="1:11" x14ac:dyDescent="0.3">
      <c r="A1377" s="4" t="s">
        <v>1193</v>
      </c>
      <c r="B1377" s="4" t="s">
        <v>1163</v>
      </c>
      <c r="C1377" s="4" t="s">
        <v>416</v>
      </c>
      <c r="D1377" s="4" t="s">
        <v>424</v>
      </c>
      <c r="E1377" s="3" t="s">
        <v>850</v>
      </c>
      <c r="F1377" s="3"/>
      <c r="G1377" s="3"/>
      <c r="H1377" s="3">
        <v>1</v>
      </c>
      <c r="I1377" s="3" t="s">
        <v>1081</v>
      </c>
      <c r="J1377" s="3">
        <v>2030</v>
      </c>
      <c r="K1377" s="9">
        <v>0.5</v>
      </c>
    </row>
    <row r="1378" spans="1:11" x14ac:dyDescent="0.3">
      <c r="A1378" s="4" t="s">
        <v>1193</v>
      </c>
      <c r="B1378" s="4" t="s">
        <v>1163</v>
      </c>
      <c r="C1378" s="4" t="s">
        <v>416</v>
      </c>
      <c r="D1378" s="4" t="s">
        <v>424</v>
      </c>
      <c r="E1378" s="3" t="s">
        <v>850</v>
      </c>
      <c r="F1378" s="3"/>
      <c r="G1378" s="3"/>
      <c r="H1378" s="3">
        <v>1</v>
      </c>
      <c r="I1378" s="3" t="s">
        <v>1081</v>
      </c>
      <c r="J1378" s="3">
        <v>2040</v>
      </c>
      <c r="K1378" s="9">
        <v>0.5</v>
      </c>
    </row>
    <row r="1379" spans="1:11" x14ac:dyDescent="0.3">
      <c r="A1379" s="4" t="s">
        <v>1193</v>
      </c>
      <c r="B1379" s="4" t="s">
        <v>1163</v>
      </c>
      <c r="C1379" s="4" t="s">
        <v>416</v>
      </c>
      <c r="D1379" s="4" t="s">
        <v>424</v>
      </c>
      <c r="E1379" s="3" t="s">
        <v>850</v>
      </c>
      <c r="F1379" s="3"/>
      <c r="G1379" s="3"/>
      <c r="H1379" s="3">
        <v>1</v>
      </c>
      <c r="I1379" s="3" t="s">
        <v>1081</v>
      </c>
      <c r="J1379" s="3">
        <v>2050</v>
      </c>
      <c r="K1379" s="9">
        <v>0.5</v>
      </c>
    </row>
    <row r="1380" spans="1:11" x14ac:dyDescent="0.3">
      <c r="A1380" s="4" t="s">
        <v>1197</v>
      </c>
      <c r="B1380" s="4" t="s">
        <v>1176</v>
      </c>
      <c r="C1380" s="4" t="s">
        <v>10</v>
      </c>
      <c r="D1380" s="4" t="s">
        <v>690</v>
      </c>
      <c r="E1380" s="3" t="s">
        <v>850</v>
      </c>
      <c r="F1380" s="3"/>
      <c r="G1380" s="3" t="s">
        <v>5</v>
      </c>
      <c r="H1380" s="3">
        <v>1</v>
      </c>
      <c r="I1380" s="3" t="s">
        <v>1081</v>
      </c>
      <c r="J1380" s="3">
        <v>2020</v>
      </c>
      <c r="K1380" s="9">
        <v>1.920806673398635E-2</v>
      </c>
    </row>
    <row r="1381" spans="1:11" x14ac:dyDescent="0.3">
      <c r="A1381" s="4" t="s">
        <v>1197</v>
      </c>
      <c r="B1381" s="4" t="s">
        <v>1176</v>
      </c>
      <c r="C1381" s="4" t="s">
        <v>10</v>
      </c>
      <c r="D1381" s="4" t="s">
        <v>690</v>
      </c>
      <c r="E1381" s="3" t="s">
        <v>850</v>
      </c>
      <c r="F1381" s="3"/>
      <c r="G1381" s="3" t="s">
        <v>5</v>
      </c>
      <c r="H1381" s="3">
        <v>1</v>
      </c>
      <c r="I1381" s="3" t="s">
        <v>1081</v>
      </c>
      <c r="J1381" s="3">
        <v>2025</v>
      </c>
      <c r="K1381" s="9">
        <v>1.920806673398635E-2</v>
      </c>
    </row>
    <row r="1382" spans="1:11" x14ac:dyDescent="0.3">
      <c r="A1382" s="4" t="s">
        <v>1197</v>
      </c>
      <c r="B1382" s="4" t="s">
        <v>1176</v>
      </c>
      <c r="C1382" s="4" t="s">
        <v>10</v>
      </c>
      <c r="D1382" s="4" t="s">
        <v>690</v>
      </c>
      <c r="E1382" s="3" t="s">
        <v>850</v>
      </c>
      <c r="F1382" s="3"/>
      <c r="G1382" s="3" t="s">
        <v>5</v>
      </c>
      <c r="H1382" s="3">
        <v>1</v>
      </c>
      <c r="I1382" s="3" t="s">
        <v>1081</v>
      </c>
      <c r="J1382" s="3">
        <v>2030</v>
      </c>
      <c r="K1382" s="9">
        <v>1.4982292052509351E-2</v>
      </c>
    </row>
    <row r="1383" spans="1:11" x14ac:dyDescent="0.3">
      <c r="A1383" s="4" t="s">
        <v>1197</v>
      </c>
      <c r="B1383" s="4" t="s">
        <v>1176</v>
      </c>
      <c r="C1383" s="4" t="s">
        <v>10</v>
      </c>
      <c r="D1383" s="4" t="s">
        <v>690</v>
      </c>
      <c r="E1383" s="3" t="s">
        <v>850</v>
      </c>
      <c r="F1383" s="3"/>
      <c r="G1383" s="3" t="s">
        <v>5</v>
      </c>
      <c r="H1383" s="3">
        <v>1</v>
      </c>
      <c r="I1383" s="3" t="s">
        <v>1081</v>
      </c>
      <c r="J1383" s="3">
        <v>2040</v>
      </c>
      <c r="K1383" s="9">
        <v>1.334960638012051E-2</v>
      </c>
    </row>
    <row r="1384" spans="1:11" x14ac:dyDescent="0.3">
      <c r="A1384" s="4" t="s">
        <v>1197</v>
      </c>
      <c r="B1384" s="4" t="s">
        <v>1176</v>
      </c>
      <c r="C1384" s="4" t="s">
        <v>10</v>
      </c>
      <c r="D1384" s="4" t="s">
        <v>690</v>
      </c>
      <c r="E1384" s="3" t="s">
        <v>850</v>
      </c>
      <c r="F1384" s="3"/>
      <c r="G1384" s="3" t="s">
        <v>5</v>
      </c>
      <c r="H1384" s="3">
        <v>1</v>
      </c>
      <c r="I1384" s="3" t="s">
        <v>1081</v>
      </c>
      <c r="J1384" s="3">
        <v>2050</v>
      </c>
      <c r="K1384" s="9">
        <v>1.1716920707731671E-2</v>
      </c>
    </row>
    <row r="1385" spans="1:11" x14ac:dyDescent="0.3">
      <c r="A1385" s="4" t="s">
        <v>1197</v>
      </c>
      <c r="B1385" s="4" t="s">
        <v>1176</v>
      </c>
      <c r="C1385" s="4" t="s">
        <v>10</v>
      </c>
      <c r="D1385" s="4" t="s">
        <v>690</v>
      </c>
      <c r="E1385" s="3" t="s">
        <v>850</v>
      </c>
      <c r="F1385" s="3"/>
      <c r="G1385" s="3" t="s">
        <v>5</v>
      </c>
      <c r="H1385" s="3">
        <v>1</v>
      </c>
      <c r="I1385" s="3" t="s">
        <v>12</v>
      </c>
      <c r="J1385" s="3">
        <v>2025</v>
      </c>
      <c r="K1385" s="9">
        <v>1.440605005048976E-2</v>
      </c>
    </row>
    <row r="1386" spans="1:11" x14ac:dyDescent="0.3">
      <c r="A1386" s="4" t="s">
        <v>1197</v>
      </c>
      <c r="B1386" s="4" t="s">
        <v>1176</v>
      </c>
      <c r="C1386" s="4" t="s">
        <v>10</v>
      </c>
      <c r="D1386" s="4" t="s">
        <v>690</v>
      </c>
      <c r="E1386" s="3" t="s">
        <v>850</v>
      </c>
      <c r="F1386" s="3"/>
      <c r="G1386" s="3" t="s">
        <v>5</v>
      </c>
      <c r="H1386" s="3">
        <v>1</v>
      </c>
      <c r="I1386" s="3" t="s">
        <v>12</v>
      </c>
      <c r="J1386" s="3">
        <v>2050</v>
      </c>
      <c r="K1386" s="9">
        <v>1.464615088466459E-2</v>
      </c>
    </row>
    <row r="1387" spans="1:11" x14ac:dyDescent="0.3">
      <c r="A1387" s="4" t="s">
        <v>1197</v>
      </c>
      <c r="B1387" s="4" t="s">
        <v>1176</v>
      </c>
      <c r="C1387" s="4" t="s">
        <v>10</v>
      </c>
      <c r="D1387" s="4" t="s">
        <v>690</v>
      </c>
      <c r="E1387" s="3" t="s">
        <v>850</v>
      </c>
      <c r="F1387" s="3"/>
      <c r="G1387" s="3" t="s">
        <v>5</v>
      </c>
      <c r="H1387" s="3">
        <v>1</v>
      </c>
      <c r="I1387" s="3" t="s">
        <v>11</v>
      </c>
      <c r="J1387" s="3">
        <v>2025</v>
      </c>
      <c r="K1387" s="9">
        <v>2.4010083417482939E-2</v>
      </c>
    </row>
    <row r="1388" spans="1:11" x14ac:dyDescent="0.3">
      <c r="A1388" s="4" t="s">
        <v>1197</v>
      </c>
      <c r="B1388" s="4" t="s">
        <v>1176</v>
      </c>
      <c r="C1388" s="4" t="s">
        <v>10</v>
      </c>
      <c r="D1388" s="4" t="s">
        <v>690</v>
      </c>
      <c r="E1388" s="3" t="s">
        <v>850</v>
      </c>
      <c r="F1388" s="3"/>
      <c r="G1388" s="3" t="s">
        <v>5</v>
      </c>
      <c r="H1388" s="3">
        <v>1</v>
      </c>
      <c r="I1388" s="3" t="s">
        <v>11</v>
      </c>
      <c r="J1388" s="3">
        <v>2050</v>
      </c>
      <c r="K1388" s="9">
        <v>1.464615088466459E-2</v>
      </c>
    </row>
    <row r="1389" spans="1:11" x14ac:dyDescent="0.3">
      <c r="A1389" s="4" t="s">
        <v>1197</v>
      </c>
      <c r="B1389" s="4" t="s">
        <v>1176</v>
      </c>
      <c r="C1389" s="4" t="s">
        <v>10</v>
      </c>
      <c r="D1389" s="4" t="s">
        <v>1166</v>
      </c>
      <c r="E1389" s="3" t="s">
        <v>850</v>
      </c>
      <c r="F1389" s="3"/>
      <c r="G1389" s="3"/>
      <c r="H1389" s="3">
        <v>1</v>
      </c>
      <c r="I1389" s="3" t="s">
        <v>1081</v>
      </c>
      <c r="J1389" s="3">
        <v>2020</v>
      </c>
      <c r="K1389" s="9">
        <v>1</v>
      </c>
    </row>
    <row r="1390" spans="1:11" x14ac:dyDescent="0.3">
      <c r="A1390" s="4" t="s">
        <v>1197</v>
      </c>
      <c r="B1390" s="4" t="s">
        <v>1176</v>
      </c>
      <c r="C1390" s="4" t="s">
        <v>10</v>
      </c>
      <c r="D1390" s="4" t="s">
        <v>1166</v>
      </c>
      <c r="E1390" s="3" t="s">
        <v>850</v>
      </c>
      <c r="F1390" s="3"/>
      <c r="G1390" s="3"/>
      <c r="H1390" s="3">
        <v>1</v>
      </c>
      <c r="I1390" s="3" t="s">
        <v>1081</v>
      </c>
      <c r="J1390" s="3">
        <v>2025</v>
      </c>
      <c r="K1390" s="9">
        <v>1</v>
      </c>
    </row>
    <row r="1391" spans="1:11" x14ac:dyDescent="0.3">
      <c r="A1391" s="4" t="s">
        <v>1197</v>
      </c>
      <c r="B1391" s="4" t="s">
        <v>1176</v>
      </c>
      <c r="C1391" s="4" t="s">
        <v>10</v>
      </c>
      <c r="D1391" s="4" t="s">
        <v>1166</v>
      </c>
      <c r="E1391" s="3" t="s">
        <v>850</v>
      </c>
      <c r="F1391" s="3"/>
      <c r="G1391" s="3"/>
      <c r="H1391" s="3">
        <v>1</v>
      </c>
      <c r="I1391" s="3" t="s">
        <v>1081</v>
      </c>
      <c r="J1391" s="3">
        <v>2030</v>
      </c>
      <c r="K1391" s="9">
        <v>1</v>
      </c>
    </row>
    <row r="1392" spans="1:11" x14ac:dyDescent="0.3">
      <c r="A1392" s="4" t="s">
        <v>1197</v>
      </c>
      <c r="B1392" s="4" t="s">
        <v>1176</v>
      </c>
      <c r="C1392" s="4" t="s">
        <v>10</v>
      </c>
      <c r="D1392" s="4" t="s">
        <v>1166</v>
      </c>
      <c r="E1392" s="3" t="s">
        <v>850</v>
      </c>
      <c r="F1392" s="3"/>
      <c r="G1392" s="3"/>
      <c r="H1392" s="3">
        <v>1</v>
      </c>
      <c r="I1392" s="3" t="s">
        <v>1081</v>
      </c>
      <c r="J1392" s="3">
        <v>2040</v>
      </c>
      <c r="K1392" s="9">
        <v>1</v>
      </c>
    </row>
    <row r="1393" spans="1:11" x14ac:dyDescent="0.3">
      <c r="A1393" s="4" t="s">
        <v>1197</v>
      </c>
      <c r="B1393" s="4" t="s">
        <v>1176</v>
      </c>
      <c r="C1393" s="4" t="s">
        <v>10</v>
      </c>
      <c r="D1393" s="4" t="s">
        <v>1166</v>
      </c>
      <c r="E1393" s="3" t="s">
        <v>850</v>
      </c>
      <c r="F1393" s="3"/>
      <c r="G1393" s="3"/>
      <c r="H1393" s="3">
        <v>1</v>
      </c>
      <c r="I1393" s="3" t="s">
        <v>1081</v>
      </c>
      <c r="J1393" s="3">
        <v>2050</v>
      </c>
      <c r="K1393" s="9">
        <v>1</v>
      </c>
    </row>
    <row r="1394" spans="1:11" x14ac:dyDescent="0.3">
      <c r="A1394" s="4" t="s">
        <v>1197</v>
      </c>
      <c r="B1394" s="4" t="s">
        <v>1176</v>
      </c>
      <c r="C1394" s="4" t="s">
        <v>10</v>
      </c>
      <c r="D1394" s="4" t="s">
        <v>1167</v>
      </c>
      <c r="E1394" s="3" t="s">
        <v>1194</v>
      </c>
      <c r="F1394" s="3"/>
      <c r="G1394" s="3"/>
      <c r="H1394" s="3">
        <v>1</v>
      </c>
      <c r="I1394" s="3" t="s">
        <v>1081</v>
      </c>
      <c r="J1394" s="3">
        <v>2020</v>
      </c>
      <c r="K1394" s="9">
        <v>0.99045383490669703</v>
      </c>
    </row>
    <row r="1395" spans="1:11" x14ac:dyDescent="0.3">
      <c r="A1395" s="4" t="s">
        <v>1197</v>
      </c>
      <c r="B1395" s="4" t="s">
        <v>1176</v>
      </c>
      <c r="C1395" s="4" t="s">
        <v>10</v>
      </c>
      <c r="D1395" s="4" t="s">
        <v>1167</v>
      </c>
      <c r="E1395" s="3" t="s">
        <v>1194</v>
      </c>
      <c r="F1395" s="3"/>
      <c r="G1395" s="3"/>
      <c r="H1395" s="3">
        <v>1</v>
      </c>
      <c r="I1395" s="3" t="s">
        <v>1081</v>
      </c>
      <c r="J1395" s="3">
        <v>2025</v>
      </c>
      <c r="K1395" s="9">
        <v>0.99045383490669703</v>
      </c>
    </row>
    <row r="1396" spans="1:11" x14ac:dyDescent="0.3">
      <c r="A1396" s="4" t="s">
        <v>1197</v>
      </c>
      <c r="B1396" s="4" t="s">
        <v>1176</v>
      </c>
      <c r="C1396" s="4" t="s">
        <v>10</v>
      </c>
      <c r="D1396" s="4" t="s">
        <v>1167</v>
      </c>
      <c r="E1396" s="3" t="s">
        <v>1194</v>
      </c>
      <c r="F1396" s="3"/>
      <c r="G1396" s="3"/>
      <c r="H1396" s="3">
        <v>1</v>
      </c>
      <c r="I1396" s="3" t="s">
        <v>1081</v>
      </c>
      <c r="J1396" s="3">
        <v>2030</v>
      </c>
      <c r="K1396" s="9">
        <v>0.99045383490669703</v>
      </c>
    </row>
    <row r="1397" spans="1:11" x14ac:dyDescent="0.3">
      <c r="A1397" s="4" t="s">
        <v>1197</v>
      </c>
      <c r="B1397" s="4" t="s">
        <v>1176</v>
      </c>
      <c r="C1397" s="4" t="s">
        <v>10</v>
      </c>
      <c r="D1397" s="4" t="s">
        <v>1167</v>
      </c>
      <c r="E1397" s="3" t="s">
        <v>1194</v>
      </c>
      <c r="F1397" s="3"/>
      <c r="G1397" s="3"/>
      <c r="H1397" s="3">
        <v>1</v>
      </c>
      <c r="I1397" s="3" t="s">
        <v>1081</v>
      </c>
      <c r="J1397" s="3">
        <v>2040</v>
      </c>
      <c r="K1397" s="9">
        <v>0.99045383490669703</v>
      </c>
    </row>
    <row r="1398" spans="1:11" x14ac:dyDescent="0.3">
      <c r="A1398" s="4" t="s">
        <v>1197</v>
      </c>
      <c r="B1398" s="4" t="s">
        <v>1176</v>
      </c>
      <c r="C1398" s="4" t="s">
        <v>10</v>
      </c>
      <c r="D1398" s="4" t="s">
        <v>1167</v>
      </c>
      <c r="E1398" s="3" t="s">
        <v>1194</v>
      </c>
      <c r="F1398" s="3"/>
      <c r="G1398" s="3"/>
      <c r="H1398" s="3">
        <v>1</v>
      </c>
      <c r="I1398" s="3" t="s">
        <v>1081</v>
      </c>
      <c r="J1398" s="3">
        <v>2050</v>
      </c>
      <c r="K1398" s="9">
        <v>0.99045383490669703</v>
      </c>
    </row>
    <row r="1399" spans="1:11" x14ac:dyDescent="0.3">
      <c r="A1399" s="4" t="s">
        <v>1197</v>
      </c>
      <c r="B1399" s="4" t="s">
        <v>1176</v>
      </c>
      <c r="C1399" s="4" t="s">
        <v>10</v>
      </c>
      <c r="D1399" s="4" t="s">
        <v>1164</v>
      </c>
      <c r="E1399" s="3" t="s">
        <v>1184</v>
      </c>
      <c r="F1399" s="3"/>
      <c r="G1399" s="3"/>
      <c r="H1399" s="3">
        <v>1</v>
      </c>
      <c r="I1399" s="3" t="s">
        <v>1081</v>
      </c>
      <c r="J1399" s="3">
        <v>2020</v>
      </c>
      <c r="K1399" s="9">
        <v>2.9431728268309381</v>
      </c>
    </row>
    <row r="1400" spans="1:11" x14ac:dyDescent="0.3">
      <c r="A1400" s="4" t="s">
        <v>1197</v>
      </c>
      <c r="B1400" s="4" t="s">
        <v>1176</v>
      </c>
      <c r="C1400" s="4" t="s">
        <v>10</v>
      </c>
      <c r="D1400" s="4" t="s">
        <v>1164</v>
      </c>
      <c r="E1400" s="3" t="s">
        <v>1184</v>
      </c>
      <c r="F1400" s="3"/>
      <c r="G1400" s="3"/>
      <c r="H1400" s="3">
        <v>1</v>
      </c>
      <c r="I1400" s="3" t="s">
        <v>1081</v>
      </c>
      <c r="J1400" s="3">
        <v>2025</v>
      </c>
      <c r="K1400" s="9">
        <v>2.9431728268309381</v>
      </c>
    </row>
    <row r="1401" spans="1:11" x14ac:dyDescent="0.3">
      <c r="A1401" s="4" t="s">
        <v>1197</v>
      </c>
      <c r="B1401" s="4" t="s">
        <v>1176</v>
      </c>
      <c r="C1401" s="4" t="s">
        <v>10</v>
      </c>
      <c r="D1401" s="4" t="s">
        <v>1164</v>
      </c>
      <c r="E1401" s="3" t="s">
        <v>1184</v>
      </c>
      <c r="F1401" s="3"/>
      <c r="G1401" s="3"/>
      <c r="H1401" s="3">
        <v>1</v>
      </c>
      <c r="I1401" s="3" t="s">
        <v>1081</v>
      </c>
      <c r="J1401" s="3">
        <v>2030</v>
      </c>
      <c r="K1401" s="9">
        <v>2.9431728268309381</v>
      </c>
    </row>
    <row r="1402" spans="1:11" x14ac:dyDescent="0.3">
      <c r="A1402" s="4" t="s">
        <v>1197</v>
      </c>
      <c r="B1402" s="4" t="s">
        <v>1176</v>
      </c>
      <c r="C1402" s="4" t="s">
        <v>10</v>
      </c>
      <c r="D1402" s="4" t="s">
        <v>1164</v>
      </c>
      <c r="E1402" s="3" t="s">
        <v>1184</v>
      </c>
      <c r="F1402" s="3"/>
      <c r="G1402" s="3"/>
      <c r="H1402" s="3">
        <v>1</v>
      </c>
      <c r="I1402" s="3" t="s">
        <v>1081</v>
      </c>
      <c r="J1402" s="3">
        <v>2040</v>
      </c>
      <c r="K1402" s="9">
        <v>2.9431728268309381</v>
      </c>
    </row>
    <row r="1403" spans="1:11" x14ac:dyDescent="0.3">
      <c r="A1403" s="4" t="s">
        <v>1197</v>
      </c>
      <c r="B1403" s="4" t="s">
        <v>1176</v>
      </c>
      <c r="C1403" s="4" t="s">
        <v>10</v>
      </c>
      <c r="D1403" s="4" t="s">
        <v>1164</v>
      </c>
      <c r="E1403" s="3" t="s">
        <v>1184</v>
      </c>
      <c r="F1403" s="3"/>
      <c r="G1403" s="3"/>
      <c r="H1403" s="3">
        <v>1</v>
      </c>
      <c r="I1403" s="3" t="s">
        <v>1081</v>
      </c>
      <c r="J1403" s="3">
        <v>2050</v>
      </c>
      <c r="K1403" s="9">
        <v>2.9431728268309381</v>
      </c>
    </row>
    <row r="1404" spans="1:11" x14ac:dyDescent="0.3">
      <c r="A1404" s="4" t="s">
        <v>1197</v>
      </c>
      <c r="B1404" s="4" t="s">
        <v>1176</v>
      </c>
      <c r="C1404" s="4" t="s">
        <v>10</v>
      </c>
      <c r="D1404" s="4" t="s">
        <v>420</v>
      </c>
      <c r="E1404" s="3" t="s">
        <v>853</v>
      </c>
      <c r="F1404" s="3"/>
      <c r="G1404" s="3" t="s">
        <v>2</v>
      </c>
      <c r="H1404" s="3">
        <v>1</v>
      </c>
      <c r="I1404" s="3" t="s">
        <v>1081</v>
      </c>
      <c r="J1404" s="3">
        <v>2020</v>
      </c>
      <c r="K1404" s="9">
        <v>1</v>
      </c>
    </row>
    <row r="1405" spans="1:11" x14ac:dyDescent="0.3">
      <c r="A1405" s="4" t="s">
        <v>1197</v>
      </c>
      <c r="B1405" s="4" t="s">
        <v>1176</v>
      </c>
      <c r="C1405" s="4" t="s">
        <v>10</v>
      </c>
      <c r="D1405" s="4" t="s">
        <v>420</v>
      </c>
      <c r="E1405" s="3" t="s">
        <v>853</v>
      </c>
      <c r="F1405" s="3"/>
      <c r="G1405" s="3" t="s">
        <v>2</v>
      </c>
      <c r="H1405" s="3">
        <v>1</v>
      </c>
      <c r="I1405" s="3" t="s">
        <v>1081</v>
      </c>
      <c r="J1405" s="3">
        <v>2025</v>
      </c>
      <c r="K1405" s="9">
        <v>1</v>
      </c>
    </row>
    <row r="1406" spans="1:11" x14ac:dyDescent="0.3">
      <c r="A1406" s="4" t="s">
        <v>1197</v>
      </c>
      <c r="B1406" s="4" t="s">
        <v>1176</v>
      </c>
      <c r="C1406" s="4" t="s">
        <v>10</v>
      </c>
      <c r="D1406" s="4" t="s">
        <v>420</v>
      </c>
      <c r="E1406" s="3" t="s">
        <v>853</v>
      </c>
      <c r="F1406" s="3"/>
      <c r="G1406" s="3" t="s">
        <v>2</v>
      </c>
      <c r="H1406" s="3">
        <v>1</v>
      </c>
      <c r="I1406" s="3" t="s">
        <v>1081</v>
      </c>
      <c r="J1406" s="3">
        <v>2030</v>
      </c>
      <c r="K1406" s="9">
        <v>1</v>
      </c>
    </row>
    <row r="1407" spans="1:11" x14ac:dyDescent="0.3">
      <c r="A1407" s="4" t="s">
        <v>1197</v>
      </c>
      <c r="B1407" s="4" t="s">
        <v>1176</v>
      </c>
      <c r="C1407" s="4" t="s">
        <v>10</v>
      </c>
      <c r="D1407" s="4" t="s">
        <v>420</v>
      </c>
      <c r="E1407" s="3" t="s">
        <v>853</v>
      </c>
      <c r="F1407" s="3"/>
      <c r="G1407" s="3" t="s">
        <v>2</v>
      </c>
      <c r="H1407" s="3">
        <v>1</v>
      </c>
      <c r="I1407" s="3" t="s">
        <v>1081</v>
      </c>
      <c r="J1407" s="3">
        <v>2040</v>
      </c>
      <c r="K1407" s="9">
        <v>1</v>
      </c>
    </row>
    <row r="1408" spans="1:11" x14ac:dyDescent="0.3">
      <c r="A1408" s="4" t="s">
        <v>1197</v>
      </c>
      <c r="B1408" s="4" t="s">
        <v>1176</v>
      </c>
      <c r="C1408" s="4" t="s">
        <v>10</v>
      </c>
      <c r="D1408" s="4" t="s">
        <v>420</v>
      </c>
      <c r="E1408" s="3" t="s">
        <v>853</v>
      </c>
      <c r="F1408" s="3"/>
      <c r="G1408" s="3" t="s">
        <v>2</v>
      </c>
      <c r="H1408" s="3">
        <v>1</v>
      </c>
      <c r="I1408" s="3" t="s">
        <v>1081</v>
      </c>
      <c r="J1408" s="3">
        <v>2050</v>
      </c>
      <c r="K1408" s="9">
        <v>1</v>
      </c>
    </row>
    <row r="1409" spans="1:11" x14ac:dyDescent="0.3">
      <c r="A1409" s="4" t="s">
        <v>1197</v>
      </c>
      <c r="B1409" s="4" t="s">
        <v>1176</v>
      </c>
      <c r="C1409" s="4" t="s">
        <v>10</v>
      </c>
      <c r="D1409" s="4" t="s">
        <v>420</v>
      </c>
      <c r="E1409" s="3" t="s">
        <v>853</v>
      </c>
      <c r="F1409" s="3"/>
      <c r="G1409" s="3" t="s">
        <v>2</v>
      </c>
      <c r="H1409" s="3">
        <v>1</v>
      </c>
      <c r="I1409" s="3" t="s">
        <v>12</v>
      </c>
      <c r="J1409" s="3">
        <v>2025</v>
      </c>
      <c r="K1409" s="9">
        <v>1</v>
      </c>
    </row>
    <row r="1410" spans="1:11" x14ac:dyDescent="0.3">
      <c r="A1410" s="4" t="s">
        <v>1197</v>
      </c>
      <c r="B1410" s="4" t="s">
        <v>1176</v>
      </c>
      <c r="C1410" s="4" t="s">
        <v>10</v>
      </c>
      <c r="D1410" s="4" t="s">
        <v>420</v>
      </c>
      <c r="E1410" s="3" t="s">
        <v>853</v>
      </c>
      <c r="F1410" s="3"/>
      <c r="G1410" s="3" t="s">
        <v>2</v>
      </c>
      <c r="H1410" s="3">
        <v>1</v>
      </c>
      <c r="I1410" s="3" t="s">
        <v>12</v>
      </c>
      <c r="J1410" s="3">
        <v>2050</v>
      </c>
      <c r="K1410" s="9">
        <v>1</v>
      </c>
    </row>
    <row r="1411" spans="1:11" x14ac:dyDescent="0.3">
      <c r="A1411" s="4" t="s">
        <v>1197</v>
      </c>
      <c r="B1411" s="4" t="s">
        <v>1176</v>
      </c>
      <c r="C1411" s="4" t="s">
        <v>10</v>
      </c>
      <c r="D1411" s="4" t="s">
        <v>420</v>
      </c>
      <c r="E1411" s="3" t="s">
        <v>853</v>
      </c>
      <c r="F1411" s="3"/>
      <c r="G1411" s="3" t="s">
        <v>2</v>
      </c>
      <c r="H1411" s="3">
        <v>1</v>
      </c>
      <c r="I1411" s="3" t="s">
        <v>11</v>
      </c>
      <c r="J1411" s="3">
        <v>2025</v>
      </c>
      <c r="K1411" s="9">
        <v>2</v>
      </c>
    </row>
    <row r="1412" spans="1:11" x14ac:dyDescent="0.3">
      <c r="A1412" s="4" t="s">
        <v>1197</v>
      </c>
      <c r="B1412" s="4" t="s">
        <v>1176</v>
      </c>
      <c r="C1412" s="4" t="s">
        <v>10</v>
      </c>
      <c r="D1412" s="4" t="s">
        <v>420</v>
      </c>
      <c r="E1412" s="3" t="s">
        <v>853</v>
      </c>
      <c r="F1412" s="3"/>
      <c r="G1412" s="3" t="s">
        <v>2</v>
      </c>
      <c r="H1412" s="3">
        <v>1</v>
      </c>
      <c r="I1412" s="3" t="s">
        <v>11</v>
      </c>
      <c r="J1412" s="3">
        <v>2050</v>
      </c>
      <c r="K1412" s="9">
        <v>2</v>
      </c>
    </row>
    <row r="1413" spans="1:11" x14ac:dyDescent="0.3">
      <c r="A1413" s="4" t="s">
        <v>1197</v>
      </c>
      <c r="B1413" s="4" t="s">
        <v>1176</v>
      </c>
      <c r="C1413" s="4" t="s">
        <v>10</v>
      </c>
      <c r="D1413" s="4" t="s">
        <v>421</v>
      </c>
      <c r="E1413" s="3" t="s">
        <v>857</v>
      </c>
      <c r="F1413" s="3"/>
      <c r="G1413" s="3"/>
      <c r="H1413" s="3">
        <v>1</v>
      </c>
      <c r="I1413" s="3" t="s">
        <v>1081</v>
      </c>
      <c r="J1413" s="3">
        <v>2020</v>
      </c>
      <c r="K1413" s="9">
        <v>0.2857142857142857</v>
      </c>
    </row>
    <row r="1414" spans="1:11" x14ac:dyDescent="0.3">
      <c r="A1414" s="4" t="s">
        <v>1197</v>
      </c>
      <c r="B1414" s="4" t="s">
        <v>1176</v>
      </c>
      <c r="C1414" s="4" t="s">
        <v>10</v>
      </c>
      <c r="D1414" s="4" t="s">
        <v>421</v>
      </c>
      <c r="E1414" s="3" t="s">
        <v>857</v>
      </c>
      <c r="F1414" s="3"/>
      <c r="G1414" s="3"/>
      <c r="H1414" s="3">
        <v>1</v>
      </c>
      <c r="I1414" s="3" t="s">
        <v>1081</v>
      </c>
      <c r="J1414" s="3">
        <v>2025</v>
      </c>
      <c r="K1414" s="9">
        <v>0.2857142857142857</v>
      </c>
    </row>
    <row r="1415" spans="1:11" x14ac:dyDescent="0.3">
      <c r="A1415" s="4" t="s">
        <v>1197</v>
      </c>
      <c r="B1415" s="4" t="s">
        <v>1176</v>
      </c>
      <c r="C1415" s="4" t="s">
        <v>10</v>
      </c>
      <c r="D1415" s="4" t="s">
        <v>421</v>
      </c>
      <c r="E1415" s="3" t="s">
        <v>857</v>
      </c>
      <c r="F1415" s="3"/>
      <c r="G1415" s="3"/>
      <c r="H1415" s="3">
        <v>1</v>
      </c>
      <c r="I1415" s="3" t="s">
        <v>1081</v>
      </c>
      <c r="J1415" s="3">
        <v>2030</v>
      </c>
      <c r="K1415" s="9">
        <v>0.2857142857142857</v>
      </c>
    </row>
    <row r="1416" spans="1:11" x14ac:dyDescent="0.3">
      <c r="A1416" s="4" t="s">
        <v>1197</v>
      </c>
      <c r="B1416" s="4" t="s">
        <v>1176</v>
      </c>
      <c r="C1416" s="4" t="s">
        <v>10</v>
      </c>
      <c r="D1416" s="4" t="s">
        <v>421</v>
      </c>
      <c r="E1416" s="3" t="s">
        <v>857</v>
      </c>
      <c r="F1416" s="3"/>
      <c r="G1416" s="3"/>
      <c r="H1416" s="3">
        <v>1</v>
      </c>
      <c r="I1416" s="3" t="s">
        <v>1081</v>
      </c>
      <c r="J1416" s="3">
        <v>2040</v>
      </c>
      <c r="K1416" s="9">
        <v>0.2857142857142857</v>
      </c>
    </row>
    <row r="1417" spans="1:11" x14ac:dyDescent="0.3">
      <c r="A1417" s="4" t="s">
        <v>1197</v>
      </c>
      <c r="B1417" s="4" t="s">
        <v>1176</v>
      </c>
      <c r="C1417" s="4" t="s">
        <v>10</v>
      </c>
      <c r="D1417" s="4" t="s">
        <v>421</v>
      </c>
      <c r="E1417" s="3" t="s">
        <v>857</v>
      </c>
      <c r="F1417" s="3"/>
      <c r="G1417" s="3"/>
      <c r="H1417" s="3">
        <v>1</v>
      </c>
      <c r="I1417" s="3" t="s">
        <v>1081</v>
      </c>
      <c r="J1417" s="3">
        <v>2050</v>
      </c>
      <c r="K1417" s="9">
        <v>0.2857142857142857</v>
      </c>
    </row>
    <row r="1418" spans="1:11" x14ac:dyDescent="0.3">
      <c r="A1418" s="4" t="s">
        <v>1197</v>
      </c>
      <c r="B1418" s="4" t="s">
        <v>1176</v>
      </c>
      <c r="C1418" s="4" t="s">
        <v>10</v>
      </c>
      <c r="D1418" s="4" t="s">
        <v>691</v>
      </c>
      <c r="E1418" s="3" t="s">
        <v>850</v>
      </c>
      <c r="F1418" s="3"/>
      <c r="G1418" s="3" t="s">
        <v>4</v>
      </c>
      <c r="H1418" s="3">
        <v>1</v>
      </c>
      <c r="I1418" s="3" t="s">
        <v>1081</v>
      </c>
      <c r="J1418" s="3">
        <v>2020</v>
      </c>
      <c r="K1418" s="9">
        <v>0.104771273094471</v>
      </c>
    </row>
    <row r="1419" spans="1:11" x14ac:dyDescent="0.3">
      <c r="A1419" s="4" t="s">
        <v>1197</v>
      </c>
      <c r="B1419" s="4" t="s">
        <v>1176</v>
      </c>
      <c r="C1419" s="4" t="s">
        <v>10</v>
      </c>
      <c r="D1419" s="4" t="s">
        <v>691</v>
      </c>
      <c r="E1419" s="3" t="s">
        <v>850</v>
      </c>
      <c r="F1419" s="3"/>
      <c r="G1419" s="3" t="s">
        <v>4</v>
      </c>
      <c r="H1419" s="3">
        <v>1</v>
      </c>
      <c r="I1419" s="3" t="s">
        <v>1081</v>
      </c>
      <c r="J1419" s="3">
        <v>2025</v>
      </c>
      <c r="K1419" s="9">
        <v>0.104771273094471</v>
      </c>
    </row>
    <row r="1420" spans="1:11" x14ac:dyDescent="0.3">
      <c r="A1420" s="4" t="s">
        <v>1197</v>
      </c>
      <c r="B1420" s="4" t="s">
        <v>1176</v>
      </c>
      <c r="C1420" s="4" t="s">
        <v>10</v>
      </c>
      <c r="D1420" s="4" t="s">
        <v>691</v>
      </c>
      <c r="E1420" s="3" t="s">
        <v>850</v>
      </c>
      <c r="F1420" s="3"/>
      <c r="G1420" s="3" t="s">
        <v>4</v>
      </c>
      <c r="H1420" s="3">
        <v>1</v>
      </c>
      <c r="I1420" s="3" t="s">
        <v>1081</v>
      </c>
      <c r="J1420" s="3">
        <v>2030</v>
      </c>
      <c r="K1420" s="9">
        <v>8.172159301368738E-2</v>
      </c>
    </row>
    <row r="1421" spans="1:11" x14ac:dyDescent="0.3">
      <c r="A1421" s="4" t="s">
        <v>1197</v>
      </c>
      <c r="B1421" s="4" t="s">
        <v>1176</v>
      </c>
      <c r="C1421" s="4" t="s">
        <v>10</v>
      </c>
      <c r="D1421" s="4" t="s">
        <v>691</v>
      </c>
      <c r="E1421" s="3" t="s">
        <v>850</v>
      </c>
      <c r="F1421" s="3"/>
      <c r="G1421" s="3" t="s">
        <v>4</v>
      </c>
      <c r="H1421" s="3">
        <v>1</v>
      </c>
      <c r="I1421" s="3" t="s">
        <v>1081</v>
      </c>
      <c r="J1421" s="3">
        <v>2040</v>
      </c>
      <c r="K1421" s="9">
        <v>7.2816034800657334E-2</v>
      </c>
    </row>
    <row r="1422" spans="1:11" x14ac:dyDescent="0.3">
      <c r="A1422" s="4" t="s">
        <v>1197</v>
      </c>
      <c r="B1422" s="4" t="s">
        <v>1176</v>
      </c>
      <c r="C1422" s="4" t="s">
        <v>10</v>
      </c>
      <c r="D1422" s="4" t="s">
        <v>691</v>
      </c>
      <c r="E1422" s="3" t="s">
        <v>850</v>
      </c>
      <c r="F1422" s="3"/>
      <c r="G1422" s="3" t="s">
        <v>4</v>
      </c>
      <c r="H1422" s="3">
        <v>1</v>
      </c>
      <c r="I1422" s="3" t="s">
        <v>1081</v>
      </c>
      <c r="J1422" s="3">
        <v>2050</v>
      </c>
      <c r="K1422" s="9">
        <v>6.3910476587627302E-2</v>
      </c>
    </row>
    <row r="1423" spans="1:11" x14ac:dyDescent="0.3">
      <c r="A1423" s="4" t="s">
        <v>1197</v>
      </c>
      <c r="B1423" s="4" t="s">
        <v>1176</v>
      </c>
      <c r="C1423" s="4" t="s">
        <v>10</v>
      </c>
      <c r="D1423" s="4" t="s">
        <v>691</v>
      </c>
      <c r="E1423" s="3" t="s">
        <v>850</v>
      </c>
      <c r="F1423" s="3"/>
      <c r="G1423" s="3" t="s">
        <v>4</v>
      </c>
      <c r="H1423" s="3">
        <v>1</v>
      </c>
      <c r="I1423" s="3" t="s">
        <v>12</v>
      </c>
      <c r="J1423" s="3">
        <v>2025</v>
      </c>
      <c r="K1423" s="9">
        <v>8.9055582130300348E-2</v>
      </c>
    </row>
    <row r="1424" spans="1:11" x14ac:dyDescent="0.3">
      <c r="A1424" s="4" t="s">
        <v>1197</v>
      </c>
      <c r="B1424" s="4" t="s">
        <v>1176</v>
      </c>
      <c r="C1424" s="4" t="s">
        <v>10</v>
      </c>
      <c r="D1424" s="4" t="s">
        <v>691</v>
      </c>
      <c r="E1424" s="3" t="s">
        <v>850</v>
      </c>
      <c r="F1424" s="3"/>
      <c r="G1424" s="3" t="s">
        <v>4</v>
      </c>
      <c r="H1424" s="3">
        <v>1</v>
      </c>
      <c r="I1424" s="3" t="s">
        <v>12</v>
      </c>
      <c r="J1424" s="3">
        <v>2050</v>
      </c>
      <c r="K1424" s="9">
        <v>7.3497048075771385E-2</v>
      </c>
    </row>
    <row r="1425" spans="1:11" x14ac:dyDescent="0.3">
      <c r="A1425" s="4" t="s">
        <v>1197</v>
      </c>
      <c r="B1425" s="4" t="s">
        <v>1176</v>
      </c>
      <c r="C1425" s="4" t="s">
        <v>10</v>
      </c>
      <c r="D1425" s="4" t="s">
        <v>691</v>
      </c>
      <c r="E1425" s="3" t="s">
        <v>850</v>
      </c>
      <c r="F1425" s="3"/>
      <c r="G1425" s="3" t="s">
        <v>4</v>
      </c>
      <c r="H1425" s="3">
        <v>1</v>
      </c>
      <c r="I1425" s="3" t="s">
        <v>11</v>
      </c>
      <c r="J1425" s="3">
        <v>2025</v>
      </c>
      <c r="K1425" s="9">
        <v>0.12048696405864159</v>
      </c>
    </row>
    <row r="1426" spans="1:11" x14ac:dyDescent="0.3">
      <c r="A1426" s="4" t="s">
        <v>1197</v>
      </c>
      <c r="B1426" s="4" t="s">
        <v>1176</v>
      </c>
      <c r="C1426" s="4" t="s">
        <v>10</v>
      </c>
      <c r="D1426" s="4" t="s">
        <v>691</v>
      </c>
      <c r="E1426" s="3" t="s">
        <v>850</v>
      </c>
      <c r="F1426" s="3"/>
      <c r="G1426" s="3" t="s">
        <v>4</v>
      </c>
      <c r="H1426" s="3">
        <v>1</v>
      </c>
      <c r="I1426" s="3" t="s">
        <v>11</v>
      </c>
      <c r="J1426" s="3">
        <v>2050</v>
      </c>
      <c r="K1426" s="9">
        <v>7.3497048075771385E-2</v>
      </c>
    </row>
    <row r="1427" spans="1:11" x14ac:dyDescent="0.3">
      <c r="A1427" s="4" t="s">
        <v>1197</v>
      </c>
      <c r="B1427" s="4" t="s">
        <v>1176</v>
      </c>
      <c r="C1427" s="4" t="s">
        <v>10</v>
      </c>
      <c r="D1427" s="4" t="s">
        <v>422</v>
      </c>
      <c r="E1427" s="3" t="s">
        <v>857</v>
      </c>
      <c r="F1427" s="3"/>
      <c r="G1427" s="3"/>
      <c r="H1427" s="3">
        <v>1</v>
      </c>
      <c r="I1427" s="3" t="s">
        <v>1081</v>
      </c>
      <c r="J1427" s="3">
        <v>2020</v>
      </c>
      <c r="K1427" s="9">
        <v>0.2857142857142857</v>
      </c>
    </row>
    <row r="1428" spans="1:11" x14ac:dyDescent="0.3">
      <c r="A1428" s="4" t="s">
        <v>1197</v>
      </c>
      <c r="B1428" s="4" t="s">
        <v>1176</v>
      </c>
      <c r="C1428" s="4" t="s">
        <v>10</v>
      </c>
      <c r="D1428" s="4" t="s">
        <v>422</v>
      </c>
      <c r="E1428" s="3" t="s">
        <v>857</v>
      </c>
      <c r="F1428" s="3"/>
      <c r="G1428" s="3"/>
      <c r="H1428" s="3">
        <v>1</v>
      </c>
      <c r="I1428" s="3" t="s">
        <v>1081</v>
      </c>
      <c r="J1428" s="3">
        <v>2025</v>
      </c>
      <c r="K1428" s="9">
        <v>0.2857142857142857</v>
      </c>
    </row>
    <row r="1429" spans="1:11" x14ac:dyDescent="0.3">
      <c r="A1429" s="4" t="s">
        <v>1197</v>
      </c>
      <c r="B1429" s="4" t="s">
        <v>1176</v>
      </c>
      <c r="C1429" s="4" t="s">
        <v>10</v>
      </c>
      <c r="D1429" s="4" t="s">
        <v>422</v>
      </c>
      <c r="E1429" s="3" t="s">
        <v>857</v>
      </c>
      <c r="F1429" s="3"/>
      <c r="G1429" s="3"/>
      <c r="H1429" s="3">
        <v>1</v>
      </c>
      <c r="I1429" s="3" t="s">
        <v>1081</v>
      </c>
      <c r="J1429" s="3">
        <v>2030</v>
      </c>
      <c r="K1429" s="9">
        <v>0.2857142857142857</v>
      </c>
    </row>
    <row r="1430" spans="1:11" x14ac:dyDescent="0.3">
      <c r="A1430" s="4" t="s">
        <v>1197</v>
      </c>
      <c r="B1430" s="4" t="s">
        <v>1176</v>
      </c>
      <c r="C1430" s="4" t="s">
        <v>10</v>
      </c>
      <c r="D1430" s="4" t="s">
        <v>422</v>
      </c>
      <c r="E1430" s="3" t="s">
        <v>857</v>
      </c>
      <c r="F1430" s="3"/>
      <c r="G1430" s="3"/>
      <c r="H1430" s="3">
        <v>1</v>
      </c>
      <c r="I1430" s="3" t="s">
        <v>1081</v>
      </c>
      <c r="J1430" s="3">
        <v>2040</v>
      </c>
      <c r="K1430" s="9">
        <v>0.2857142857142857</v>
      </c>
    </row>
    <row r="1431" spans="1:11" x14ac:dyDescent="0.3">
      <c r="A1431" s="4" t="s">
        <v>1197</v>
      </c>
      <c r="B1431" s="4" t="s">
        <v>1176</v>
      </c>
      <c r="C1431" s="4" t="s">
        <v>10</v>
      </c>
      <c r="D1431" s="4" t="s">
        <v>422</v>
      </c>
      <c r="E1431" s="3" t="s">
        <v>857</v>
      </c>
      <c r="F1431" s="3"/>
      <c r="G1431" s="3"/>
      <c r="H1431" s="3">
        <v>1</v>
      </c>
      <c r="I1431" s="3" t="s">
        <v>1081</v>
      </c>
      <c r="J1431" s="3">
        <v>2050</v>
      </c>
      <c r="K1431" s="9">
        <v>0.2857142857142857</v>
      </c>
    </row>
    <row r="1432" spans="1:11" x14ac:dyDescent="0.3">
      <c r="A1432" s="4" t="s">
        <v>1197</v>
      </c>
      <c r="B1432" s="4" t="s">
        <v>1176</v>
      </c>
      <c r="C1432" s="4" t="s">
        <v>10</v>
      </c>
      <c r="D1432" s="4" t="s">
        <v>419</v>
      </c>
      <c r="E1432" s="3" t="s">
        <v>853</v>
      </c>
      <c r="F1432" s="3"/>
      <c r="G1432" s="3" t="s">
        <v>3</v>
      </c>
      <c r="H1432" s="3">
        <v>1</v>
      </c>
      <c r="I1432" s="3" t="s">
        <v>1081</v>
      </c>
      <c r="J1432" s="3">
        <v>2020</v>
      </c>
      <c r="K1432" s="9">
        <v>20</v>
      </c>
    </row>
    <row r="1433" spans="1:11" x14ac:dyDescent="0.3">
      <c r="A1433" s="4" t="s">
        <v>1197</v>
      </c>
      <c r="B1433" s="4" t="s">
        <v>1176</v>
      </c>
      <c r="C1433" s="4" t="s">
        <v>10</v>
      </c>
      <c r="D1433" s="4" t="s">
        <v>419</v>
      </c>
      <c r="E1433" s="3" t="s">
        <v>853</v>
      </c>
      <c r="F1433" s="3"/>
      <c r="G1433" s="3" t="s">
        <v>3</v>
      </c>
      <c r="H1433" s="3">
        <v>1</v>
      </c>
      <c r="I1433" s="3" t="s">
        <v>1081</v>
      </c>
      <c r="J1433" s="3">
        <v>2025</v>
      </c>
      <c r="K1433" s="9">
        <v>20</v>
      </c>
    </row>
    <row r="1434" spans="1:11" x14ac:dyDescent="0.3">
      <c r="A1434" s="4" t="s">
        <v>1197</v>
      </c>
      <c r="B1434" s="4" t="s">
        <v>1176</v>
      </c>
      <c r="C1434" s="4" t="s">
        <v>10</v>
      </c>
      <c r="D1434" s="4" t="s">
        <v>419</v>
      </c>
      <c r="E1434" s="3" t="s">
        <v>853</v>
      </c>
      <c r="F1434" s="3"/>
      <c r="G1434" s="3" t="s">
        <v>3</v>
      </c>
      <c r="H1434" s="3">
        <v>1</v>
      </c>
      <c r="I1434" s="3" t="s">
        <v>1081</v>
      </c>
      <c r="J1434" s="3">
        <v>2030</v>
      </c>
      <c r="K1434" s="9">
        <v>20</v>
      </c>
    </row>
    <row r="1435" spans="1:11" x14ac:dyDescent="0.3">
      <c r="A1435" s="4" t="s">
        <v>1197</v>
      </c>
      <c r="B1435" s="4" t="s">
        <v>1176</v>
      </c>
      <c r="C1435" s="4" t="s">
        <v>10</v>
      </c>
      <c r="D1435" s="4" t="s">
        <v>419</v>
      </c>
      <c r="E1435" s="3" t="s">
        <v>853</v>
      </c>
      <c r="F1435" s="3"/>
      <c r="G1435" s="3" t="s">
        <v>3</v>
      </c>
      <c r="H1435" s="3">
        <v>1</v>
      </c>
      <c r="I1435" s="3" t="s">
        <v>1081</v>
      </c>
      <c r="J1435" s="3">
        <v>2040</v>
      </c>
      <c r="K1435" s="9">
        <v>20</v>
      </c>
    </row>
    <row r="1436" spans="1:11" x14ac:dyDescent="0.3">
      <c r="A1436" s="4" t="s">
        <v>1197</v>
      </c>
      <c r="B1436" s="4" t="s">
        <v>1176</v>
      </c>
      <c r="C1436" s="4" t="s">
        <v>10</v>
      </c>
      <c r="D1436" s="4" t="s">
        <v>419</v>
      </c>
      <c r="E1436" s="3" t="s">
        <v>853</v>
      </c>
      <c r="F1436" s="3"/>
      <c r="G1436" s="3" t="s">
        <v>3</v>
      </c>
      <c r="H1436" s="3">
        <v>1</v>
      </c>
      <c r="I1436" s="3" t="s">
        <v>1081</v>
      </c>
      <c r="J1436" s="3">
        <v>2050</v>
      </c>
      <c r="K1436" s="9">
        <v>20</v>
      </c>
    </row>
    <row r="1437" spans="1:11" x14ac:dyDescent="0.3">
      <c r="A1437" s="4" t="s">
        <v>1197</v>
      </c>
      <c r="B1437" s="4" t="s">
        <v>1176</v>
      </c>
      <c r="C1437" s="4" t="s">
        <v>10</v>
      </c>
      <c r="D1437" s="4" t="s">
        <v>419</v>
      </c>
      <c r="E1437" s="3" t="s">
        <v>853</v>
      </c>
      <c r="F1437" s="3"/>
      <c r="G1437" s="3" t="s">
        <v>3</v>
      </c>
      <c r="H1437" s="3">
        <v>1</v>
      </c>
      <c r="I1437" s="3" t="s">
        <v>12</v>
      </c>
      <c r="J1437" s="3">
        <v>2025</v>
      </c>
      <c r="K1437" s="9">
        <v>15</v>
      </c>
    </row>
    <row r="1438" spans="1:11" x14ac:dyDescent="0.3">
      <c r="A1438" s="4" t="s">
        <v>1197</v>
      </c>
      <c r="B1438" s="4" t="s">
        <v>1176</v>
      </c>
      <c r="C1438" s="4" t="s">
        <v>10</v>
      </c>
      <c r="D1438" s="4" t="s">
        <v>419</v>
      </c>
      <c r="E1438" s="3" t="s">
        <v>853</v>
      </c>
      <c r="F1438" s="3"/>
      <c r="G1438" s="3" t="s">
        <v>3</v>
      </c>
      <c r="H1438" s="3">
        <v>1</v>
      </c>
      <c r="I1438" s="3" t="s">
        <v>12</v>
      </c>
      <c r="J1438" s="3">
        <v>2050</v>
      </c>
      <c r="K1438" s="9">
        <v>15</v>
      </c>
    </row>
    <row r="1439" spans="1:11" x14ac:dyDescent="0.3">
      <c r="A1439" s="4" t="s">
        <v>1197</v>
      </c>
      <c r="B1439" s="4" t="s">
        <v>1176</v>
      </c>
      <c r="C1439" s="4" t="s">
        <v>10</v>
      </c>
      <c r="D1439" s="4" t="s">
        <v>419</v>
      </c>
      <c r="E1439" s="3" t="s">
        <v>853</v>
      </c>
      <c r="F1439" s="3"/>
      <c r="G1439" s="3" t="s">
        <v>3</v>
      </c>
      <c r="H1439" s="3">
        <v>1</v>
      </c>
      <c r="I1439" s="3" t="s">
        <v>11</v>
      </c>
      <c r="J1439" s="3">
        <v>2025</v>
      </c>
      <c r="K1439" s="9">
        <v>25</v>
      </c>
    </row>
    <row r="1440" spans="1:11" x14ac:dyDescent="0.3">
      <c r="A1440" s="4" t="s">
        <v>1197</v>
      </c>
      <c r="B1440" s="4" t="s">
        <v>1176</v>
      </c>
      <c r="C1440" s="4" t="s">
        <v>10</v>
      </c>
      <c r="D1440" s="4" t="s">
        <v>419</v>
      </c>
      <c r="E1440" s="3" t="s">
        <v>853</v>
      </c>
      <c r="F1440" s="3"/>
      <c r="G1440" s="3" t="s">
        <v>3</v>
      </c>
      <c r="H1440" s="3">
        <v>1</v>
      </c>
      <c r="I1440" s="3" t="s">
        <v>11</v>
      </c>
      <c r="J1440" s="3">
        <v>2050</v>
      </c>
      <c r="K1440" s="9">
        <v>25</v>
      </c>
    </row>
    <row r="1441" spans="1:11" x14ac:dyDescent="0.3">
      <c r="A1441" s="4" t="s">
        <v>1197</v>
      </c>
      <c r="B1441" s="4" t="s">
        <v>1176</v>
      </c>
      <c r="C1441" s="4" t="s">
        <v>10</v>
      </c>
      <c r="D1441" s="4" t="s">
        <v>1140</v>
      </c>
      <c r="E1441" s="3" t="s">
        <v>855</v>
      </c>
      <c r="F1441" s="3"/>
      <c r="G1441" s="3"/>
      <c r="H1441" s="3">
        <v>1</v>
      </c>
      <c r="I1441" s="3" t="s">
        <v>1081</v>
      </c>
      <c r="J1441" s="3">
        <v>2020</v>
      </c>
      <c r="K1441" s="9">
        <v>29.343433083504461</v>
      </c>
    </row>
    <row r="1442" spans="1:11" x14ac:dyDescent="0.3">
      <c r="A1442" s="4" t="s">
        <v>1197</v>
      </c>
      <c r="B1442" s="4" t="s">
        <v>1176</v>
      </c>
      <c r="C1442" s="4" t="s">
        <v>10</v>
      </c>
      <c r="D1442" s="4" t="s">
        <v>1140</v>
      </c>
      <c r="E1442" s="3" t="s">
        <v>855</v>
      </c>
      <c r="F1442" s="3"/>
      <c r="G1442" s="3"/>
      <c r="H1442" s="3">
        <v>1</v>
      </c>
      <c r="I1442" s="3" t="s">
        <v>1081</v>
      </c>
      <c r="J1442" s="3">
        <v>2025</v>
      </c>
      <c r="K1442" s="9">
        <v>29.343433083504461</v>
      </c>
    </row>
    <row r="1443" spans="1:11" x14ac:dyDescent="0.3">
      <c r="A1443" s="4" t="s">
        <v>1197</v>
      </c>
      <c r="B1443" s="4" t="s">
        <v>1176</v>
      </c>
      <c r="C1443" s="4" t="s">
        <v>10</v>
      </c>
      <c r="D1443" s="4" t="s">
        <v>1140</v>
      </c>
      <c r="E1443" s="3" t="s">
        <v>855</v>
      </c>
      <c r="F1443" s="3"/>
      <c r="G1443" s="3"/>
      <c r="H1443" s="3">
        <v>1</v>
      </c>
      <c r="I1443" s="3" t="s">
        <v>1081</v>
      </c>
      <c r="J1443" s="3">
        <v>2030</v>
      </c>
      <c r="K1443" s="9">
        <v>29.343433083504461</v>
      </c>
    </row>
    <row r="1444" spans="1:11" x14ac:dyDescent="0.3">
      <c r="A1444" s="4" t="s">
        <v>1197</v>
      </c>
      <c r="B1444" s="4" t="s">
        <v>1176</v>
      </c>
      <c r="C1444" s="4" t="s">
        <v>10</v>
      </c>
      <c r="D1444" s="4" t="s">
        <v>1140</v>
      </c>
      <c r="E1444" s="3" t="s">
        <v>855</v>
      </c>
      <c r="F1444" s="3"/>
      <c r="G1444" s="3"/>
      <c r="H1444" s="3">
        <v>1</v>
      </c>
      <c r="I1444" s="3" t="s">
        <v>1081</v>
      </c>
      <c r="J1444" s="3">
        <v>2040</v>
      </c>
      <c r="K1444" s="9">
        <v>29.343433083504461</v>
      </c>
    </row>
    <row r="1445" spans="1:11" x14ac:dyDescent="0.3">
      <c r="A1445" s="4" t="s">
        <v>1197</v>
      </c>
      <c r="B1445" s="4" t="s">
        <v>1176</v>
      </c>
      <c r="C1445" s="4" t="s">
        <v>10</v>
      </c>
      <c r="D1445" s="4" t="s">
        <v>1140</v>
      </c>
      <c r="E1445" s="3" t="s">
        <v>855</v>
      </c>
      <c r="F1445" s="3"/>
      <c r="G1445" s="3"/>
      <c r="H1445" s="3">
        <v>1</v>
      </c>
      <c r="I1445" s="3" t="s">
        <v>1081</v>
      </c>
      <c r="J1445" s="3">
        <v>2050</v>
      </c>
      <c r="K1445" s="9">
        <v>29.343433083504461</v>
      </c>
    </row>
    <row r="1446" spans="1:11" x14ac:dyDescent="0.3">
      <c r="A1446" s="4" t="s">
        <v>1197</v>
      </c>
      <c r="B1446" s="4" t="s">
        <v>1176</v>
      </c>
      <c r="C1446" s="4" t="s">
        <v>10</v>
      </c>
      <c r="D1446" s="4" t="s">
        <v>1168</v>
      </c>
      <c r="E1446" s="3" t="s">
        <v>1194</v>
      </c>
      <c r="F1446" s="3"/>
      <c r="G1446" s="3"/>
      <c r="H1446" s="3">
        <v>1</v>
      </c>
      <c r="I1446" s="3" t="s">
        <v>1081</v>
      </c>
      <c r="J1446" s="3">
        <v>2020</v>
      </c>
      <c r="K1446" s="9">
        <v>9.5461650933029718E-3</v>
      </c>
    </row>
    <row r="1447" spans="1:11" x14ac:dyDescent="0.3">
      <c r="A1447" s="4" t="s">
        <v>1197</v>
      </c>
      <c r="B1447" s="4" t="s">
        <v>1176</v>
      </c>
      <c r="C1447" s="4" t="s">
        <v>10</v>
      </c>
      <c r="D1447" s="4" t="s">
        <v>1168</v>
      </c>
      <c r="E1447" s="3" t="s">
        <v>1194</v>
      </c>
      <c r="F1447" s="3"/>
      <c r="G1447" s="3"/>
      <c r="H1447" s="3">
        <v>1</v>
      </c>
      <c r="I1447" s="3" t="s">
        <v>1081</v>
      </c>
      <c r="J1447" s="3">
        <v>2025</v>
      </c>
      <c r="K1447" s="9">
        <v>9.5461650933029718E-3</v>
      </c>
    </row>
    <row r="1448" spans="1:11" x14ac:dyDescent="0.3">
      <c r="A1448" s="4" t="s">
        <v>1197</v>
      </c>
      <c r="B1448" s="4" t="s">
        <v>1176</v>
      </c>
      <c r="C1448" s="4" t="s">
        <v>10</v>
      </c>
      <c r="D1448" s="4" t="s">
        <v>1168</v>
      </c>
      <c r="E1448" s="3" t="s">
        <v>1194</v>
      </c>
      <c r="F1448" s="3"/>
      <c r="G1448" s="3"/>
      <c r="H1448" s="3">
        <v>1</v>
      </c>
      <c r="I1448" s="3" t="s">
        <v>1081</v>
      </c>
      <c r="J1448" s="3">
        <v>2030</v>
      </c>
      <c r="K1448" s="9">
        <v>9.5461650933029718E-3</v>
      </c>
    </row>
    <row r="1449" spans="1:11" x14ac:dyDescent="0.3">
      <c r="A1449" s="4" t="s">
        <v>1197</v>
      </c>
      <c r="B1449" s="4" t="s">
        <v>1176</v>
      </c>
      <c r="C1449" s="4" t="s">
        <v>10</v>
      </c>
      <c r="D1449" s="4" t="s">
        <v>1168</v>
      </c>
      <c r="E1449" s="3" t="s">
        <v>1194</v>
      </c>
      <c r="F1449" s="3"/>
      <c r="G1449" s="3"/>
      <c r="H1449" s="3">
        <v>1</v>
      </c>
      <c r="I1449" s="3" t="s">
        <v>1081</v>
      </c>
      <c r="J1449" s="3">
        <v>2040</v>
      </c>
      <c r="K1449" s="9">
        <v>9.5461650933029718E-3</v>
      </c>
    </row>
    <row r="1450" spans="1:11" x14ac:dyDescent="0.3">
      <c r="A1450" s="4" t="s">
        <v>1197</v>
      </c>
      <c r="B1450" s="4" t="s">
        <v>1176</v>
      </c>
      <c r="C1450" s="4" t="s">
        <v>10</v>
      </c>
      <c r="D1450" s="4" t="s">
        <v>1168</v>
      </c>
      <c r="E1450" s="3" t="s">
        <v>1194</v>
      </c>
      <c r="F1450" s="3"/>
      <c r="G1450" s="3"/>
      <c r="H1450" s="3">
        <v>1</v>
      </c>
      <c r="I1450" s="3" t="s">
        <v>1081</v>
      </c>
      <c r="J1450" s="3">
        <v>2050</v>
      </c>
      <c r="K1450" s="9">
        <v>9.5461650933029718E-3</v>
      </c>
    </row>
    <row r="1451" spans="1:11" x14ac:dyDescent="0.3">
      <c r="A1451" s="4" t="s">
        <v>1197</v>
      </c>
      <c r="B1451" s="4" t="s">
        <v>1176</v>
      </c>
      <c r="C1451" s="4" t="s">
        <v>10</v>
      </c>
      <c r="D1451" s="4" t="s">
        <v>1169</v>
      </c>
      <c r="E1451" s="3" t="s">
        <v>1194</v>
      </c>
      <c r="F1451" s="3"/>
      <c r="G1451" s="3"/>
      <c r="H1451" s="3">
        <v>1</v>
      </c>
      <c r="I1451" s="3" t="s">
        <v>1081</v>
      </c>
      <c r="J1451" s="3">
        <v>2020</v>
      </c>
      <c r="K1451" s="9">
        <v>5.2385636547235499E-2</v>
      </c>
    </row>
    <row r="1452" spans="1:11" x14ac:dyDescent="0.3">
      <c r="A1452" s="4" t="s">
        <v>1197</v>
      </c>
      <c r="B1452" s="4" t="s">
        <v>1176</v>
      </c>
      <c r="C1452" s="4" t="s">
        <v>10</v>
      </c>
      <c r="D1452" s="4" t="s">
        <v>1169</v>
      </c>
      <c r="E1452" s="3" t="s">
        <v>1194</v>
      </c>
      <c r="F1452" s="3"/>
      <c r="G1452" s="3"/>
      <c r="H1452" s="3">
        <v>1</v>
      </c>
      <c r="I1452" s="3" t="s">
        <v>1081</v>
      </c>
      <c r="J1452" s="3">
        <v>2025</v>
      </c>
      <c r="K1452" s="9">
        <v>5.2385636547235499E-2</v>
      </c>
    </row>
    <row r="1453" spans="1:11" x14ac:dyDescent="0.3">
      <c r="A1453" s="4" t="s">
        <v>1197</v>
      </c>
      <c r="B1453" s="4" t="s">
        <v>1176</v>
      </c>
      <c r="C1453" s="4" t="s">
        <v>10</v>
      </c>
      <c r="D1453" s="4" t="s">
        <v>1169</v>
      </c>
      <c r="E1453" s="3" t="s">
        <v>1194</v>
      </c>
      <c r="F1453" s="3"/>
      <c r="G1453" s="3"/>
      <c r="H1453" s="3">
        <v>1</v>
      </c>
      <c r="I1453" s="3" t="s">
        <v>1081</v>
      </c>
      <c r="J1453" s="3">
        <v>2030</v>
      </c>
      <c r="K1453" s="9">
        <v>5.2385636547235499E-2</v>
      </c>
    </row>
    <row r="1454" spans="1:11" x14ac:dyDescent="0.3">
      <c r="A1454" s="4" t="s">
        <v>1197</v>
      </c>
      <c r="B1454" s="4" t="s">
        <v>1176</v>
      </c>
      <c r="C1454" s="4" t="s">
        <v>10</v>
      </c>
      <c r="D1454" s="4" t="s">
        <v>1169</v>
      </c>
      <c r="E1454" s="3" t="s">
        <v>1194</v>
      </c>
      <c r="F1454" s="3"/>
      <c r="G1454" s="3"/>
      <c r="H1454" s="3">
        <v>1</v>
      </c>
      <c r="I1454" s="3" t="s">
        <v>1081</v>
      </c>
      <c r="J1454" s="3">
        <v>2040</v>
      </c>
      <c r="K1454" s="9">
        <v>5.2385636547235499E-2</v>
      </c>
    </row>
    <row r="1455" spans="1:11" x14ac:dyDescent="0.3">
      <c r="A1455" s="4" t="s">
        <v>1197</v>
      </c>
      <c r="B1455" s="4" t="s">
        <v>1176</v>
      </c>
      <c r="C1455" s="4" t="s">
        <v>10</v>
      </c>
      <c r="D1455" s="4" t="s">
        <v>1169</v>
      </c>
      <c r="E1455" s="3" t="s">
        <v>1194</v>
      </c>
      <c r="F1455" s="3"/>
      <c r="G1455" s="3"/>
      <c r="H1455" s="3">
        <v>1</v>
      </c>
      <c r="I1455" s="3" t="s">
        <v>1081</v>
      </c>
      <c r="J1455" s="3">
        <v>2050</v>
      </c>
      <c r="K1455" s="9">
        <v>5.2385636547235499E-2</v>
      </c>
    </row>
    <row r="1456" spans="1:11" x14ac:dyDescent="0.3">
      <c r="A1456" s="4" t="s">
        <v>1197</v>
      </c>
      <c r="B1456" s="4" t="s">
        <v>1176</v>
      </c>
      <c r="C1456" s="4" t="s">
        <v>10</v>
      </c>
      <c r="D1456" s="4" t="s">
        <v>1165</v>
      </c>
      <c r="E1456" s="3" t="s">
        <v>1195</v>
      </c>
      <c r="F1456" s="3"/>
      <c r="G1456" s="3"/>
      <c r="H1456" s="3">
        <v>1</v>
      </c>
      <c r="I1456" s="3" t="s">
        <v>1081</v>
      </c>
      <c r="J1456" s="3">
        <v>2020</v>
      </c>
      <c r="K1456" s="9">
        <v>25799</v>
      </c>
    </row>
    <row r="1457" spans="1:11" x14ac:dyDescent="0.3">
      <c r="A1457" s="4" t="s">
        <v>1197</v>
      </c>
      <c r="B1457" s="4" t="s">
        <v>1176</v>
      </c>
      <c r="C1457" s="4" t="s">
        <v>10</v>
      </c>
      <c r="D1457" s="4" t="s">
        <v>1165</v>
      </c>
      <c r="E1457" s="3" t="s">
        <v>1195</v>
      </c>
      <c r="F1457" s="3"/>
      <c r="G1457" s="3"/>
      <c r="H1457" s="3">
        <v>1</v>
      </c>
      <c r="I1457" s="3" t="s">
        <v>1081</v>
      </c>
      <c r="J1457" s="3">
        <v>2025</v>
      </c>
      <c r="K1457" s="9">
        <v>25799</v>
      </c>
    </row>
    <row r="1458" spans="1:11" x14ac:dyDescent="0.3">
      <c r="A1458" s="4" t="s">
        <v>1197</v>
      </c>
      <c r="B1458" s="4" t="s">
        <v>1176</v>
      </c>
      <c r="C1458" s="4" t="s">
        <v>10</v>
      </c>
      <c r="D1458" s="4" t="s">
        <v>1165</v>
      </c>
      <c r="E1458" s="3" t="s">
        <v>1195</v>
      </c>
      <c r="F1458" s="3"/>
      <c r="G1458" s="3"/>
      <c r="H1458" s="3">
        <v>1</v>
      </c>
      <c r="I1458" s="3" t="s">
        <v>1081</v>
      </c>
      <c r="J1458" s="3">
        <v>2030</v>
      </c>
      <c r="K1458" s="9">
        <v>25799</v>
      </c>
    </row>
    <row r="1459" spans="1:11" x14ac:dyDescent="0.3">
      <c r="A1459" s="4" t="s">
        <v>1197</v>
      </c>
      <c r="B1459" s="4" t="s">
        <v>1176</v>
      </c>
      <c r="C1459" s="4" t="s">
        <v>10</v>
      </c>
      <c r="D1459" s="4" t="s">
        <v>1165</v>
      </c>
      <c r="E1459" s="3" t="s">
        <v>1195</v>
      </c>
      <c r="F1459" s="3"/>
      <c r="G1459" s="3"/>
      <c r="H1459" s="3">
        <v>1</v>
      </c>
      <c r="I1459" s="3" t="s">
        <v>1081</v>
      </c>
      <c r="J1459" s="3">
        <v>2040</v>
      </c>
      <c r="K1459" s="9">
        <v>25799</v>
      </c>
    </row>
    <row r="1460" spans="1:11" x14ac:dyDescent="0.3">
      <c r="A1460" s="4" t="s">
        <v>1197</v>
      </c>
      <c r="B1460" s="4" t="s">
        <v>1176</v>
      </c>
      <c r="C1460" s="4" t="s">
        <v>10</v>
      </c>
      <c r="D1460" s="4" t="s">
        <v>1165</v>
      </c>
      <c r="E1460" s="3" t="s">
        <v>1195</v>
      </c>
      <c r="F1460" s="3"/>
      <c r="G1460" s="3"/>
      <c r="H1460" s="3">
        <v>1</v>
      </c>
      <c r="I1460" s="3" t="s">
        <v>1081</v>
      </c>
      <c r="J1460" s="3">
        <v>2050</v>
      </c>
      <c r="K1460" s="9">
        <v>25799</v>
      </c>
    </row>
    <row r="1461" spans="1:11" x14ac:dyDescent="0.3">
      <c r="A1461" s="4" t="s">
        <v>1197</v>
      </c>
      <c r="B1461" s="4" t="s">
        <v>1176</v>
      </c>
      <c r="C1461" s="4" t="s">
        <v>415</v>
      </c>
      <c r="D1461" s="4" t="s">
        <v>693</v>
      </c>
      <c r="E1461" s="3" t="s">
        <v>859</v>
      </c>
      <c r="F1461" s="3"/>
      <c r="G1461" s="3" t="s">
        <v>1126</v>
      </c>
      <c r="H1461" s="3">
        <v>1</v>
      </c>
      <c r="I1461" s="3" t="s">
        <v>1081</v>
      </c>
      <c r="J1461" s="3">
        <v>2020</v>
      </c>
      <c r="K1461" s="9">
        <v>0.33895270612339029</v>
      </c>
    </row>
    <row r="1462" spans="1:11" x14ac:dyDescent="0.3">
      <c r="A1462" s="4" t="s">
        <v>1197</v>
      </c>
      <c r="B1462" s="4" t="s">
        <v>1176</v>
      </c>
      <c r="C1462" s="4" t="s">
        <v>415</v>
      </c>
      <c r="D1462" s="4" t="s">
        <v>693</v>
      </c>
      <c r="E1462" s="3" t="s">
        <v>859</v>
      </c>
      <c r="F1462" s="3"/>
      <c r="G1462" s="3" t="s">
        <v>1126</v>
      </c>
      <c r="H1462" s="3">
        <v>1</v>
      </c>
      <c r="I1462" s="3" t="s">
        <v>1081</v>
      </c>
      <c r="J1462" s="3">
        <v>2025</v>
      </c>
      <c r="K1462" s="9">
        <v>0.33895270612339029</v>
      </c>
    </row>
    <row r="1463" spans="1:11" x14ac:dyDescent="0.3">
      <c r="A1463" s="4" t="s">
        <v>1197</v>
      </c>
      <c r="B1463" s="4" t="s">
        <v>1176</v>
      </c>
      <c r="C1463" s="4" t="s">
        <v>415</v>
      </c>
      <c r="D1463" s="4" t="s">
        <v>693</v>
      </c>
      <c r="E1463" s="3" t="s">
        <v>859</v>
      </c>
      <c r="F1463" s="3"/>
      <c r="G1463" s="3" t="s">
        <v>1126</v>
      </c>
      <c r="H1463" s="3">
        <v>1</v>
      </c>
      <c r="I1463" s="3" t="s">
        <v>1081</v>
      </c>
      <c r="J1463" s="3">
        <v>2030</v>
      </c>
      <c r="K1463" s="9">
        <v>0.26438311077624438</v>
      </c>
    </row>
    <row r="1464" spans="1:11" x14ac:dyDescent="0.3">
      <c r="A1464" s="4" t="s">
        <v>1197</v>
      </c>
      <c r="B1464" s="4" t="s">
        <v>1176</v>
      </c>
      <c r="C1464" s="4" t="s">
        <v>415</v>
      </c>
      <c r="D1464" s="4" t="s">
        <v>693</v>
      </c>
      <c r="E1464" s="3" t="s">
        <v>859</v>
      </c>
      <c r="F1464" s="3"/>
      <c r="G1464" s="3" t="s">
        <v>1126</v>
      </c>
      <c r="H1464" s="3">
        <v>1</v>
      </c>
      <c r="I1464" s="3" t="s">
        <v>1081</v>
      </c>
      <c r="J1464" s="3">
        <v>2040</v>
      </c>
      <c r="K1464" s="9">
        <v>0.2355721307557562</v>
      </c>
    </row>
    <row r="1465" spans="1:11" x14ac:dyDescent="0.3">
      <c r="A1465" s="4" t="s">
        <v>1197</v>
      </c>
      <c r="B1465" s="4" t="s">
        <v>1176</v>
      </c>
      <c r="C1465" s="4" t="s">
        <v>415</v>
      </c>
      <c r="D1465" s="4" t="s">
        <v>693</v>
      </c>
      <c r="E1465" s="3" t="s">
        <v>859</v>
      </c>
      <c r="F1465" s="3"/>
      <c r="G1465" s="3" t="s">
        <v>1126</v>
      </c>
      <c r="H1465" s="3">
        <v>1</v>
      </c>
      <c r="I1465" s="3" t="s">
        <v>1081</v>
      </c>
      <c r="J1465" s="3">
        <v>2050</v>
      </c>
      <c r="K1465" s="9">
        <v>0.2067611507352681</v>
      </c>
    </row>
    <row r="1466" spans="1:11" x14ac:dyDescent="0.3">
      <c r="A1466" s="4" t="s">
        <v>1197</v>
      </c>
      <c r="B1466" s="4" t="s">
        <v>1176</v>
      </c>
      <c r="C1466" s="4" t="s">
        <v>415</v>
      </c>
      <c r="D1466" s="4" t="s">
        <v>693</v>
      </c>
      <c r="E1466" s="3" t="s">
        <v>859</v>
      </c>
      <c r="F1466" s="3"/>
      <c r="G1466" s="3" t="s">
        <v>1126</v>
      </c>
      <c r="H1466" s="3">
        <v>1</v>
      </c>
      <c r="I1466" s="3" t="s">
        <v>12</v>
      </c>
      <c r="J1466" s="3">
        <v>2025</v>
      </c>
      <c r="K1466" s="9">
        <v>0.28810980020488169</v>
      </c>
    </row>
    <row r="1467" spans="1:11" x14ac:dyDescent="0.3">
      <c r="A1467" s="4" t="s">
        <v>1197</v>
      </c>
      <c r="B1467" s="4" t="s">
        <v>1176</v>
      </c>
      <c r="C1467" s="4" t="s">
        <v>415</v>
      </c>
      <c r="D1467" s="4" t="s">
        <v>693</v>
      </c>
      <c r="E1467" s="3" t="s">
        <v>859</v>
      </c>
      <c r="F1467" s="3"/>
      <c r="G1467" s="3" t="s">
        <v>1126</v>
      </c>
      <c r="H1467" s="3">
        <v>1</v>
      </c>
      <c r="I1467" s="3" t="s">
        <v>12</v>
      </c>
      <c r="J1467" s="3">
        <v>2050</v>
      </c>
      <c r="K1467" s="9">
        <v>0.25082500253130879</v>
      </c>
    </row>
    <row r="1468" spans="1:11" x14ac:dyDescent="0.3">
      <c r="A1468" s="4" t="s">
        <v>1197</v>
      </c>
      <c r="B1468" s="4" t="s">
        <v>1176</v>
      </c>
      <c r="C1468" s="4" t="s">
        <v>415</v>
      </c>
      <c r="D1468" s="4" t="s">
        <v>693</v>
      </c>
      <c r="E1468" s="3" t="s">
        <v>859</v>
      </c>
      <c r="F1468" s="3"/>
      <c r="G1468" s="3" t="s">
        <v>1126</v>
      </c>
      <c r="H1468" s="3">
        <v>1</v>
      </c>
      <c r="I1468" s="3" t="s">
        <v>11</v>
      </c>
      <c r="J1468" s="3">
        <v>2025</v>
      </c>
      <c r="K1468" s="9">
        <v>0.38979561204189878</v>
      </c>
    </row>
    <row r="1469" spans="1:11" x14ac:dyDescent="0.3">
      <c r="A1469" s="4" t="s">
        <v>1197</v>
      </c>
      <c r="B1469" s="4" t="s">
        <v>1176</v>
      </c>
      <c r="C1469" s="4" t="s">
        <v>415</v>
      </c>
      <c r="D1469" s="4" t="s">
        <v>693</v>
      </c>
      <c r="E1469" s="3" t="s">
        <v>859</v>
      </c>
      <c r="F1469" s="3"/>
      <c r="G1469" s="3" t="s">
        <v>1126</v>
      </c>
      <c r="H1469" s="3">
        <v>1</v>
      </c>
      <c r="I1469" s="3" t="s">
        <v>11</v>
      </c>
      <c r="J1469" s="3">
        <v>2050</v>
      </c>
      <c r="K1469" s="9">
        <v>0.1626972989392273</v>
      </c>
    </row>
    <row r="1470" spans="1:11" x14ac:dyDescent="0.3">
      <c r="A1470" s="4" t="s">
        <v>1197</v>
      </c>
      <c r="B1470" s="4" t="s">
        <v>1176</v>
      </c>
      <c r="C1470" s="4" t="s">
        <v>415</v>
      </c>
      <c r="D1470" s="4" t="s">
        <v>1174</v>
      </c>
      <c r="E1470" s="3" t="s">
        <v>922</v>
      </c>
      <c r="F1470" s="3"/>
      <c r="G1470" s="3" t="s">
        <v>1126</v>
      </c>
      <c r="H1470" s="3">
        <v>1</v>
      </c>
      <c r="I1470" s="3" t="s">
        <v>1081</v>
      </c>
      <c r="J1470" s="3">
        <v>2020</v>
      </c>
      <c r="K1470" s="9">
        <v>10.696448347172719</v>
      </c>
    </row>
    <row r="1471" spans="1:11" x14ac:dyDescent="0.3">
      <c r="A1471" s="4" t="s">
        <v>1197</v>
      </c>
      <c r="B1471" s="4" t="s">
        <v>1176</v>
      </c>
      <c r="C1471" s="4" t="s">
        <v>415</v>
      </c>
      <c r="D1471" s="4" t="s">
        <v>1174</v>
      </c>
      <c r="E1471" s="3" t="s">
        <v>922</v>
      </c>
      <c r="F1471" s="3"/>
      <c r="G1471" s="3" t="s">
        <v>1126</v>
      </c>
      <c r="H1471" s="3">
        <v>1</v>
      </c>
      <c r="I1471" s="3" t="s">
        <v>1081</v>
      </c>
      <c r="J1471" s="3">
        <v>2025</v>
      </c>
      <c r="K1471" s="9">
        <v>10.696448347172719</v>
      </c>
    </row>
    <row r="1472" spans="1:11" x14ac:dyDescent="0.3">
      <c r="A1472" s="4" t="s">
        <v>1197</v>
      </c>
      <c r="B1472" s="4" t="s">
        <v>1176</v>
      </c>
      <c r="C1472" s="4" t="s">
        <v>415</v>
      </c>
      <c r="D1472" s="4" t="s">
        <v>1174</v>
      </c>
      <c r="E1472" s="3" t="s">
        <v>922</v>
      </c>
      <c r="F1472" s="3"/>
      <c r="G1472" s="3" t="s">
        <v>1126</v>
      </c>
      <c r="H1472" s="3">
        <v>1</v>
      </c>
      <c r="I1472" s="3" t="s">
        <v>1081</v>
      </c>
      <c r="J1472" s="3">
        <v>2030</v>
      </c>
      <c r="K1472" s="9">
        <v>8.3432297107947235</v>
      </c>
    </row>
    <row r="1473" spans="1:11" x14ac:dyDescent="0.3">
      <c r="A1473" s="4" t="s">
        <v>1197</v>
      </c>
      <c r="B1473" s="4" t="s">
        <v>1176</v>
      </c>
      <c r="C1473" s="4" t="s">
        <v>415</v>
      </c>
      <c r="D1473" s="4" t="s">
        <v>1174</v>
      </c>
      <c r="E1473" s="3" t="s">
        <v>922</v>
      </c>
      <c r="F1473" s="3"/>
      <c r="G1473" s="3" t="s">
        <v>1126</v>
      </c>
      <c r="H1473" s="3">
        <v>1</v>
      </c>
      <c r="I1473" s="3" t="s">
        <v>1081</v>
      </c>
      <c r="J1473" s="3">
        <v>2040</v>
      </c>
      <c r="K1473" s="9">
        <v>7.4340316012850396</v>
      </c>
    </row>
    <row r="1474" spans="1:11" x14ac:dyDescent="0.3">
      <c r="A1474" s="4" t="s">
        <v>1197</v>
      </c>
      <c r="B1474" s="4" t="s">
        <v>1176</v>
      </c>
      <c r="C1474" s="4" t="s">
        <v>415</v>
      </c>
      <c r="D1474" s="4" t="s">
        <v>1174</v>
      </c>
      <c r="E1474" s="3" t="s">
        <v>922</v>
      </c>
      <c r="F1474" s="3"/>
      <c r="G1474" s="3" t="s">
        <v>1126</v>
      </c>
      <c r="H1474" s="3">
        <v>1</v>
      </c>
      <c r="I1474" s="3" t="s">
        <v>1081</v>
      </c>
      <c r="J1474" s="3">
        <v>2050</v>
      </c>
      <c r="K1474" s="9">
        <v>6.5248334917753592</v>
      </c>
    </row>
    <row r="1475" spans="1:11" x14ac:dyDescent="0.3">
      <c r="A1475" s="4" t="s">
        <v>1197</v>
      </c>
      <c r="B1475" s="4" t="s">
        <v>1176</v>
      </c>
      <c r="C1475" s="4" t="s">
        <v>415</v>
      </c>
      <c r="D1475" s="4" t="s">
        <v>1174</v>
      </c>
      <c r="E1475" s="3" t="s">
        <v>922</v>
      </c>
      <c r="F1475" s="3"/>
      <c r="G1475" s="3" t="s">
        <v>1126</v>
      </c>
      <c r="H1475" s="3">
        <v>1</v>
      </c>
      <c r="I1475" s="3" t="s">
        <v>12</v>
      </c>
      <c r="J1475" s="3">
        <v>2025</v>
      </c>
      <c r="K1475" s="9">
        <v>9.0919810950968127</v>
      </c>
    </row>
    <row r="1476" spans="1:11" x14ac:dyDescent="0.3">
      <c r="A1476" s="4" t="s">
        <v>1197</v>
      </c>
      <c r="B1476" s="4" t="s">
        <v>1176</v>
      </c>
      <c r="C1476" s="4" t="s">
        <v>415</v>
      </c>
      <c r="D1476" s="4" t="s">
        <v>1174</v>
      </c>
      <c r="E1476" s="3" t="s">
        <v>922</v>
      </c>
      <c r="F1476" s="3"/>
      <c r="G1476" s="3" t="s">
        <v>1126</v>
      </c>
      <c r="H1476" s="3">
        <v>1</v>
      </c>
      <c r="I1476" s="3" t="s">
        <v>12</v>
      </c>
      <c r="J1476" s="3">
        <v>2050</v>
      </c>
      <c r="K1476" s="9">
        <v>7.9153717769078131</v>
      </c>
    </row>
    <row r="1477" spans="1:11" x14ac:dyDescent="0.3">
      <c r="A1477" s="4" t="s">
        <v>1197</v>
      </c>
      <c r="B1477" s="4" t="s">
        <v>1176</v>
      </c>
      <c r="C1477" s="4" t="s">
        <v>415</v>
      </c>
      <c r="D1477" s="4" t="s">
        <v>1174</v>
      </c>
      <c r="E1477" s="3" t="s">
        <v>922</v>
      </c>
      <c r="F1477" s="3"/>
      <c r="G1477" s="3" t="s">
        <v>1126</v>
      </c>
      <c r="H1477" s="3">
        <v>1</v>
      </c>
      <c r="I1477" s="3" t="s">
        <v>11</v>
      </c>
      <c r="J1477" s="3">
        <v>2025</v>
      </c>
      <c r="K1477" s="9">
        <v>12.300915599248629</v>
      </c>
    </row>
    <row r="1478" spans="1:11" x14ac:dyDescent="0.3">
      <c r="A1478" s="4" t="s">
        <v>1197</v>
      </c>
      <c r="B1478" s="4" t="s">
        <v>1176</v>
      </c>
      <c r="C1478" s="4" t="s">
        <v>415</v>
      </c>
      <c r="D1478" s="4" t="s">
        <v>1174</v>
      </c>
      <c r="E1478" s="3" t="s">
        <v>922</v>
      </c>
      <c r="F1478" s="3"/>
      <c r="G1478" s="3" t="s">
        <v>1126</v>
      </c>
      <c r="H1478" s="3">
        <v>1</v>
      </c>
      <c r="I1478" s="3" t="s">
        <v>11</v>
      </c>
      <c r="J1478" s="3">
        <v>2050</v>
      </c>
      <c r="K1478" s="9">
        <v>5.1342952066429062</v>
      </c>
    </row>
    <row r="1479" spans="1:11" x14ac:dyDescent="0.3">
      <c r="A1479" s="4" t="s">
        <v>1197</v>
      </c>
      <c r="B1479" s="4" t="s">
        <v>1176</v>
      </c>
      <c r="C1479" s="4" t="s">
        <v>415</v>
      </c>
      <c r="D1479" s="4" t="s">
        <v>1173</v>
      </c>
      <c r="E1479" s="3" t="s">
        <v>922</v>
      </c>
      <c r="F1479" s="3"/>
      <c r="G1479" s="3" t="s">
        <v>1126</v>
      </c>
      <c r="H1479" s="3">
        <v>1</v>
      </c>
      <c r="I1479" s="3" t="s">
        <v>1081</v>
      </c>
      <c r="J1479" s="3">
        <v>2020</v>
      </c>
      <c r="K1479" s="9">
        <v>11.568466433241859</v>
      </c>
    </row>
    <row r="1480" spans="1:11" x14ac:dyDescent="0.3">
      <c r="A1480" s="4" t="s">
        <v>1197</v>
      </c>
      <c r="B1480" s="4" t="s">
        <v>1176</v>
      </c>
      <c r="C1480" s="4" t="s">
        <v>415</v>
      </c>
      <c r="D1480" s="4" t="s">
        <v>1173</v>
      </c>
      <c r="E1480" s="3" t="s">
        <v>922</v>
      </c>
      <c r="F1480" s="3"/>
      <c r="G1480" s="3" t="s">
        <v>1126</v>
      </c>
      <c r="H1480" s="3">
        <v>1</v>
      </c>
      <c r="I1480" s="3" t="s">
        <v>1081</v>
      </c>
      <c r="J1480" s="3">
        <v>2025</v>
      </c>
      <c r="K1480" s="9">
        <v>11.568466433241859</v>
      </c>
    </row>
    <row r="1481" spans="1:11" x14ac:dyDescent="0.3">
      <c r="A1481" s="4" t="s">
        <v>1197</v>
      </c>
      <c r="B1481" s="4" t="s">
        <v>1176</v>
      </c>
      <c r="C1481" s="4" t="s">
        <v>415</v>
      </c>
      <c r="D1481" s="4" t="s">
        <v>1173</v>
      </c>
      <c r="E1481" s="3" t="s">
        <v>922</v>
      </c>
      <c r="F1481" s="3"/>
      <c r="G1481" s="3" t="s">
        <v>1126</v>
      </c>
      <c r="H1481" s="3">
        <v>1</v>
      </c>
      <c r="I1481" s="3" t="s">
        <v>1081</v>
      </c>
      <c r="J1481" s="3">
        <v>2030</v>
      </c>
      <c r="K1481" s="9">
        <v>9.0234038179286529</v>
      </c>
    </row>
    <row r="1482" spans="1:11" x14ac:dyDescent="0.3">
      <c r="A1482" s="4" t="s">
        <v>1197</v>
      </c>
      <c r="B1482" s="4" t="s">
        <v>1176</v>
      </c>
      <c r="C1482" s="4" t="s">
        <v>415</v>
      </c>
      <c r="D1482" s="4" t="s">
        <v>1173</v>
      </c>
      <c r="E1482" s="3" t="s">
        <v>922</v>
      </c>
      <c r="F1482" s="3"/>
      <c r="G1482" s="3" t="s">
        <v>1126</v>
      </c>
      <c r="H1482" s="3">
        <v>1</v>
      </c>
      <c r="I1482" s="3" t="s">
        <v>1081</v>
      </c>
      <c r="J1482" s="3">
        <v>2040</v>
      </c>
      <c r="K1482" s="9">
        <v>8.0400841711030946</v>
      </c>
    </row>
    <row r="1483" spans="1:11" x14ac:dyDescent="0.3">
      <c r="A1483" s="4" t="s">
        <v>1197</v>
      </c>
      <c r="B1483" s="4" t="s">
        <v>1176</v>
      </c>
      <c r="C1483" s="4" t="s">
        <v>415</v>
      </c>
      <c r="D1483" s="4" t="s">
        <v>1173</v>
      </c>
      <c r="E1483" s="3" t="s">
        <v>922</v>
      </c>
      <c r="F1483" s="3"/>
      <c r="G1483" s="3" t="s">
        <v>1126</v>
      </c>
      <c r="H1483" s="3">
        <v>1</v>
      </c>
      <c r="I1483" s="3" t="s">
        <v>1081</v>
      </c>
      <c r="J1483" s="3">
        <v>2050</v>
      </c>
      <c r="K1483" s="9">
        <v>7.0567645242775363</v>
      </c>
    </row>
    <row r="1484" spans="1:11" x14ac:dyDescent="0.3">
      <c r="A1484" s="4" t="s">
        <v>1197</v>
      </c>
      <c r="B1484" s="4" t="s">
        <v>1176</v>
      </c>
      <c r="C1484" s="4" t="s">
        <v>415</v>
      </c>
      <c r="D1484" s="4" t="s">
        <v>1173</v>
      </c>
      <c r="E1484" s="3" t="s">
        <v>922</v>
      </c>
      <c r="F1484" s="3"/>
      <c r="G1484" s="3" t="s">
        <v>1126</v>
      </c>
      <c r="H1484" s="3">
        <v>1</v>
      </c>
      <c r="I1484" s="3" t="s">
        <v>12</v>
      </c>
      <c r="J1484" s="3">
        <v>2025</v>
      </c>
      <c r="K1484" s="9">
        <v>9.8331964682555828</v>
      </c>
    </row>
    <row r="1485" spans="1:11" x14ac:dyDescent="0.3">
      <c r="A1485" s="4" t="s">
        <v>1197</v>
      </c>
      <c r="B1485" s="4" t="s">
        <v>1176</v>
      </c>
      <c r="C1485" s="4" t="s">
        <v>415</v>
      </c>
      <c r="D1485" s="4" t="s">
        <v>1173</v>
      </c>
      <c r="E1485" s="3" t="s">
        <v>922</v>
      </c>
      <c r="F1485" s="3"/>
      <c r="G1485" s="3" t="s">
        <v>1126</v>
      </c>
      <c r="H1485" s="3">
        <v>1</v>
      </c>
      <c r="I1485" s="3" t="s">
        <v>12</v>
      </c>
      <c r="J1485" s="3">
        <v>2050</v>
      </c>
      <c r="K1485" s="9">
        <v>8.5606651605989779</v>
      </c>
    </row>
    <row r="1486" spans="1:11" x14ac:dyDescent="0.3">
      <c r="A1486" s="4" t="s">
        <v>1197</v>
      </c>
      <c r="B1486" s="4" t="s">
        <v>1176</v>
      </c>
      <c r="C1486" s="4" t="s">
        <v>415</v>
      </c>
      <c r="D1486" s="4" t="s">
        <v>1173</v>
      </c>
      <c r="E1486" s="3" t="s">
        <v>922</v>
      </c>
      <c r="F1486" s="3"/>
      <c r="G1486" s="3" t="s">
        <v>1126</v>
      </c>
      <c r="H1486" s="3">
        <v>1</v>
      </c>
      <c r="I1486" s="3" t="s">
        <v>11</v>
      </c>
      <c r="J1486" s="3">
        <v>2025</v>
      </c>
      <c r="K1486" s="9">
        <v>13.303736398228139</v>
      </c>
    </row>
    <row r="1487" spans="1:11" x14ac:dyDescent="0.3">
      <c r="A1487" s="4" t="s">
        <v>1197</v>
      </c>
      <c r="B1487" s="4" t="s">
        <v>1176</v>
      </c>
      <c r="C1487" s="4" t="s">
        <v>415</v>
      </c>
      <c r="D1487" s="4" t="s">
        <v>1173</v>
      </c>
      <c r="E1487" s="3" t="s">
        <v>922</v>
      </c>
      <c r="F1487" s="3"/>
      <c r="G1487" s="3" t="s">
        <v>1126</v>
      </c>
      <c r="H1487" s="3">
        <v>1</v>
      </c>
      <c r="I1487" s="3" t="s">
        <v>11</v>
      </c>
      <c r="J1487" s="3">
        <v>2050</v>
      </c>
      <c r="K1487" s="9">
        <v>5.5528638879560939</v>
      </c>
    </row>
    <row r="1488" spans="1:11" x14ac:dyDescent="0.3">
      <c r="A1488" s="4" t="s">
        <v>1197</v>
      </c>
      <c r="B1488" s="4" t="s">
        <v>1176</v>
      </c>
      <c r="C1488" s="4" t="s">
        <v>415</v>
      </c>
      <c r="D1488" s="4" t="s">
        <v>1172</v>
      </c>
      <c r="E1488" s="3" t="s">
        <v>922</v>
      </c>
      <c r="F1488" s="3"/>
      <c r="G1488" s="3" t="s">
        <v>1126</v>
      </c>
      <c r="H1488" s="3">
        <v>1</v>
      </c>
      <c r="I1488" s="3" t="s">
        <v>1081</v>
      </c>
      <c r="J1488" s="3">
        <v>2020</v>
      </c>
      <c r="K1488" s="9">
        <v>8.6562112531175064</v>
      </c>
    </row>
    <row r="1489" spans="1:11" x14ac:dyDescent="0.3">
      <c r="A1489" s="4" t="s">
        <v>1197</v>
      </c>
      <c r="B1489" s="4" t="s">
        <v>1176</v>
      </c>
      <c r="C1489" s="4" t="s">
        <v>415</v>
      </c>
      <c r="D1489" s="4" t="s">
        <v>1172</v>
      </c>
      <c r="E1489" s="3" t="s">
        <v>922</v>
      </c>
      <c r="F1489" s="3"/>
      <c r="G1489" s="3" t="s">
        <v>1126</v>
      </c>
      <c r="H1489" s="3">
        <v>1</v>
      </c>
      <c r="I1489" s="3" t="s">
        <v>1081</v>
      </c>
      <c r="J1489" s="3">
        <v>2025</v>
      </c>
      <c r="K1489" s="9">
        <v>8.6562112531175064</v>
      </c>
    </row>
    <row r="1490" spans="1:11" x14ac:dyDescent="0.3">
      <c r="A1490" s="4" t="s">
        <v>1197</v>
      </c>
      <c r="B1490" s="4" t="s">
        <v>1176</v>
      </c>
      <c r="C1490" s="4" t="s">
        <v>415</v>
      </c>
      <c r="D1490" s="4" t="s">
        <v>1172</v>
      </c>
      <c r="E1490" s="3" t="s">
        <v>922</v>
      </c>
      <c r="F1490" s="3"/>
      <c r="G1490" s="3" t="s">
        <v>1126</v>
      </c>
      <c r="H1490" s="3">
        <v>1</v>
      </c>
      <c r="I1490" s="3" t="s">
        <v>1081</v>
      </c>
      <c r="J1490" s="3">
        <v>2030</v>
      </c>
      <c r="K1490" s="9">
        <v>6.7518447774316552</v>
      </c>
    </row>
    <row r="1491" spans="1:11" x14ac:dyDescent="0.3">
      <c r="A1491" s="4" t="s">
        <v>1197</v>
      </c>
      <c r="B1491" s="4" t="s">
        <v>1176</v>
      </c>
      <c r="C1491" s="4" t="s">
        <v>415</v>
      </c>
      <c r="D1491" s="4" t="s">
        <v>1172</v>
      </c>
      <c r="E1491" s="3" t="s">
        <v>922</v>
      </c>
      <c r="F1491" s="3"/>
      <c r="G1491" s="3" t="s">
        <v>1126</v>
      </c>
      <c r="H1491" s="3">
        <v>1</v>
      </c>
      <c r="I1491" s="3" t="s">
        <v>1081</v>
      </c>
      <c r="J1491" s="3">
        <v>2040</v>
      </c>
      <c r="K1491" s="9">
        <v>6.0160668209166666</v>
      </c>
    </row>
    <row r="1492" spans="1:11" x14ac:dyDescent="0.3">
      <c r="A1492" s="4" t="s">
        <v>1197</v>
      </c>
      <c r="B1492" s="4" t="s">
        <v>1176</v>
      </c>
      <c r="C1492" s="4" t="s">
        <v>415</v>
      </c>
      <c r="D1492" s="4" t="s">
        <v>1172</v>
      </c>
      <c r="E1492" s="3" t="s">
        <v>922</v>
      </c>
      <c r="F1492" s="3"/>
      <c r="G1492" s="3" t="s">
        <v>1126</v>
      </c>
      <c r="H1492" s="3">
        <v>1</v>
      </c>
      <c r="I1492" s="3" t="s">
        <v>1081</v>
      </c>
      <c r="J1492" s="3">
        <v>2050</v>
      </c>
      <c r="K1492" s="9">
        <v>5.2802888644016788</v>
      </c>
    </row>
    <row r="1493" spans="1:11" x14ac:dyDescent="0.3">
      <c r="A1493" s="4" t="s">
        <v>1197</v>
      </c>
      <c r="B1493" s="4" t="s">
        <v>1176</v>
      </c>
      <c r="C1493" s="4" t="s">
        <v>415</v>
      </c>
      <c r="D1493" s="4" t="s">
        <v>1172</v>
      </c>
      <c r="E1493" s="3" t="s">
        <v>922</v>
      </c>
      <c r="F1493" s="3"/>
      <c r="G1493" s="3" t="s">
        <v>1126</v>
      </c>
      <c r="H1493" s="3">
        <v>1</v>
      </c>
      <c r="I1493" s="3" t="s">
        <v>12</v>
      </c>
      <c r="J1493" s="3">
        <v>2025</v>
      </c>
      <c r="K1493" s="9">
        <v>7.3577795651498814</v>
      </c>
    </row>
    <row r="1494" spans="1:11" x14ac:dyDescent="0.3">
      <c r="A1494" s="4" t="s">
        <v>1197</v>
      </c>
      <c r="B1494" s="4" t="s">
        <v>1176</v>
      </c>
      <c r="C1494" s="4" t="s">
        <v>415</v>
      </c>
      <c r="D1494" s="4" t="s">
        <v>1172</v>
      </c>
      <c r="E1494" s="3" t="s">
        <v>922</v>
      </c>
      <c r="F1494" s="3"/>
      <c r="G1494" s="3" t="s">
        <v>1126</v>
      </c>
      <c r="H1494" s="3">
        <v>1</v>
      </c>
      <c r="I1494" s="3" t="s">
        <v>12</v>
      </c>
      <c r="J1494" s="3">
        <v>2050</v>
      </c>
      <c r="K1494" s="9">
        <v>6.4055963273069549</v>
      </c>
    </row>
    <row r="1495" spans="1:11" x14ac:dyDescent="0.3">
      <c r="A1495" s="4" t="s">
        <v>1197</v>
      </c>
      <c r="B1495" s="4" t="s">
        <v>1176</v>
      </c>
      <c r="C1495" s="4" t="s">
        <v>415</v>
      </c>
      <c r="D1495" s="4" t="s">
        <v>1172</v>
      </c>
      <c r="E1495" s="3" t="s">
        <v>922</v>
      </c>
      <c r="F1495" s="3"/>
      <c r="G1495" s="3" t="s">
        <v>1126</v>
      </c>
      <c r="H1495" s="3">
        <v>1</v>
      </c>
      <c r="I1495" s="3" t="s">
        <v>11</v>
      </c>
      <c r="J1495" s="3">
        <v>2025</v>
      </c>
      <c r="K1495" s="9">
        <v>9.9546429410851314</v>
      </c>
    </row>
    <row r="1496" spans="1:11" x14ac:dyDescent="0.3">
      <c r="A1496" s="4" t="s">
        <v>1197</v>
      </c>
      <c r="B1496" s="4" t="s">
        <v>1176</v>
      </c>
      <c r="C1496" s="4" t="s">
        <v>415</v>
      </c>
      <c r="D1496" s="4" t="s">
        <v>1172</v>
      </c>
      <c r="E1496" s="3" t="s">
        <v>922</v>
      </c>
      <c r="F1496" s="3"/>
      <c r="G1496" s="3" t="s">
        <v>1126</v>
      </c>
      <c r="H1496" s="3">
        <v>1</v>
      </c>
      <c r="I1496" s="3" t="s">
        <v>11</v>
      </c>
      <c r="J1496" s="3">
        <v>2050</v>
      </c>
      <c r="K1496" s="9">
        <v>4.1549814014964026</v>
      </c>
    </row>
    <row r="1497" spans="1:11" x14ac:dyDescent="0.3">
      <c r="A1497" s="4" t="s">
        <v>1197</v>
      </c>
      <c r="B1497" s="4" t="s">
        <v>1176</v>
      </c>
      <c r="C1497" s="4" t="s">
        <v>415</v>
      </c>
      <c r="D1497" s="4" t="s">
        <v>1171</v>
      </c>
      <c r="E1497" s="3" t="s">
        <v>922</v>
      </c>
      <c r="F1497" s="3"/>
      <c r="G1497" s="3" t="s">
        <v>1126</v>
      </c>
      <c r="H1497" s="3" t="s">
        <v>1095</v>
      </c>
      <c r="I1497" s="3" t="s">
        <v>1081</v>
      </c>
      <c r="J1497" s="3">
        <v>2020</v>
      </c>
      <c r="K1497" s="9">
        <v>30.92112603353209</v>
      </c>
    </row>
    <row r="1498" spans="1:11" x14ac:dyDescent="0.3">
      <c r="A1498" s="4" t="s">
        <v>1197</v>
      </c>
      <c r="B1498" s="4" t="s">
        <v>1176</v>
      </c>
      <c r="C1498" s="4" t="s">
        <v>415</v>
      </c>
      <c r="D1498" s="4" t="s">
        <v>1171</v>
      </c>
      <c r="E1498" s="3" t="s">
        <v>922</v>
      </c>
      <c r="F1498" s="3"/>
      <c r="G1498" s="3" t="s">
        <v>1126</v>
      </c>
      <c r="H1498" s="3" t="s">
        <v>1095</v>
      </c>
      <c r="I1498" s="3" t="s">
        <v>1081</v>
      </c>
      <c r="J1498" s="3">
        <v>2025</v>
      </c>
      <c r="K1498" s="9">
        <v>30.92112603353209</v>
      </c>
    </row>
    <row r="1499" spans="1:11" x14ac:dyDescent="0.3">
      <c r="A1499" s="4" t="s">
        <v>1197</v>
      </c>
      <c r="B1499" s="4" t="s">
        <v>1176</v>
      </c>
      <c r="C1499" s="4" t="s">
        <v>415</v>
      </c>
      <c r="D1499" s="4" t="s">
        <v>1171</v>
      </c>
      <c r="E1499" s="3" t="s">
        <v>922</v>
      </c>
      <c r="F1499" s="3"/>
      <c r="G1499" s="3" t="s">
        <v>1126</v>
      </c>
      <c r="H1499" s="3" t="s">
        <v>1095</v>
      </c>
      <c r="I1499" s="3" t="s">
        <v>1081</v>
      </c>
      <c r="J1499" s="3">
        <v>2030</v>
      </c>
      <c r="K1499" s="9">
        <v>24.11847830615503</v>
      </c>
    </row>
    <row r="1500" spans="1:11" x14ac:dyDescent="0.3">
      <c r="A1500" s="4" t="s">
        <v>1197</v>
      </c>
      <c r="B1500" s="4" t="s">
        <v>1176</v>
      </c>
      <c r="C1500" s="4" t="s">
        <v>415</v>
      </c>
      <c r="D1500" s="4" t="s">
        <v>1171</v>
      </c>
      <c r="E1500" s="3" t="s">
        <v>922</v>
      </c>
      <c r="F1500" s="3"/>
      <c r="G1500" s="3" t="s">
        <v>1126</v>
      </c>
      <c r="H1500" s="3" t="s">
        <v>1095</v>
      </c>
      <c r="I1500" s="3" t="s">
        <v>1081</v>
      </c>
      <c r="J1500" s="3">
        <v>2040</v>
      </c>
      <c r="K1500" s="9">
        <v>21.490182593304802</v>
      </c>
    </row>
    <row r="1501" spans="1:11" x14ac:dyDescent="0.3">
      <c r="A1501" s="4" t="s">
        <v>1197</v>
      </c>
      <c r="B1501" s="4" t="s">
        <v>1176</v>
      </c>
      <c r="C1501" s="4" t="s">
        <v>415</v>
      </c>
      <c r="D1501" s="4" t="s">
        <v>1171</v>
      </c>
      <c r="E1501" s="3" t="s">
        <v>922</v>
      </c>
      <c r="F1501" s="3"/>
      <c r="G1501" s="3" t="s">
        <v>1126</v>
      </c>
      <c r="H1501" s="3" t="s">
        <v>1095</v>
      </c>
      <c r="I1501" s="3" t="s">
        <v>1081</v>
      </c>
      <c r="J1501" s="3">
        <v>2050</v>
      </c>
      <c r="K1501" s="9">
        <v>18.86188688045457</v>
      </c>
    </row>
    <row r="1502" spans="1:11" x14ac:dyDescent="0.3">
      <c r="A1502" s="4" t="s">
        <v>1197</v>
      </c>
      <c r="B1502" s="4" t="s">
        <v>1176</v>
      </c>
      <c r="C1502" s="4" t="s">
        <v>415</v>
      </c>
      <c r="D1502" s="4" t="s">
        <v>1171</v>
      </c>
      <c r="E1502" s="3" t="s">
        <v>922</v>
      </c>
      <c r="F1502" s="3"/>
      <c r="G1502" s="3" t="s">
        <v>1126</v>
      </c>
      <c r="H1502" s="3" t="s">
        <v>1095</v>
      </c>
      <c r="I1502" s="3" t="s">
        <v>12</v>
      </c>
      <c r="J1502" s="3">
        <v>2025</v>
      </c>
      <c r="K1502" s="9">
        <v>26.282957128502272</v>
      </c>
    </row>
    <row r="1503" spans="1:11" x14ac:dyDescent="0.3">
      <c r="A1503" s="4" t="s">
        <v>1197</v>
      </c>
      <c r="B1503" s="4" t="s">
        <v>1176</v>
      </c>
      <c r="C1503" s="4" t="s">
        <v>415</v>
      </c>
      <c r="D1503" s="4" t="s">
        <v>1171</v>
      </c>
      <c r="E1503" s="3" t="s">
        <v>922</v>
      </c>
      <c r="F1503" s="3"/>
      <c r="G1503" s="3" t="s">
        <v>1126</v>
      </c>
      <c r="H1503" s="3" t="s">
        <v>1095</v>
      </c>
      <c r="I1503" s="3" t="s">
        <v>12</v>
      </c>
      <c r="J1503" s="3">
        <v>2050</v>
      </c>
      <c r="K1503" s="9">
        <v>22.88163326481374</v>
      </c>
    </row>
    <row r="1504" spans="1:11" x14ac:dyDescent="0.3">
      <c r="A1504" s="4" t="s">
        <v>1197</v>
      </c>
      <c r="B1504" s="4" t="s">
        <v>1176</v>
      </c>
      <c r="C1504" s="4" t="s">
        <v>415</v>
      </c>
      <c r="D1504" s="4" t="s">
        <v>1171</v>
      </c>
      <c r="E1504" s="3" t="s">
        <v>922</v>
      </c>
      <c r="F1504" s="3"/>
      <c r="G1504" s="3" t="s">
        <v>1126</v>
      </c>
      <c r="H1504" s="3" t="s">
        <v>1095</v>
      </c>
      <c r="I1504" s="3" t="s">
        <v>11</v>
      </c>
      <c r="J1504" s="3">
        <v>2025</v>
      </c>
      <c r="K1504" s="9">
        <v>35.559294938561898</v>
      </c>
    </row>
    <row r="1505" spans="1:11" x14ac:dyDescent="0.3">
      <c r="A1505" s="4" t="s">
        <v>1197</v>
      </c>
      <c r="B1505" s="4" t="s">
        <v>1176</v>
      </c>
      <c r="C1505" s="4" t="s">
        <v>415</v>
      </c>
      <c r="D1505" s="4" t="s">
        <v>1171</v>
      </c>
      <c r="E1505" s="3" t="s">
        <v>922</v>
      </c>
      <c r="F1505" s="3"/>
      <c r="G1505" s="3" t="s">
        <v>1126</v>
      </c>
      <c r="H1505" s="3" t="s">
        <v>1095</v>
      </c>
      <c r="I1505" s="3" t="s">
        <v>11</v>
      </c>
      <c r="J1505" s="3">
        <v>2050</v>
      </c>
      <c r="K1505" s="9">
        <v>14.8421404960954</v>
      </c>
    </row>
    <row r="1506" spans="1:11" x14ac:dyDescent="0.3">
      <c r="A1506" s="4" t="s">
        <v>1197</v>
      </c>
      <c r="B1506" s="4" t="s">
        <v>1176</v>
      </c>
      <c r="C1506" s="4" t="s">
        <v>415</v>
      </c>
      <c r="D1506" s="4" t="s">
        <v>1170</v>
      </c>
      <c r="E1506" s="3" t="s">
        <v>1196</v>
      </c>
      <c r="F1506" s="3"/>
      <c r="G1506" s="3" t="s">
        <v>1126</v>
      </c>
      <c r="H1506" s="3" t="s">
        <v>1095</v>
      </c>
      <c r="I1506" s="3" t="s">
        <v>1081</v>
      </c>
      <c r="J1506" s="3">
        <v>2020</v>
      </c>
      <c r="K1506" s="9">
        <v>181.46479264532141</v>
      </c>
    </row>
    <row r="1507" spans="1:11" x14ac:dyDescent="0.3">
      <c r="A1507" s="4" t="s">
        <v>1197</v>
      </c>
      <c r="B1507" s="4" t="s">
        <v>1176</v>
      </c>
      <c r="C1507" s="4" t="s">
        <v>415</v>
      </c>
      <c r="D1507" s="4" t="s">
        <v>1170</v>
      </c>
      <c r="E1507" s="3" t="s">
        <v>1196</v>
      </c>
      <c r="F1507" s="3"/>
      <c r="G1507" s="3" t="s">
        <v>1126</v>
      </c>
      <c r="H1507" s="3" t="s">
        <v>1095</v>
      </c>
      <c r="I1507" s="3" t="s">
        <v>1081</v>
      </c>
      <c r="J1507" s="3">
        <v>2025</v>
      </c>
      <c r="K1507" s="9">
        <v>181.46479264532141</v>
      </c>
    </row>
    <row r="1508" spans="1:11" x14ac:dyDescent="0.3">
      <c r="A1508" s="4" t="s">
        <v>1197</v>
      </c>
      <c r="B1508" s="4" t="s">
        <v>1176</v>
      </c>
      <c r="C1508" s="4" t="s">
        <v>415</v>
      </c>
      <c r="D1508" s="4" t="s">
        <v>1170</v>
      </c>
      <c r="E1508" s="3" t="s">
        <v>1196</v>
      </c>
      <c r="F1508" s="3"/>
      <c r="G1508" s="3" t="s">
        <v>1126</v>
      </c>
      <c r="H1508" s="3" t="s">
        <v>1095</v>
      </c>
      <c r="I1508" s="3" t="s">
        <v>1081</v>
      </c>
      <c r="J1508" s="3">
        <v>2030</v>
      </c>
      <c r="K1508" s="9">
        <v>141.54253826335071</v>
      </c>
    </row>
    <row r="1509" spans="1:11" x14ac:dyDescent="0.3">
      <c r="A1509" s="4" t="s">
        <v>1197</v>
      </c>
      <c r="B1509" s="4" t="s">
        <v>1176</v>
      </c>
      <c r="C1509" s="4" t="s">
        <v>415</v>
      </c>
      <c r="D1509" s="4" t="s">
        <v>1170</v>
      </c>
      <c r="E1509" s="3" t="s">
        <v>1196</v>
      </c>
      <c r="F1509" s="3"/>
      <c r="G1509" s="3" t="s">
        <v>1126</v>
      </c>
      <c r="H1509" s="3" t="s">
        <v>1095</v>
      </c>
      <c r="I1509" s="3" t="s">
        <v>1081</v>
      </c>
      <c r="J1509" s="3">
        <v>2040</v>
      </c>
      <c r="K1509" s="9">
        <v>121.267813513646</v>
      </c>
    </row>
    <row r="1510" spans="1:11" x14ac:dyDescent="0.3">
      <c r="A1510" s="4" t="s">
        <v>1197</v>
      </c>
      <c r="B1510" s="4" t="s">
        <v>1176</v>
      </c>
      <c r="C1510" s="4" t="s">
        <v>415</v>
      </c>
      <c r="D1510" s="4" t="s">
        <v>1170</v>
      </c>
      <c r="E1510" s="3" t="s">
        <v>1196</v>
      </c>
      <c r="F1510" s="3"/>
      <c r="G1510" s="3" t="s">
        <v>1126</v>
      </c>
      <c r="H1510" s="3" t="s">
        <v>1095</v>
      </c>
      <c r="I1510" s="3" t="s">
        <v>1081</v>
      </c>
      <c r="J1510" s="3">
        <v>2050</v>
      </c>
      <c r="K1510" s="9">
        <v>110.693523513646</v>
      </c>
    </row>
    <row r="1511" spans="1:11" x14ac:dyDescent="0.3">
      <c r="A1511" s="4" t="s">
        <v>1197</v>
      </c>
      <c r="B1511" s="4" t="s">
        <v>1176</v>
      </c>
      <c r="C1511" s="4" t="s">
        <v>415</v>
      </c>
      <c r="D1511" s="4" t="s">
        <v>1170</v>
      </c>
      <c r="E1511" s="3" t="s">
        <v>1196</v>
      </c>
      <c r="F1511" s="3"/>
      <c r="G1511" s="3" t="s">
        <v>1126</v>
      </c>
      <c r="H1511" s="3" t="s">
        <v>1095</v>
      </c>
      <c r="I1511" s="3" t="s">
        <v>12</v>
      </c>
      <c r="J1511" s="3">
        <v>2025</v>
      </c>
      <c r="K1511" s="9">
        <v>154.2450737485232</v>
      </c>
    </row>
    <row r="1512" spans="1:11" x14ac:dyDescent="0.3">
      <c r="A1512" s="4" t="s">
        <v>1197</v>
      </c>
      <c r="B1512" s="4" t="s">
        <v>1176</v>
      </c>
      <c r="C1512" s="4" t="s">
        <v>415</v>
      </c>
      <c r="D1512" s="4" t="s">
        <v>1170</v>
      </c>
      <c r="E1512" s="3" t="s">
        <v>1196</v>
      </c>
      <c r="F1512" s="3"/>
      <c r="G1512" s="3" t="s">
        <v>1126</v>
      </c>
      <c r="H1512" s="3" t="s">
        <v>1095</v>
      </c>
      <c r="I1512" s="3" t="s">
        <v>12</v>
      </c>
      <c r="J1512" s="3">
        <v>2050</v>
      </c>
      <c r="K1512" s="9">
        <v>134.2839465575378</v>
      </c>
    </row>
    <row r="1513" spans="1:11" x14ac:dyDescent="0.3">
      <c r="A1513" s="4" t="s">
        <v>1197</v>
      </c>
      <c r="B1513" s="4" t="s">
        <v>1176</v>
      </c>
      <c r="C1513" s="4" t="s">
        <v>415</v>
      </c>
      <c r="D1513" s="4" t="s">
        <v>1170</v>
      </c>
      <c r="E1513" s="3" t="s">
        <v>1196</v>
      </c>
      <c r="F1513" s="3"/>
      <c r="G1513" s="3" t="s">
        <v>1126</v>
      </c>
      <c r="H1513" s="3" t="s">
        <v>1095</v>
      </c>
      <c r="I1513" s="3" t="s">
        <v>11</v>
      </c>
      <c r="J1513" s="3">
        <v>2025</v>
      </c>
      <c r="K1513" s="9">
        <v>208.68451154211959</v>
      </c>
    </row>
    <row r="1514" spans="1:11" x14ac:dyDescent="0.3">
      <c r="A1514" s="4" t="s">
        <v>1197</v>
      </c>
      <c r="B1514" s="4" t="s">
        <v>1176</v>
      </c>
      <c r="C1514" s="4" t="s">
        <v>415</v>
      </c>
      <c r="D1514" s="4" t="s">
        <v>1170</v>
      </c>
      <c r="E1514" s="3" t="s">
        <v>1196</v>
      </c>
      <c r="F1514" s="3"/>
      <c r="G1514" s="3" t="s">
        <v>1126</v>
      </c>
      <c r="H1514" s="3" t="s">
        <v>1095</v>
      </c>
      <c r="I1514" s="3" t="s">
        <v>11</v>
      </c>
      <c r="J1514" s="3">
        <v>2050</v>
      </c>
      <c r="K1514" s="9">
        <v>87.103100469754253</v>
      </c>
    </row>
    <row r="1515" spans="1:11" x14ac:dyDescent="0.3">
      <c r="A1515" s="4" t="s">
        <v>1197</v>
      </c>
      <c r="B1515" s="4" t="s">
        <v>1176</v>
      </c>
      <c r="C1515" s="4" t="s">
        <v>415</v>
      </c>
      <c r="D1515" s="4" t="s">
        <v>692</v>
      </c>
      <c r="E1515" s="3" t="s">
        <v>859</v>
      </c>
      <c r="F1515" s="3"/>
      <c r="G1515" s="3" t="s">
        <v>1126</v>
      </c>
      <c r="H1515" s="3">
        <v>1</v>
      </c>
      <c r="I1515" s="3" t="s">
        <v>1081</v>
      </c>
      <c r="J1515" s="3">
        <v>2020</v>
      </c>
      <c r="K1515" s="9">
        <v>1.0870048362488209</v>
      </c>
    </row>
    <row r="1516" spans="1:11" x14ac:dyDescent="0.3">
      <c r="A1516" s="4" t="s">
        <v>1197</v>
      </c>
      <c r="B1516" s="4" t="s">
        <v>1176</v>
      </c>
      <c r="C1516" s="4" t="s">
        <v>415</v>
      </c>
      <c r="D1516" s="4" t="s">
        <v>692</v>
      </c>
      <c r="E1516" s="3" t="s">
        <v>859</v>
      </c>
      <c r="F1516" s="3"/>
      <c r="G1516" s="3" t="s">
        <v>1126</v>
      </c>
      <c r="H1516" s="3">
        <v>1</v>
      </c>
      <c r="I1516" s="3" t="s">
        <v>1081</v>
      </c>
      <c r="J1516" s="3">
        <v>2025</v>
      </c>
      <c r="K1516" s="9">
        <v>1.0870048362488209</v>
      </c>
    </row>
    <row r="1517" spans="1:11" x14ac:dyDescent="0.3">
      <c r="A1517" s="4" t="s">
        <v>1197</v>
      </c>
      <c r="B1517" s="4" t="s">
        <v>1176</v>
      </c>
      <c r="C1517" s="4" t="s">
        <v>415</v>
      </c>
      <c r="D1517" s="4" t="s">
        <v>692</v>
      </c>
      <c r="E1517" s="3" t="s">
        <v>859</v>
      </c>
      <c r="F1517" s="3"/>
      <c r="G1517" s="3" t="s">
        <v>1126</v>
      </c>
      <c r="H1517" s="3">
        <v>1</v>
      </c>
      <c r="I1517" s="3" t="s">
        <v>1081</v>
      </c>
      <c r="J1517" s="3">
        <v>2030</v>
      </c>
      <c r="K1517" s="9">
        <v>0.8478637722740805</v>
      </c>
    </row>
    <row r="1518" spans="1:11" x14ac:dyDescent="0.3">
      <c r="A1518" s="4" t="s">
        <v>1197</v>
      </c>
      <c r="B1518" s="4" t="s">
        <v>1176</v>
      </c>
      <c r="C1518" s="4" t="s">
        <v>415</v>
      </c>
      <c r="D1518" s="4" t="s">
        <v>692</v>
      </c>
      <c r="E1518" s="3" t="s">
        <v>859</v>
      </c>
      <c r="F1518" s="3"/>
      <c r="G1518" s="3" t="s">
        <v>1126</v>
      </c>
      <c r="H1518" s="3">
        <v>1</v>
      </c>
      <c r="I1518" s="3" t="s">
        <v>1081</v>
      </c>
      <c r="J1518" s="3">
        <v>2040</v>
      </c>
      <c r="K1518" s="9">
        <v>0.7554683611929307</v>
      </c>
    </row>
    <row r="1519" spans="1:11" x14ac:dyDescent="0.3">
      <c r="A1519" s="4" t="s">
        <v>1197</v>
      </c>
      <c r="B1519" s="4" t="s">
        <v>1176</v>
      </c>
      <c r="C1519" s="4" t="s">
        <v>415</v>
      </c>
      <c r="D1519" s="4" t="s">
        <v>692</v>
      </c>
      <c r="E1519" s="3" t="s">
        <v>859</v>
      </c>
      <c r="F1519" s="3"/>
      <c r="G1519" s="3" t="s">
        <v>1126</v>
      </c>
      <c r="H1519" s="3">
        <v>1</v>
      </c>
      <c r="I1519" s="3" t="s">
        <v>1081</v>
      </c>
      <c r="J1519" s="3">
        <v>2050</v>
      </c>
      <c r="K1519" s="9">
        <v>0.66307295011178091</v>
      </c>
    </row>
    <row r="1520" spans="1:11" x14ac:dyDescent="0.3">
      <c r="A1520" s="4" t="s">
        <v>1197</v>
      </c>
      <c r="B1520" s="4" t="s">
        <v>1176</v>
      </c>
      <c r="C1520" s="4" t="s">
        <v>415</v>
      </c>
      <c r="D1520" s="4" t="s">
        <v>692</v>
      </c>
      <c r="E1520" s="3" t="s">
        <v>859</v>
      </c>
      <c r="F1520" s="3"/>
      <c r="G1520" s="3" t="s">
        <v>1126</v>
      </c>
      <c r="H1520" s="3">
        <v>1</v>
      </c>
      <c r="I1520" s="3" t="s">
        <v>12</v>
      </c>
      <c r="J1520" s="3">
        <v>2025</v>
      </c>
      <c r="K1520" s="9">
        <v>0.92395411081149792</v>
      </c>
    </row>
    <row r="1521" spans="1:11" x14ac:dyDescent="0.3">
      <c r="A1521" s="4" t="s">
        <v>1197</v>
      </c>
      <c r="B1521" s="4" t="s">
        <v>1176</v>
      </c>
      <c r="C1521" s="4" t="s">
        <v>415</v>
      </c>
      <c r="D1521" s="4" t="s">
        <v>692</v>
      </c>
      <c r="E1521" s="3" t="s">
        <v>859</v>
      </c>
      <c r="F1521" s="3"/>
      <c r="G1521" s="3" t="s">
        <v>1126</v>
      </c>
      <c r="H1521" s="3">
        <v>1</v>
      </c>
      <c r="I1521" s="3" t="s">
        <v>12</v>
      </c>
      <c r="J1521" s="3">
        <v>2050</v>
      </c>
      <c r="K1521" s="9">
        <v>0.8043835788241277</v>
      </c>
    </row>
    <row r="1522" spans="1:11" x14ac:dyDescent="0.3">
      <c r="A1522" s="4" t="s">
        <v>1197</v>
      </c>
      <c r="B1522" s="4" t="s">
        <v>1176</v>
      </c>
      <c r="C1522" s="4" t="s">
        <v>415</v>
      </c>
      <c r="D1522" s="4" t="s">
        <v>692</v>
      </c>
      <c r="E1522" s="3" t="s">
        <v>859</v>
      </c>
      <c r="F1522" s="3"/>
      <c r="G1522" s="3" t="s">
        <v>1126</v>
      </c>
      <c r="H1522" s="3">
        <v>1</v>
      </c>
      <c r="I1522" s="3" t="s">
        <v>11</v>
      </c>
      <c r="J1522" s="3">
        <v>2025</v>
      </c>
      <c r="K1522" s="9">
        <v>1.250055561686144</v>
      </c>
    </row>
    <row r="1523" spans="1:11" x14ac:dyDescent="0.3">
      <c r="A1523" s="4" t="s">
        <v>1197</v>
      </c>
      <c r="B1523" s="4" t="s">
        <v>1176</v>
      </c>
      <c r="C1523" s="4" t="s">
        <v>415</v>
      </c>
      <c r="D1523" s="4" t="s">
        <v>692</v>
      </c>
      <c r="E1523" s="3" t="s">
        <v>859</v>
      </c>
      <c r="F1523" s="3"/>
      <c r="G1523" s="3" t="s">
        <v>1126</v>
      </c>
      <c r="H1523" s="3">
        <v>1</v>
      </c>
      <c r="I1523" s="3" t="s">
        <v>11</v>
      </c>
      <c r="J1523" s="3">
        <v>2050</v>
      </c>
      <c r="K1523" s="9">
        <v>0.52176232139943413</v>
      </c>
    </row>
    <row r="1524" spans="1:11" x14ac:dyDescent="0.3">
      <c r="A1524" s="4" t="s">
        <v>1197</v>
      </c>
      <c r="B1524" s="4" t="s">
        <v>1176</v>
      </c>
      <c r="C1524" s="4" t="s">
        <v>416</v>
      </c>
      <c r="D1524" s="4" t="s">
        <v>1153</v>
      </c>
      <c r="E1524" s="3" t="s">
        <v>1181</v>
      </c>
      <c r="F1524" s="3"/>
      <c r="G1524" s="3"/>
      <c r="H1524" s="3">
        <v>1</v>
      </c>
      <c r="I1524" s="3" t="s">
        <v>1081</v>
      </c>
      <c r="J1524" s="3">
        <v>2020</v>
      </c>
      <c r="K1524" s="9">
        <v>37.955479393440562</v>
      </c>
    </row>
    <row r="1525" spans="1:11" x14ac:dyDescent="0.3">
      <c r="A1525" s="4" t="s">
        <v>1197</v>
      </c>
      <c r="B1525" s="4" t="s">
        <v>1176</v>
      </c>
      <c r="C1525" s="4" t="s">
        <v>416</v>
      </c>
      <c r="D1525" s="4" t="s">
        <v>1153</v>
      </c>
      <c r="E1525" s="3" t="s">
        <v>1181</v>
      </c>
      <c r="F1525" s="3"/>
      <c r="G1525" s="3"/>
      <c r="H1525" s="3">
        <v>1</v>
      </c>
      <c r="I1525" s="3" t="s">
        <v>1081</v>
      </c>
      <c r="J1525" s="3">
        <v>2025</v>
      </c>
      <c r="K1525" s="9">
        <v>37.955479393440562</v>
      </c>
    </row>
    <row r="1526" spans="1:11" x14ac:dyDescent="0.3">
      <c r="A1526" s="4" t="s">
        <v>1197</v>
      </c>
      <c r="B1526" s="4" t="s">
        <v>1176</v>
      </c>
      <c r="C1526" s="4" t="s">
        <v>416</v>
      </c>
      <c r="D1526" s="4" t="s">
        <v>1153</v>
      </c>
      <c r="E1526" s="3" t="s">
        <v>1181</v>
      </c>
      <c r="F1526" s="3"/>
      <c r="G1526" s="3"/>
      <c r="H1526" s="3">
        <v>1</v>
      </c>
      <c r="I1526" s="3" t="s">
        <v>1081</v>
      </c>
      <c r="J1526" s="3">
        <v>2030</v>
      </c>
      <c r="K1526" s="9">
        <v>37.955479393440562</v>
      </c>
    </row>
    <row r="1527" spans="1:11" x14ac:dyDescent="0.3">
      <c r="A1527" s="4" t="s">
        <v>1197</v>
      </c>
      <c r="B1527" s="4" t="s">
        <v>1176</v>
      </c>
      <c r="C1527" s="4" t="s">
        <v>416</v>
      </c>
      <c r="D1527" s="4" t="s">
        <v>1153</v>
      </c>
      <c r="E1527" s="3" t="s">
        <v>1181</v>
      </c>
      <c r="F1527" s="3"/>
      <c r="G1527" s="3"/>
      <c r="H1527" s="3">
        <v>1</v>
      </c>
      <c r="I1527" s="3" t="s">
        <v>1081</v>
      </c>
      <c r="J1527" s="3">
        <v>2040</v>
      </c>
      <c r="K1527" s="9">
        <v>37.955479393440562</v>
      </c>
    </row>
    <row r="1528" spans="1:11" x14ac:dyDescent="0.3">
      <c r="A1528" s="4" t="s">
        <v>1197</v>
      </c>
      <c r="B1528" s="4" t="s">
        <v>1176</v>
      </c>
      <c r="C1528" s="4" t="s">
        <v>416</v>
      </c>
      <c r="D1528" s="4" t="s">
        <v>1153</v>
      </c>
      <c r="E1528" s="3" t="s">
        <v>1181</v>
      </c>
      <c r="F1528" s="3"/>
      <c r="G1528" s="3"/>
      <c r="H1528" s="3">
        <v>1</v>
      </c>
      <c r="I1528" s="3" t="s">
        <v>1081</v>
      </c>
      <c r="J1528" s="3">
        <v>2050</v>
      </c>
      <c r="K1528" s="9">
        <v>37.955479393440562</v>
      </c>
    </row>
    <row r="1529" spans="1:11" x14ac:dyDescent="0.3">
      <c r="A1529" s="4" t="s">
        <v>1197</v>
      </c>
      <c r="B1529" s="4" t="s">
        <v>1176</v>
      </c>
      <c r="C1529" s="4" t="s">
        <v>416</v>
      </c>
      <c r="D1529" s="4" t="s">
        <v>1175</v>
      </c>
      <c r="E1529" s="3" t="s">
        <v>1185</v>
      </c>
      <c r="F1529" s="3"/>
      <c r="G1529" s="3"/>
      <c r="H1529" s="3">
        <v>1</v>
      </c>
      <c r="I1529" s="3" t="s">
        <v>1081</v>
      </c>
      <c r="J1529" s="3">
        <v>2020</v>
      </c>
      <c r="K1529" s="9">
        <v>19.227115383240911</v>
      </c>
    </row>
    <row r="1530" spans="1:11" x14ac:dyDescent="0.3">
      <c r="A1530" s="4" t="s">
        <v>1197</v>
      </c>
      <c r="B1530" s="4" t="s">
        <v>1176</v>
      </c>
      <c r="C1530" s="4" t="s">
        <v>416</v>
      </c>
      <c r="D1530" s="4" t="s">
        <v>1175</v>
      </c>
      <c r="E1530" s="3" t="s">
        <v>1185</v>
      </c>
      <c r="F1530" s="3"/>
      <c r="G1530" s="3"/>
      <c r="H1530" s="3">
        <v>1</v>
      </c>
      <c r="I1530" s="3" t="s">
        <v>1081</v>
      </c>
      <c r="J1530" s="3">
        <v>2025</v>
      </c>
      <c r="K1530" s="9">
        <v>19.227115383240911</v>
      </c>
    </row>
    <row r="1531" spans="1:11" x14ac:dyDescent="0.3">
      <c r="A1531" s="4" t="s">
        <v>1197</v>
      </c>
      <c r="B1531" s="4" t="s">
        <v>1176</v>
      </c>
      <c r="C1531" s="4" t="s">
        <v>416</v>
      </c>
      <c r="D1531" s="4" t="s">
        <v>1175</v>
      </c>
      <c r="E1531" s="3" t="s">
        <v>1185</v>
      </c>
      <c r="F1531" s="3"/>
      <c r="G1531" s="3"/>
      <c r="H1531" s="3">
        <v>1</v>
      </c>
      <c r="I1531" s="3" t="s">
        <v>1081</v>
      </c>
      <c r="J1531" s="3">
        <v>2030</v>
      </c>
      <c r="K1531" s="9">
        <v>19.227115383240911</v>
      </c>
    </row>
    <row r="1532" spans="1:11" x14ac:dyDescent="0.3">
      <c r="A1532" s="4" t="s">
        <v>1197</v>
      </c>
      <c r="B1532" s="4" t="s">
        <v>1176</v>
      </c>
      <c r="C1532" s="4" t="s">
        <v>416</v>
      </c>
      <c r="D1532" s="4" t="s">
        <v>1175</v>
      </c>
      <c r="E1532" s="3" t="s">
        <v>1185</v>
      </c>
      <c r="F1532" s="3"/>
      <c r="G1532" s="3"/>
      <c r="H1532" s="3">
        <v>1</v>
      </c>
      <c r="I1532" s="3" t="s">
        <v>1081</v>
      </c>
      <c r="J1532" s="3">
        <v>2040</v>
      </c>
      <c r="K1532" s="9">
        <v>19.227115383240911</v>
      </c>
    </row>
    <row r="1533" spans="1:11" x14ac:dyDescent="0.3">
      <c r="A1533" s="4" t="s">
        <v>1197</v>
      </c>
      <c r="B1533" s="4" t="s">
        <v>1176</v>
      </c>
      <c r="C1533" s="4" t="s">
        <v>416</v>
      </c>
      <c r="D1533" s="4" t="s">
        <v>1175</v>
      </c>
      <c r="E1533" s="3" t="s">
        <v>1185</v>
      </c>
      <c r="F1533" s="3"/>
      <c r="G1533" s="3"/>
      <c r="H1533" s="3">
        <v>1</v>
      </c>
      <c r="I1533" s="3" t="s">
        <v>1081</v>
      </c>
      <c r="J1533" s="3">
        <v>2050</v>
      </c>
      <c r="K1533" s="9">
        <v>19.227115383240911</v>
      </c>
    </row>
    <row r="1534" spans="1:11" x14ac:dyDescent="0.3">
      <c r="A1534" s="4" t="s">
        <v>1197</v>
      </c>
      <c r="B1534" s="4" t="s">
        <v>1176</v>
      </c>
      <c r="C1534" s="4" t="s">
        <v>416</v>
      </c>
      <c r="D1534" s="4" t="s">
        <v>423</v>
      </c>
      <c r="E1534" s="3" t="s">
        <v>850</v>
      </c>
      <c r="F1534" s="3"/>
      <c r="G1534" s="3"/>
      <c r="H1534" s="3" t="s">
        <v>1127</v>
      </c>
      <c r="I1534" s="3" t="s">
        <v>1081</v>
      </c>
      <c r="J1534" s="3">
        <v>2020</v>
      </c>
      <c r="K1534" s="9">
        <v>1E-3</v>
      </c>
    </row>
    <row r="1535" spans="1:11" x14ac:dyDescent="0.3">
      <c r="A1535" s="4" t="s">
        <v>1197</v>
      </c>
      <c r="B1535" s="4" t="s">
        <v>1176</v>
      </c>
      <c r="C1535" s="4" t="s">
        <v>416</v>
      </c>
      <c r="D1535" s="4" t="s">
        <v>423</v>
      </c>
      <c r="E1535" s="3" t="s">
        <v>850</v>
      </c>
      <c r="F1535" s="3"/>
      <c r="G1535" s="3"/>
      <c r="H1535" s="3" t="s">
        <v>1127</v>
      </c>
      <c r="I1535" s="3" t="s">
        <v>1081</v>
      </c>
      <c r="J1535" s="3">
        <v>2025</v>
      </c>
      <c r="K1535" s="9">
        <v>1E-3</v>
      </c>
    </row>
    <row r="1536" spans="1:11" x14ac:dyDescent="0.3">
      <c r="A1536" s="4" t="s">
        <v>1197</v>
      </c>
      <c r="B1536" s="4" t="s">
        <v>1176</v>
      </c>
      <c r="C1536" s="4" t="s">
        <v>416</v>
      </c>
      <c r="D1536" s="4" t="s">
        <v>423</v>
      </c>
      <c r="E1536" s="3" t="s">
        <v>850</v>
      </c>
      <c r="F1536" s="3"/>
      <c r="G1536" s="3"/>
      <c r="H1536" s="3" t="s">
        <v>1127</v>
      </c>
      <c r="I1536" s="3" t="s">
        <v>1081</v>
      </c>
      <c r="J1536" s="3">
        <v>2030</v>
      </c>
      <c r="K1536" s="9">
        <v>1E-3</v>
      </c>
    </row>
    <row r="1537" spans="1:11" x14ac:dyDescent="0.3">
      <c r="A1537" s="4" t="s">
        <v>1197</v>
      </c>
      <c r="B1537" s="4" t="s">
        <v>1176</v>
      </c>
      <c r="C1537" s="4" t="s">
        <v>416</v>
      </c>
      <c r="D1537" s="4" t="s">
        <v>423</v>
      </c>
      <c r="E1537" s="3" t="s">
        <v>850</v>
      </c>
      <c r="F1537" s="3"/>
      <c r="G1537" s="3"/>
      <c r="H1537" s="3" t="s">
        <v>1127</v>
      </c>
      <c r="I1537" s="3" t="s">
        <v>1081</v>
      </c>
      <c r="J1537" s="3">
        <v>2040</v>
      </c>
      <c r="K1537" s="9">
        <v>1E-3</v>
      </c>
    </row>
    <row r="1538" spans="1:11" x14ac:dyDescent="0.3">
      <c r="A1538" s="4" t="s">
        <v>1197</v>
      </c>
      <c r="B1538" s="4" t="s">
        <v>1176</v>
      </c>
      <c r="C1538" s="4" t="s">
        <v>416</v>
      </c>
      <c r="D1538" s="4" t="s">
        <v>423</v>
      </c>
      <c r="E1538" s="3" t="s">
        <v>850</v>
      </c>
      <c r="F1538" s="3"/>
      <c r="G1538" s="3"/>
      <c r="H1538" s="3" t="s">
        <v>1127</v>
      </c>
      <c r="I1538" s="3" t="s">
        <v>1081</v>
      </c>
      <c r="J1538" s="3">
        <v>2050</v>
      </c>
      <c r="K1538" s="9">
        <v>1E-3</v>
      </c>
    </row>
    <row r="1539" spans="1:11" x14ac:dyDescent="0.3">
      <c r="A1539" s="4" t="s">
        <v>1197</v>
      </c>
      <c r="B1539" s="4" t="s">
        <v>1176</v>
      </c>
      <c r="C1539" s="4" t="s">
        <v>416</v>
      </c>
      <c r="D1539" s="4" t="s">
        <v>424</v>
      </c>
      <c r="E1539" s="3" t="s">
        <v>850</v>
      </c>
      <c r="F1539" s="3"/>
      <c r="G1539" s="3"/>
      <c r="H1539" s="3">
        <v>1</v>
      </c>
      <c r="I1539" s="3" t="s">
        <v>1081</v>
      </c>
      <c r="J1539" s="3">
        <v>2020</v>
      </c>
      <c r="K1539" s="9">
        <v>0.5</v>
      </c>
    </row>
    <row r="1540" spans="1:11" x14ac:dyDescent="0.3">
      <c r="A1540" s="4" t="s">
        <v>1197</v>
      </c>
      <c r="B1540" s="4" t="s">
        <v>1176</v>
      </c>
      <c r="C1540" s="4" t="s">
        <v>416</v>
      </c>
      <c r="D1540" s="4" t="s">
        <v>424</v>
      </c>
      <c r="E1540" s="3" t="s">
        <v>850</v>
      </c>
      <c r="F1540" s="3"/>
      <c r="G1540" s="3"/>
      <c r="H1540" s="3">
        <v>1</v>
      </c>
      <c r="I1540" s="3" t="s">
        <v>1081</v>
      </c>
      <c r="J1540" s="3">
        <v>2025</v>
      </c>
      <c r="K1540" s="9">
        <v>0.5</v>
      </c>
    </row>
    <row r="1541" spans="1:11" x14ac:dyDescent="0.3">
      <c r="A1541" s="4" t="s">
        <v>1197</v>
      </c>
      <c r="B1541" s="4" t="s">
        <v>1176</v>
      </c>
      <c r="C1541" s="4" t="s">
        <v>416</v>
      </c>
      <c r="D1541" s="4" t="s">
        <v>424</v>
      </c>
      <c r="E1541" s="3" t="s">
        <v>850</v>
      </c>
      <c r="F1541" s="3"/>
      <c r="G1541" s="3"/>
      <c r="H1541" s="3">
        <v>1</v>
      </c>
      <c r="I1541" s="3" t="s">
        <v>1081</v>
      </c>
      <c r="J1541" s="3">
        <v>2030</v>
      </c>
      <c r="K1541" s="9">
        <v>0.5</v>
      </c>
    </row>
    <row r="1542" spans="1:11" x14ac:dyDescent="0.3">
      <c r="A1542" s="4" t="s">
        <v>1197</v>
      </c>
      <c r="B1542" s="4" t="s">
        <v>1176</v>
      </c>
      <c r="C1542" s="4" t="s">
        <v>416</v>
      </c>
      <c r="D1542" s="4" t="s">
        <v>424</v>
      </c>
      <c r="E1542" s="3" t="s">
        <v>850</v>
      </c>
      <c r="F1542" s="3"/>
      <c r="G1542" s="3"/>
      <c r="H1542" s="3">
        <v>1</v>
      </c>
      <c r="I1542" s="3" t="s">
        <v>1081</v>
      </c>
      <c r="J1542" s="3">
        <v>2040</v>
      </c>
      <c r="K1542" s="9">
        <v>0.5</v>
      </c>
    </row>
    <row r="1543" spans="1:11" x14ac:dyDescent="0.3">
      <c r="A1543" s="4" t="s">
        <v>1197</v>
      </c>
      <c r="B1543" s="4" t="s">
        <v>1176</v>
      </c>
      <c r="C1543" s="4" t="s">
        <v>416</v>
      </c>
      <c r="D1543" s="4" t="s">
        <v>424</v>
      </c>
      <c r="E1543" s="3" t="s">
        <v>850</v>
      </c>
      <c r="F1543" s="3"/>
      <c r="G1543" s="3"/>
      <c r="H1543" s="3">
        <v>1</v>
      </c>
      <c r="I1543" s="3" t="s">
        <v>1081</v>
      </c>
      <c r="J1543" s="3">
        <v>2050</v>
      </c>
      <c r="K1543" s="9">
        <v>0.5</v>
      </c>
    </row>
    <row r="1544" spans="1:11" x14ac:dyDescent="0.3">
      <c r="A1544" s="4" t="s">
        <v>267</v>
      </c>
      <c r="B1544" s="4" t="s">
        <v>26</v>
      </c>
      <c r="C1544" s="4" t="s">
        <v>10</v>
      </c>
      <c r="D1544" s="4" t="s">
        <v>695</v>
      </c>
      <c r="E1544" s="3" t="s">
        <v>850</v>
      </c>
      <c r="F1544" s="3"/>
      <c r="G1544" s="3"/>
      <c r="H1544" s="3"/>
      <c r="I1544" s="3" t="s">
        <v>833</v>
      </c>
      <c r="J1544" s="3">
        <v>2015</v>
      </c>
      <c r="K1544" s="9">
        <v>98</v>
      </c>
    </row>
    <row r="1545" spans="1:11" x14ac:dyDescent="0.3">
      <c r="A1545" s="4" t="s">
        <v>267</v>
      </c>
      <c r="B1545" s="4" t="s">
        <v>26</v>
      </c>
      <c r="C1545" s="4" t="s">
        <v>10</v>
      </c>
      <c r="D1545" s="4" t="s">
        <v>695</v>
      </c>
      <c r="E1545" s="3" t="s">
        <v>850</v>
      </c>
      <c r="F1545" s="3"/>
      <c r="G1545" s="3"/>
      <c r="H1545" s="3"/>
      <c r="I1545" s="3" t="s">
        <v>833</v>
      </c>
      <c r="J1545" s="3">
        <v>2020</v>
      </c>
      <c r="K1545" s="9">
        <v>98</v>
      </c>
    </row>
    <row r="1546" spans="1:11" x14ac:dyDescent="0.3">
      <c r="A1546" s="4" t="s">
        <v>267</v>
      </c>
      <c r="B1546" s="4" t="s">
        <v>26</v>
      </c>
      <c r="C1546" s="4" t="s">
        <v>10</v>
      </c>
      <c r="D1546" s="4" t="s">
        <v>695</v>
      </c>
      <c r="E1546" s="3" t="s">
        <v>850</v>
      </c>
      <c r="F1546" s="3"/>
      <c r="G1546" s="3"/>
      <c r="H1546" s="3"/>
      <c r="I1546" s="3" t="s">
        <v>833</v>
      </c>
      <c r="J1546" s="3">
        <v>2030</v>
      </c>
      <c r="K1546" s="9">
        <v>98</v>
      </c>
    </row>
    <row r="1547" spans="1:11" x14ac:dyDescent="0.3">
      <c r="A1547" s="4" t="s">
        <v>267</v>
      </c>
      <c r="B1547" s="4" t="s">
        <v>26</v>
      </c>
      <c r="C1547" s="4" t="s">
        <v>10</v>
      </c>
      <c r="D1547" s="4" t="s">
        <v>695</v>
      </c>
      <c r="E1547" s="3" t="s">
        <v>850</v>
      </c>
      <c r="F1547" s="3"/>
      <c r="G1547" s="3"/>
      <c r="H1547" s="3"/>
      <c r="I1547" s="3" t="s">
        <v>833</v>
      </c>
      <c r="J1547" s="3">
        <v>2050</v>
      </c>
      <c r="K1547" s="9">
        <v>98</v>
      </c>
    </row>
    <row r="1548" spans="1:11" x14ac:dyDescent="0.3">
      <c r="A1548" s="4" t="s">
        <v>267</v>
      </c>
      <c r="B1548" s="4" t="s">
        <v>26</v>
      </c>
      <c r="C1548" s="4" t="s">
        <v>10</v>
      </c>
      <c r="D1548" s="4" t="s">
        <v>420</v>
      </c>
      <c r="E1548" s="3" t="s">
        <v>853</v>
      </c>
      <c r="F1548" s="3"/>
      <c r="G1548" s="3"/>
      <c r="H1548" s="3" t="s">
        <v>27</v>
      </c>
      <c r="I1548" s="3" t="s">
        <v>833</v>
      </c>
      <c r="J1548" s="3">
        <v>2015</v>
      </c>
      <c r="K1548" s="9" t="s">
        <v>29</v>
      </c>
    </row>
    <row r="1549" spans="1:11" x14ac:dyDescent="0.3">
      <c r="A1549" s="4" t="s">
        <v>267</v>
      </c>
      <c r="B1549" s="4" t="s">
        <v>26</v>
      </c>
      <c r="C1549" s="4" t="s">
        <v>10</v>
      </c>
      <c r="D1549" s="4" t="s">
        <v>420</v>
      </c>
      <c r="E1549" s="3" t="s">
        <v>853</v>
      </c>
      <c r="F1549" s="3"/>
      <c r="G1549" s="3"/>
      <c r="H1549" s="3" t="s">
        <v>27</v>
      </c>
      <c r="I1549" s="3" t="s">
        <v>833</v>
      </c>
      <c r="J1549" s="3">
        <v>2020</v>
      </c>
      <c r="K1549" s="9">
        <v>1.5</v>
      </c>
    </row>
    <row r="1550" spans="1:11" x14ac:dyDescent="0.3">
      <c r="A1550" s="4" t="s">
        <v>267</v>
      </c>
      <c r="B1550" s="4" t="s">
        <v>26</v>
      </c>
      <c r="C1550" s="4" t="s">
        <v>10</v>
      </c>
      <c r="D1550" s="4" t="s">
        <v>420</v>
      </c>
      <c r="E1550" s="3" t="s">
        <v>853</v>
      </c>
      <c r="F1550" s="3"/>
      <c r="G1550" s="3"/>
      <c r="H1550" s="3" t="s">
        <v>27</v>
      </c>
      <c r="I1550" s="3" t="s">
        <v>833</v>
      </c>
      <c r="J1550" s="3">
        <v>2030</v>
      </c>
      <c r="K1550" s="9">
        <v>1.5</v>
      </c>
    </row>
    <row r="1551" spans="1:11" x14ac:dyDescent="0.3">
      <c r="A1551" s="4" t="s">
        <v>267</v>
      </c>
      <c r="B1551" s="4" t="s">
        <v>26</v>
      </c>
      <c r="C1551" s="4" t="s">
        <v>10</v>
      </c>
      <c r="D1551" s="4" t="s">
        <v>420</v>
      </c>
      <c r="E1551" s="3" t="s">
        <v>853</v>
      </c>
      <c r="F1551" s="3"/>
      <c r="G1551" s="3"/>
      <c r="H1551" s="3" t="s">
        <v>27</v>
      </c>
      <c r="I1551" s="3" t="s">
        <v>833</v>
      </c>
      <c r="J1551" s="3">
        <v>2050</v>
      </c>
      <c r="K1551" s="9">
        <v>1.5</v>
      </c>
    </row>
    <row r="1552" spans="1:11" x14ac:dyDescent="0.3">
      <c r="A1552" s="4" t="s">
        <v>267</v>
      </c>
      <c r="B1552" s="4" t="s">
        <v>26</v>
      </c>
      <c r="C1552" s="4" t="s">
        <v>10</v>
      </c>
      <c r="D1552" s="4" t="s">
        <v>696</v>
      </c>
      <c r="E1552" s="3" t="s">
        <v>850</v>
      </c>
      <c r="F1552" s="3"/>
      <c r="G1552" s="3"/>
      <c r="H1552" s="3"/>
      <c r="I1552" s="3" t="s">
        <v>833</v>
      </c>
      <c r="J1552" s="3">
        <v>2015</v>
      </c>
      <c r="K1552" s="9">
        <v>2</v>
      </c>
    </row>
    <row r="1553" spans="1:11" x14ac:dyDescent="0.3">
      <c r="A1553" s="4" t="s">
        <v>267</v>
      </c>
      <c r="B1553" s="4" t="s">
        <v>26</v>
      </c>
      <c r="C1553" s="4" t="s">
        <v>10</v>
      </c>
      <c r="D1553" s="4" t="s">
        <v>696</v>
      </c>
      <c r="E1553" s="3" t="s">
        <v>850</v>
      </c>
      <c r="F1553" s="3"/>
      <c r="G1553" s="3"/>
      <c r="H1553" s="3"/>
      <c r="I1553" s="3" t="s">
        <v>833</v>
      </c>
      <c r="J1553" s="3">
        <v>2020</v>
      </c>
      <c r="K1553" s="9">
        <v>2</v>
      </c>
    </row>
    <row r="1554" spans="1:11" x14ac:dyDescent="0.3">
      <c r="A1554" s="4" t="s">
        <v>267</v>
      </c>
      <c r="B1554" s="4" t="s">
        <v>26</v>
      </c>
      <c r="C1554" s="4" t="s">
        <v>10</v>
      </c>
      <c r="D1554" s="4" t="s">
        <v>696</v>
      </c>
      <c r="E1554" s="3" t="s">
        <v>850</v>
      </c>
      <c r="F1554" s="3"/>
      <c r="G1554" s="3"/>
      <c r="H1554" s="3"/>
      <c r="I1554" s="3" t="s">
        <v>833</v>
      </c>
      <c r="J1554" s="3">
        <v>2030</v>
      </c>
      <c r="K1554" s="9">
        <v>2</v>
      </c>
    </row>
    <row r="1555" spans="1:11" x14ac:dyDescent="0.3">
      <c r="A1555" s="4" t="s">
        <v>267</v>
      </c>
      <c r="B1555" s="4" t="s">
        <v>26</v>
      </c>
      <c r="C1555" s="4" t="s">
        <v>10</v>
      </c>
      <c r="D1555" s="4" t="s">
        <v>696</v>
      </c>
      <c r="E1555" s="3" t="s">
        <v>850</v>
      </c>
      <c r="F1555" s="3"/>
      <c r="G1555" s="3"/>
      <c r="H1555" s="3"/>
      <c r="I1555" s="3" t="s">
        <v>833</v>
      </c>
      <c r="J1555" s="3">
        <v>2050</v>
      </c>
      <c r="K1555" s="9">
        <v>2</v>
      </c>
    </row>
    <row r="1556" spans="1:11" x14ac:dyDescent="0.3">
      <c r="A1556" s="4" t="s">
        <v>267</v>
      </c>
      <c r="B1556" s="4" t="s">
        <v>26</v>
      </c>
      <c r="C1556" s="4" t="s">
        <v>10</v>
      </c>
      <c r="D1556" s="4" t="s">
        <v>945</v>
      </c>
      <c r="E1556" s="3" t="s">
        <v>850</v>
      </c>
      <c r="F1556" s="3"/>
      <c r="G1556" s="3" t="s">
        <v>4</v>
      </c>
      <c r="H1556" s="3" t="s">
        <v>28</v>
      </c>
      <c r="I1556" s="3" t="s">
        <v>833</v>
      </c>
      <c r="J1556" s="3">
        <v>2015</v>
      </c>
      <c r="K1556" s="9">
        <v>10</v>
      </c>
    </row>
    <row r="1557" spans="1:11" x14ac:dyDescent="0.3">
      <c r="A1557" s="4" t="s">
        <v>267</v>
      </c>
      <c r="B1557" s="4" t="s">
        <v>26</v>
      </c>
      <c r="C1557" s="4" t="s">
        <v>10</v>
      </c>
      <c r="D1557" s="4" t="s">
        <v>945</v>
      </c>
      <c r="E1557" s="3" t="s">
        <v>850</v>
      </c>
      <c r="F1557" s="3"/>
      <c r="G1557" s="3" t="s">
        <v>4</v>
      </c>
      <c r="H1557" s="3" t="s">
        <v>28</v>
      </c>
      <c r="I1557" s="3" t="s">
        <v>833</v>
      </c>
      <c r="J1557" s="3">
        <v>2020</v>
      </c>
      <c r="K1557" s="9">
        <v>10</v>
      </c>
    </row>
    <row r="1558" spans="1:11" x14ac:dyDescent="0.3">
      <c r="A1558" s="4" t="s">
        <v>267</v>
      </c>
      <c r="B1558" s="4" t="s">
        <v>26</v>
      </c>
      <c r="C1558" s="4" t="s">
        <v>10</v>
      </c>
      <c r="D1558" s="4" t="s">
        <v>945</v>
      </c>
      <c r="E1558" s="3" t="s">
        <v>850</v>
      </c>
      <c r="F1558" s="3"/>
      <c r="G1558" s="3" t="s">
        <v>4</v>
      </c>
      <c r="H1558" s="3" t="s">
        <v>28</v>
      </c>
      <c r="I1558" s="3" t="s">
        <v>833</v>
      </c>
      <c r="J1558" s="3">
        <v>2030</v>
      </c>
      <c r="K1558" s="9">
        <v>9</v>
      </c>
    </row>
    <row r="1559" spans="1:11" x14ac:dyDescent="0.3">
      <c r="A1559" s="4" t="s">
        <v>267</v>
      </c>
      <c r="B1559" s="4" t="s">
        <v>26</v>
      </c>
      <c r="C1559" s="4" t="s">
        <v>10</v>
      </c>
      <c r="D1559" s="4" t="s">
        <v>945</v>
      </c>
      <c r="E1559" s="3" t="s">
        <v>850</v>
      </c>
      <c r="F1559" s="3"/>
      <c r="G1559" s="3" t="s">
        <v>4</v>
      </c>
      <c r="H1559" s="3" t="s">
        <v>28</v>
      </c>
      <c r="I1559" s="3" t="s">
        <v>833</v>
      </c>
      <c r="J1559" s="3">
        <v>2050</v>
      </c>
      <c r="K1559" s="9">
        <v>5</v>
      </c>
    </row>
    <row r="1560" spans="1:11" x14ac:dyDescent="0.3">
      <c r="A1560" s="4" t="s">
        <v>267</v>
      </c>
      <c r="B1560" s="4" t="s">
        <v>26</v>
      </c>
      <c r="C1560" s="4" t="s">
        <v>10</v>
      </c>
      <c r="D1560" s="4" t="s">
        <v>422</v>
      </c>
      <c r="E1560" s="3" t="s">
        <v>857</v>
      </c>
      <c r="F1560" s="3"/>
      <c r="G1560" s="3"/>
      <c r="H1560" s="3" t="s">
        <v>27</v>
      </c>
      <c r="I1560" s="3" t="s">
        <v>833</v>
      </c>
      <c r="J1560" s="3">
        <v>2015</v>
      </c>
      <c r="K1560" s="9">
        <v>3</v>
      </c>
    </row>
    <row r="1561" spans="1:11" x14ac:dyDescent="0.3">
      <c r="A1561" s="4" t="s">
        <v>267</v>
      </c>
      <c r="B1561" s="4" t="s">
        <v>26</v>
      </c>
      <c r="C1561" s="4" t="s">
        <v>10</v>
      </c>
      <c r="D1561" s="4" t="s">
        <v>422</v>
      </c>
      <c r="E1561" s="3" t="s">
        <v>857</v>
      </c>
      <c r="F1561" s="3"/>
      <c r="G1561" s="3"/>
      <c r="H1561" s="3" t="s">
        <v>27</v>
      </c>
      <c r="I1561" s="3" t="s">
        <v>833</v>
      </c>
      <c r="J1561" s="3">
        <v>2020</v>
      </c>
      <c r="K1561" s="9">
        <v>3</v>
      </c>
    </row>
    <row r="1562" spans="1:11" x14ac:dyDescent="0.3">
      <c r="A1562" s="4" t="s">
        <v>267</v>
      </c>
      <c r="B1562" s="4" t="s">
        <v>26</v>
      </c>
      <c r="C1562" s="4" t="s">
        <v>10</v>
      </c>
      <c r="D1562" s="4" t="s">
        <v>422</v>
      </c>
      <c r="E1562" s="3" t="s">
        <v>857</v>
      </c>
      <c r="F1562" s="3"/>
      <c r="G1562" s="3"/>
      <c r="H1562" s="3" t="s">
        <v>27</v>
      </c>
      <c r="I1562" s="3" t="s">
        <v>833</v>
      </c>
      <c r="J1562" s="3">
        <v>2030</v>
      </c>
      <c r="K1562" s="9">
        <v>3</v>
      </c>
    </row>
    <row r="1563" spans="1:11" x14ac:dyDescent="0.3">
      <c r="A1563" s="4" t="s">
        <v>267</v>
      </c>
      <c r="B1563" s="4" t="s">
        <v>26</v>
      </c>
      <c r="C1563" s="4" t="s">
        <v>10</v>
      </c>
      <c r="D1563" s="4" t="s">
        <v>422</v>
      </c>
      <c r="E1563" s="3" t="s">
        <v>857</v>
      </c>
      <c r="F1563" s="3"/>
      <c r="G1563" s="3"/>
      <c r="H1563" s="3" t="s">
        <v>27</v>
      </c>
      <c r="I1563" s="3" t="s">
        <v>833</v>
      </c>
      <c r="J1563" s="3">
        <v>2050</v>
      </c>
      <c r="K1563" s="9">
        <v>3</v>
      </c>
    </row>
    <row r="1564" spans="1:11" x14ac:dyDescent="0.3">
      <c r="A1564" s="4" t="s">
        <v>267</v>
      </c>
      <c r="B1564" s="4" t="s">
        <v>26</v>
      </c>
      <c r="C1564" s="4" t="s">
        <v>10</v>
      </c>
      <c r="D1564" s="4" t="s">
        <v>946</v>
      </c>
      <c r="E1564" s="3" t="s">
        <v>850</v>
      </c>
      <c r="F1564" s="3"/>
      <c r="G1564" s="3" t="s">
        <v>3</v>
      </c>
      <c r="H1564" s="3" t="s">
        <v>28</v>
      </c>
      <c r="I1564" s="3" t="s">
        <v>12</v>
      </c>
      <c r="J1564" s="3">
        <v>2020</v>
      </c>
      <c r="K1564" s="9">
        <v>60</v>
      </c>
    </row>
    <row r="1565" spans="1:11" x14ac:dyDescent="0.3">
      <c r="A1565" s="4" t="s">
        <v>267</v>
      </c>
      <c r="B1565" s="4" t="s">
        <v>26</v>
      </c>
      <c r="C1565" s="4" t="s">
        <v>10</v>
      </c>
      <c r="D1565" s="4" t="s">
        <v>946</v>
      </c>
      <c r="E1565" s="3" t="s">
        <v>850</v>
      </c>
      <c r="F1565" s="3"/>
      <c r="G1565" s="3" t="s">
        <v>3</v>
      </c>
      <c r="H1565" s="3" t="s">
        <v>28</v>
      </c>
      <c r="I1565" s="3" t="s">
        <v>12</v>
      </c>
      <c r="J1565" s="3">
        <v>2050</v>
      </c>
      <c r="K1565" s="9">
        <v>80</v>
      </c>
    </row>
    <row r="1566" spans="1:11" x14ac:dyDescent="0.3">
      <c r="A1566" s="4" t="s">
        <v>267</v>
      </c>
      <c r="B1566" s="4" t="s">
        <v>26</v>
      </c>
      <c r="C1566" s="4" t="s">
        <v>10</v>
      </c>
      <c r="D1566" s="4" t="s">
        <v>946</v>
      </c>
      <c r="E1566" s="3" t="s">
        <v>850</v>
      </c>
      <c r="F1566" s="3"/>
      <c r="G1566" s="3" t="s">
        <v>3</v>
      </c>
      <c r="H1566" s="3" t="s">
        <v>28</v>
      </c>
      <c r="I1566" s="3" t="s">
        <v>11</v>
      </c>
      <c r="J1566" s="3">
        <v>2020</v>
      </c>
      <c r="K1566" s="9">
        <v>80</v>
      </c>
    </row>
    <row r="1567" spans="1:11" x14ac:dyDescent="0.3">
      <c r="A1567" s="4" t="s">
        <v>267</v>
      </c>
      <c r="B1567" s="4" t="s">
        <v>26</v>
      </c>
      <c r="C1567" s="4" t="s">
        <v>10</v>
      </c>
      <c r="D1567" s="4" t="s">
        <v>946</v>
      </c>
      <c r="E1567" s="3" t="s">
        <v>850</v>
      </c>
      <c r="F1567" s="3"/>
      <c r="G1567" s="3" t="s">
        <v>3</v>
      </c>
      <c r="H1567" s="3" t="s">
        <v>28</v>
      </c>
      <c r="I1567" s="3" t="s">
        <v>11</v>
      </c>
      <c r="J1567" s="3">
        <v>2050</v>
      </c>
      <c r="K1567" s="9">
        <v>90</v>
      </c>
    </row>
    <row r="1568" spans="1:11" x14ac:dyDescent="0.3">
      <c r="A1568" s="4" t="s">
        <v>267</v>
      </c>
      <c r="B1568" s="4" t="s">
        <v>26</v>
      </c>
      <c r="C1568" s="4" t="s">
        <v>10</v>
      </c>
      <c r="D1568" s="4" t="s">
        <v>946</v>
      </c>
      <c r="E1568" s="3" t="s">
        <v>850</v>
      </c>
      <c r="F1568" s="3"/>
      <c r="G1568" s="3" t="s">
        <v>3</v>
      </c>
      <c r="H1568" s="3" t="s">
        <v>28</v>
      </c>
      <c r="I1568" s="3" t="s">
        <v>833</v>
      </c>
      <c r="J1568" s="3">
        <v>2015</v>
      </c>
      <c r="K1568" s="9">
        <v>74</v>
      </c>
    </row>
    <row r="1569" spans="1:11" x14ac:dyDescent="0.3">
      <c r="A1569" s="4" t="s">
        <v>267</v>
      </c>
      <c r="B1569" s="4" t="s">
        <v>26</v>
      </c>
      <c r="C1569" s="4" t="s">
        <v>10</v>
      </c>
      <c r="D1569" s="4" t="s">
        <v>946</v>
      </c>
      <c r="E1569" s="3" t="s">
        <v>850</v>
      </c>
      <c r="F1569" s="3"/>
      <c r="G1569" s="3" t="s">
        <v>3</v>
      </c>
      <c r="H1569" s="3" t="s">
        <v>28</v>
      </c>
      <c r="I1569" s="3" t="s">
        <v>833</v>
      </c>
      <c r="J1569" s="3">
        <v>2020</v>
      </c>
      <c r="K1569" s="9">
        <v>75</v>
      </c>
    </row>
    <row r="1570" spans="1:11" x14ac:dyDescent="0.3">
      <c r="A1570" s="4" t="s">
        <v>267</v>
      </c>
      <c r="B1570" s="4" t="s">
        <v>26</v>
      </c>
      <c r="C1570" s="4" t="s">
        <v>10</v>
      </c>
      <c r="D1570" s="4" t="s">
        <v>946</v>
      </c>
      <c r="E1570" s="3" t="s">
        <v>850</v>
      </c>
      <c r="F1570" s="3"/>
      <c r="G1570" s="3" t="s">
        <v>3</v>
      </c>
      <c r="H1570" s="3" t="s">
        <v>28</v>
      </c>
      <c r="I1570" s="3" t="s">
        <v>833</v>
      </c>
      <c r="J1570" s="3">
        <v>2030</v>
      </c>
      <c r="K1570" s="9">
        <v>77</v>
      </c>
    </row>
    <row r="1571" spans="1:11" x14ac:dyDescent="0.3">
      <c r="A1571" s="4" t="s">
        <v>267</v>
      </c>
      <c r="B1571" s="4" t="s">
        <v>26</v>
      </c>
      <c r="C1571" s="4" t="s">
        <v>10</v>
      </c>
      <c r="D1571" s="4" t="s">
        <v>946</v>
      </c>
      <c r="E1571" s="3" t="s">
        <v>850</v>
      </c>
      <c r="F1571" s="3"/>
      <c r="G1571" s="3" t="s">
        <v>3</v>
      </c>
      <c r="H1571" s="3" t="s">
        <v>28</v>
      </c>
      <c r="I1571" s="3" t="s">
        <v>833</v>
      </c>
      <c r="J1571" s="3">
        <v>2050</v>
      </c>
      <c r="K1571" s="9">
        <v>83</v>
      </c>
    </row>
    <row r="1572" spans="1:11" x14ac:dyDescent="0.3">
      <c r="A1572" s="4" t="s">
        <v>267</v>
      </c>
      <c r="B1572" s="4" t="s">
        <v>26</v>
      </c>
      <c r="C1572" s="4" t="s">
        <v>10</v>
      </c>
      <c r="D1572" s="4" t="s">
        <v>419</v>
      </c>
      <c r="E1572" s="3" t="s">
        <v>853</v>
      </c>
      <c r="F1572" s="3"/>
      <c r="G1572" s="3"/>
      <c r="H1572" s="3" t="s">
        <v>27</v>
      </c>
      <c r="I1572" s="3" t="s">
        <v>833</v>
      </c>
      <c r="J1572" s="3">
        <v>2015</v>
      </c>
      <c r="K1572" s="9">
        <v>20</v>
      </c>
    </row>
    <row r="1573" spans="1:11" x14ac:dyDescent="0.3">
      <c r="A1573" s="4" t="s">
        <v>267</v>
      </c>
      <c r="B1573" s="4" t="s">
        <v>26</v>
      </c>
      <c r="C1573" s="4" t="s">
        <v>10</v>
      </c>
      <c r="D1573" s="4" t="s">
        <v>419</v>
      </c>
      <c r="E1573" s="3" t="s">
        <v>853</v>
      </c>
      <c r="F1573" s="3"/>
      <c r="G1573" s="3"/>
      <c r="H1573" s="3" t="s">
        <v>27</v>
      </c>
      <c r="I1573" s="3" t="s">
        <v>833</v>
      </c>
      <c r="J1573" s="3">
        <v>2020</v>
      </c>
      <c r="K1573" s="9">
        <v>20</v>
      </c>
    </row>
    <row r="1574" spans="1:11" x14ac:dyDescent="0.3">
      <c r="A1574" s="4" t="s">
        <v>267</v>
      </c>
      <c r="B1574" s="4" t="s">
        <v>26</v>
      </c>
      <c r="C1574" s="4" t="s">
        <v>10</v>
      </c>
      <c r="D1574" s="4" t="s">
        <v>419</v>
      </c>
      <c r="E1574" s="3" t="s">
        <v>853</v>
      </c>
      <c r="F1574" s="3"/>
      <c r="G1574" s="3"/>
      <c r="H1574" s="3" t="s">
        <v>27</v>
      </c>
      <c r="I1574" s="3" t="s">
        <v>833</v>
      </c>
      <c r="J1574" s="3">
        <v>2030</v>
      </c>
      <c r="K1574" s="9">
        <v>20</v>
      </c>
    </row>
    <row r="1575" spans="1:11" x14ac:dyDescent="0.3">
      <c r="A1575" s="4" t="s">
        <v>267</v>
      </c>
      <c r="B1575" s="4" t="s">
        <v>26</v>
      </c>
      <c r="C1575" s="4" t="s">
        <v>10</v>
      </c>
      <c r="D1575" s="4" t="s">
        <v>419</v>
      </c>
      <c r="E1575" s="3" t="s">
        <v>853</v>
      </c>
      <c r="F1575" s="3"/>
      <c r="G1575" s="3"/>
      <c r="H1575" s="3" t="s">
        <v>27</v>
      </c>
      <c r="I1575" s="3" t="s">
        <v>833</v>
      </c>
      <c r="J1575" s="3">
        <v>2050</v>
      </c>
      <c r="K1575" s="9">
        <v>20</v>
      </c>
    </row>
    <row r="1576" spans="1:11" x14ac:dyDescent="0.3">
      <c r="A1576" s="4" t="s">
        <v>267</v>
      </c>
      <c r="B1576" s="4" t="s">
        <v>26</v>
      </c>
      <c r="C1576" s="4" t="s">
        <v>10</v>
      </c>
      <c r="D1576" s="4" t="s">
        <v>694</v>
      </c>
      <c r="E1576" s="3" t="s">
        <v>860</v>
      </c>
      <c r="F1576" s="3"/>
      <c r="G1576" s="3" t="s">
        <v>5</v>
      </c>
      <c r="H1576" s="3" t="s">
        <v>27</v>
      </c>
      <c r="I1576" s="3" t="s">
        <v>833</v>
      </c>
      <c r="J1576" s="3">
        <v>2015</v>
      </c>
      <c r="K1576" s="9">
        <v>20</v>
      </c>
    </row>
    <row r="1577" spans="1:11" x14ac:dyDescent="0.3">
      <c r="A1577" s="4" t="s">
        <v>267</v>
      </c>
      <c r="B1577" s="4" t="s">
        <v>26</v>
      </c>
      <c r="C1577" s="4" t="s">
        <v>10</v>
      </c>
      <c r="D1577" s="4" t="s">
        <v>694</v>
      </c>
      <c r="E1577" s="3" t="s">
        <v>860</v>
      </c>
      <c r="F1577" s="3"/>
      <c r="G1577" s="3" t="s">
        <v>5</v>
      </c>
      <c r="H1577" s="3" t="s">
        <v>27</v>
      </c>
      <c r="I1577" s="3" t="s">
        <v>833</v>
      </c>
      <c r="J1577" s="3">
        <v>2020</v>
      </c>
      <c r="K1577" s="9">
        <v>20</v>
      </c>
    </row>
    <row r="1578" spans="1:11" x14ac:dyDescent="0.3">
      <c r="A1578" s="4" t="s">
        <v>267</v>
      </c>
      <c r="B1578" s="4" t="s">
        <v>26</v>
      </c>
      <c r="C1578" s="4" t="s">
        <v>10</v>
      </c>
      <c r="D1578" s="4" t="s">
        <v>694</v>
      </c>
      <c r="E1578" s="3" t="s">
        <v>860</v>
      </c>
      <c r="F1578" s="3"/>
      <c r="G1578" s="3" t="s">
        <v>5</v>
      </c>
      <c r="H1578" s="3" t="s">
        <v>27</v>
      </c>
      <c r="I1578" s="3" t="s">
        <v>833</v>
      </c>
      <c r="J1578" s="3">
        <v>2030</v>
      </c>
      <c r="K1578" s="9">
        <v>20</v>
      </c>
    </row>
    <row r="1579" spans="1:11" x14ac:dyDescent="0.3">
      <c r="A1579" s="4" t="s">
        <v>267</v>
      </c>
      <c r="B1579" s="4" t="s">
        <v>26</v>
      </c>
      <c r="C1579" s="4" t="s">
        <v>10</v>
      </c>
      <c r="D1579" s="4" t="s">
        <v>694</v>
      </c>
      <c r="E1579" s="3" t="s">
        <v>860</v>
      </c>
      <c r="F1579" s="3"/>
      <c r="G1579" s="3" t="s">
        <v>5</v>
      </c>
      <c r="H1579" s="3" t="s">
        <v>27</v>
      </c>
      <c r="I1579" s="3" t="s">
        <v>833</v>
      </c>
      <c r="J1579" s="3">
        <v>2050</v>
      </c>
      <c r="K1579" s="9">
        <v>20</v>
      </c>
    </row>
    <row r="1580" spans="1:11" x14ac:dyDescent="0.3">
      <c r="A1580" s="4" t="s">
        <v>267</v>
      </c>
      <c r="B1580" s="4" t="s">
        <v>26</v>
      </c>
      <c r="C1580" s="4" t="s">
        <v>10</v>
      </c>
      <c r="D1580" s="4" t="s">
        <v>436</v>
      </c>
      <c r="E1580" s="3" t="s">
        <v>850</v>
      </c>
      <c r="F1580" s="3"/>
      <c r="G1580" s="3"/>
      <c r="H1580" s="3" t="s">
        <v>27</v>
      </c>
      <c r="I1580" s="3" t="s">
        <v>833</v>
      </c>
      <c r="J1580" s="3">
        <v>2015</v>
      </c>
      <c r="K1580" s="9">
        <v>5</v>
      </c>
    </row>
    <row r="1581" spans="1:11" x14ac:dyDescent="0.3">
      <c r="A1581" s="4" t="s">
        <v>267</v>
      </c>
      <c r="B1581" s="4" t="s">
        <v>26</v>
      </c>
      <c r="C1581" s="4" t="s">
        <v>10</v>
      </c>
      <c r="D1581" s="4" t="s">
        <v>436</v>
      </c>
      <c r="E1581" s="3" t="s">
        <v>850</v>
      </c>
      <c r="F1581" s="3"/>
      <c r="G1581" s="3"/>
      <c r="H1581" s="3" t="s">
        <v>27</v>
      </c>
      <c r="I1581" s="3" t="s">
        <v>833</v>
      </c>
      <c r="J1581" s="3">
        <v>2020</v>
      </c>
      <c r="K1581" s="9">
        <v>5</v>
      </c>
    </row>
    <row r="1582" spans="1:11" x14ac:dyDescent="0.3">
      <c r="A1582" s="4" t="s">
        <v>267</v>
      </c>
      <c r="B1582" s="4" t="s">
        <v>26</v>
      </c>
      <c r="C1582" s="4" t="s">
        <v>10</v>
      </c>
      <c r="D1582" s="4" t="s">
        <v>436</v>
      </c>
      <c r="E1582" s="3" t="s">
        <v>850</v>
      </c>
      <c r="F1582" s="3"/>
      <c r="G1582" s="3"/>
      <c r="H1582" s="3" t="s">
        <v>27</v>
      </c>
      <c r="I1582" s="3" t="s">
        <v>833</v>
      </c>
      <c r="J1582" s="3">
        <v>2030</v>
      </c>
      <c r="K1582" s="9">
        <v>5</v>
      </c>
    </row>
    <row r="1583" spans="1:11" x14ac:dyDescent="0.3">
      <c r="A1583" s="4" t="s">
        <v>267</v>
      </c>
      <c r="B1583" s="4" t="s">
        <v>26</v>
      </c>
      <c r="C1583" s="4" t="s">
        <v>10</v>
      </c>
      <c r="D1583" s="4" t="s">
        <v>436</v>
      </c>
      <c r="E1583" s="3" t="s">
        <v>850</v>
      </c>
      <c r="F1583" s="3"/>
      <c r="G1583" s="3"/>
      <c r="H1583" s="3" t="s">
        <v>27</v>
      </c>
      <c r="I1583" s="3" t="s">
        <v>833</v>
      </c>
      <c r="J1583" s="3">
        <v>2050</v>
      </c>
      <c r="K1583" s="9">
        <v>5</v>
      </c>
    </row>
    <row r="1584" spans="1:11" x14ac:dyDescent="0.3">
      <c r="A1584" s="4" t="s">
        <v>267</v>
      </c>
      <c r="B1584" s="4" t="s">
        <v>26</v>
      </c>
      <c r="C1584" s="4" t="s">
        <v>415</v>
      </c>
      <c r="D1584" s="4" t="s">
        <v>8</v>
      </c>
      <c r="E1584" s="3"/>
      <c r="F1584" s="3"/>
      <c r="G1584" s="3"/>
      <c r="H1584" s="3"/>
      <c r="I1584" s="3" t="s">
        <v>833</v>
      </c>
      <c r="J1584" s="3">
        <v>2015</v>
      </c>
      <c r="K1584" s="9" t="s">
        <v>17</v>
      </c>
    </row>
    <row r="1585" spans="1:11" x14ac:dyDescent="0.3">
      <c r="A1585" s="4" t="s">
        <v>267</v>
      </c>
      <c r="B1585" s="4" t="s">
        <v>26</v>
      </c>
      <c r="C1585" s="4" t="s">
        <v>415</v>
      </c>
      <c r="D1585" s="4" t="s">
        <v>7</v>
      </c>
      <c r="E1585" s="3"/>
      <c r="F1585" s="3"/>
      <c r="G1585" s="3"/>
      <c r="H1585" s="3"/>
      <c r="I1585" s="3" t="s">
        <v>833</v>
      </c>
      <c r="J1585" s="3">
        <v>2015</v>
      </c>
      <c r="K1585" s="9" t="s">
        <v>17</v>
      </c>
    </row>
    <row r="1586" spans="1:11" x14ac:dyDescent="0.3">
      <c r="A1586" s="4" t="s">
        <v>267</v>
      </c>
      <c r="B1586" s="4" t="s">
        <v>26</v>
      </c>
      <c r="C1586" s="4" t="s">
        <v>415</v>
      </c>
      <c r="D1586" s="4" t="s">
        <v>437</v>
      </c>
      <c r="E1586" s="3" t="s">
        <v>861</v>
      </c>
      <c r="F1586" s="3"/>
      <c r="G1586" s="3" t="s">
        <v>2</v>
      </c>
      <c r="H1586" s="3" t="s">
        <v>20</v>
      </c>
      <c r="I1586" s="3" t="s">
        <v>12</v>
      </c>
      <c r="J1586" s="3">
        <v>2020</v>
      </c>
      <c r="K1586" s="9">
        <v>15000</v>
      </c>
    </row>
    <row r="1587" spans="1:11" x14ac:dyDescent="0.3">
      <c r="A1587" s="4" t="s">
        <v>267</v>
      </c>
      <c r="B1587" s="4" t="s">
        <v>26</v>
      </c>
      <c r="C1587" s="4" t="s">
        <v>415</v>
      </c>
      <c r="D1587" s="4" t="s">
        <v>437</v>
      </c>
      <c r="E1587" s="3" t="s">
        <v>861</v>
      </c>
      <c r="F1587" s="3"/>
      <c r="G1587" s="3" t="s">
        <v>2</v>
      </c>
      <c r="H1587" s="3" t="s">
        <v>20</v>
      </c>
      <c r="I1587" s="3" t="s">
        <v>12</v>
      </c>
      <c r="J1587" s="3">
        <v>2050</v>
      </c>
      <c r="K1587" s="9">
        <v>12100</v>
      </c>
    </row>
    <row r="1588" spans="1:11" x14ac:dyDescent="0.3">
      <c r="A1588" s="4" t="s">
        <v>267</v>
      </c>
      <c r="B1588" s="4" t="s">
        <v>26</v>
      </c>
      <c r="C1588" s="4" t="s">
        <v>415</v>
      </c>
      <c r="D1588" s="4" t="s">
        <v>437</v>
      </c>
      <c r="E1588" s="3" t="s">
        <v>861</v>
      </c>
      <c r="F1588" s="3"/>
      <c r="G1588" s="3" t="s">
        <v>2</v>
      </c>
      <c r="H1588" s="3" t="s">
        <v>20</v>
      </c>
      <c r="I1588" s="3" t="s">
        <v>11</v>
      </c>
      <c r="J1588" s="3">
        <v>2020</v>
      </c>
      <c r="K1588" s="9">
        <v>24900</v>
      </c>
    </row>
    <row r="1589" spans="1:11" x14ac:dyDescent="0.3">
      <c r="A1589" s="4" t="s">
        <v>267</v>
      </c>
      <c r="B1589" s="4" t="s">
        <v>26</v>
      </c>
      <c r="C1589" s="4" t="s">
        <v>415</v>
      </c>
      <c r="D1589" s="4" t="s">
        <v>437</v>
      </c>
      <c r="E1589" s="3" t="s">
        <v>861</v>
      </c>
      <c r="F1589" s="3"/>
      <c r="G1589" s="3" t="s">
        <v>2</v>
      </c>
      <c r="H1589" s="3" t="s">
        <v>20</v>
      </c>
      <c r="I1589" s="3" t="s">
        <v>11</v>
      </c>
      <c r="J1589" s="3">
        <v>2050</v>
      </c>
      <c r="K1589" s="9">
        <v>20200</v>
      </c>
    </row>
    <row r="1590" spans="1:11" x14ac:dyDescent="0.3">
      <c r="A1590" s="4" t="s">
        <v>267</v>
      </c>
      <c r="B1590" s="4" t="s">
        <v>26</v>
      </c>
      <c r="C1590" s="4" t="s">
        <v>415</v>
      </c>
      <c r="D1590" s="4" t="s">
        <v>437</v>
      </c>
      <c r="E1590" s="3" t="s">
        <v>861</v>
      </c>
      <c r="F1590" s="3"/>
      <c r="G1590" s="3" t="s">
        <v>2</v>
      </c>
      <c r="H1590" s="3" t="s">
        <v>20</v>
      </c>
      <c r="I1590" s="3" t="s">
        <v>833</v>
      </c>
      <c r="J1590" s="3">
        <v>2015</v>
      </c>
      <c r="K1590" s="9">
        <v>21000</v>
      </c>
    </row>
    <row r="1591" spans="1:11" x14ac:dyDescent="0.3">
      <c r="A1591" s="4" t="s">
        <v>267</v>
      </c>
      <c r="B1591" s="4" t="s">
        <v>26</v>
      </c>
      <c r="C1591" s="4" t="s">
        <v>415</v>
      </c>
      <c r="D1591" s="4" t="s">
        <v>437</v>
      </c>
      <c r="E1591" s="3" t="s">
        <v>861</v>
      </c>
      <c r="F1591" s="3"/>
      <c r="G1591" s="3" t="s">
        <v>2</v>
      </c>
      <c r="H1591" s="3" t="s">
        <v>20</v>
      </c>
      <c r="I1591" s="3" t="s">
        <v>833</v>
      </c>
      <c r="J1591" s="3">
        <v>2020</v>
      </c>
      <c r="K1591" s="9">
        <v>20000</v>
      </c>
    </row>
    <row r="1592" spans="1:11" x14ac:dyDescent="0.3">
      <c r="A1592" s="4" t="s">
        <v>267</v>
      </c>
      <c r="B1592" s="4" t="s">
        <v>26</v>
      </c>
      <c r="C1592" s="4" t="s">
        <v>415</v>
      </c>
      <c r="D1592" s="4" t="s">
        <v>437</v>
      </c>
      <c r="E1592" s="3" t="s">
        <v>861</v>
      </c>
      <c r="F1592" s="3"/>
      <c r="G1592" s="3" t="s">
        <v>2</v>
      </c>
      <c r="H1592" s="3" t="s">
        <v>20</v>
      </c>
      <c r="I1592" s="3" t="s">
        <v>833</v>
      </c>
      <c r="J1592" s="3">
        <v>2030</v>
      </c>
      <c r="K1592" s="9">
        <v>18000</v>
      </c>
    </row>
    <row r="1593" spans="1:11" x14ac:dyDescent="0.3">
      <c r="A1593" s="4" t="s">
        <v>267</v>
      </c>
      <c r="B1593" s="4" t="s">
        <v>26</v>
      </c>
      <c r="C1593" s="4" t="s">
        <v>415</v>
      </c>
      <c r="D1593" s="4" t="s">
        <v>437</v>
      </c>
      <c r="E1593" s="3" t="s">
        <v>861</v>
      </c>
      <c r="F1593" s="3"/>
      <c r="G1593" s="3" t="s">
        <v>2</v>
      </c>
      <c r="H1593" s="3" t="s">
        <v>20</v>
      </c>
      <c r="I1593" s="3" t="s">
        <v>833</v>
      </c>
      <c r="J1593" s="3">
        <v>2050</v>
      </c>
      <c r="K1593" s="9">
        <v>16200</v>
      </c>
    </row>
    <row r="1594" spans="1:11" x14ac:dyDescent="0.3">
      <c r="A1594" s="4" t="s">
        <v>267</v>
      </c>
      <c r="B1594" s="4" t="s">
        <v>26</v>
      </c>
      <c r="C1594" s="4" t="s">
        <v>415</v>
      </c>
      <c r="D1594" s="4" t="s">
        <v>697</v>
      </c>
      <c r="E1594" s="3" t="s">
        <v>862</v>
      </c>
      <c r="F1594" s="3"/>
      <c r="G1594" s="3" t="s">
        <v>2</v>
      </c>
      <c r="H1594" s="3" t="s">
        <v>20</v>
      </c>
      <c r="I1594" s="3" t="s">
        <v>12</v>
      </c>
      <c r="J1594" s="3">
        <v>2020</v>
      </c>
      <c r="K1594" s="9">
        <v>0.9</v>
      </c>
    </row>
    <row r="1595" spans="1:11" x14ac:dyDescent="0.3">
      <c r="A1595" s="4" t="s">
        <v>267</v>
      </c>
      <c r="B1595" s="4" t="s">
        <v>26</v>
      </c>
      <c r="C1595" s="4" t="s">
        <v>415</v>
      </c>
      <c r="D1595" s="4" t="s">
        <v>697</v>
      </c>
      <c r="E1595" s="3" t="s">
        <v>862</v>
      </c>
      <c r="F1595" s="3"/>
      <c r="G1595" s="3" t="s">
        <v>2</v>
      </c>
      <c r="H1595" s="3" t="s">
        <v>20</v>
      </c>
      <c r="I1595" s="3" t="s">
        <v>12</v>
      </c>
      <c r="J1595" s="3">
        <v>2050</v>
      </c>
      <c r="K1595" s="9">
        <v>0.7</v>
      </c>
    </row>
    <row r="1596" spans="1:11" x14ac:dyDescent="0.3">
      <c r="A1596" s="4" t="s">
        <v>267</v>
      </c>
      <c r="B1596" s="4" t="s">
        <v>26</v>
      </c>
      <c r="C1596" s="4" t="s">
        <v>415</v>
      </c>
      <c r="D1596" s="4" t="s">
        <v>697</v>
      </c>
      <c r="E1596" s="3" t="s">
        <v>862</v>
      </c>
      <c r="F1596" s="3"/>
      <c r="G1596" s="3" t="s">
        <v>2</v>
      </c>
      <c r="H1596" s="3" t="s">
        <v>20</v>
      </c>
      <c r="I1596" s="3" t="s">
        <v>11</v>
      </c>
      <c r="J1596" s="3">
        <v>2020</v>
      </c>
      <c r="K1596" s="9">
        <v>1.8</v>
      </c>
    </row>
    <row r="1597" spans="1:11" x14ac:dyDescent="0.3">
      <c r="A1597" s="4" t="s">
        <v>267</v>
      </c>
      <c r="B1597" s="4" t="s">
        <v>26</v>
      </c>
      <c r="C1597" s="4" t="s">
        <v>415</v>
      </c>
      <c r="D1597" s="4" t="s">
        <v>697</v>
      </c>
      <c r="E1597" s="3" t="s">
        <v>862</v>
      </c>
      <c r="F1597" s="3"/>
      <c r="G1597" s="3" t="s">
        <v>2</v>
      </c>
      <c r="H1597" s="3" t="s">
        <v>20</v>
      </c>
      <c r="I1597" s="3" t="s">
        <v>11</v>
      </c>
      <c r="J1597" s="3">
        <v>2050</v>
      </c>
      <c r="K1597" s="9">
        <v>1.4</v>
      </c>
    </row>
    <row r="1598" spans="1:11" x14ac:dyDescent="0.3">
      <c r="A1598" s="4" t="s">
        <v>267</v>
      </c>
      <c r="B1598" s="4" t="s">
        <v>26</v>
      </c>
      <c r="C1598" s="4" t="s">
        <v>415</v>
      </c>
      <c r="D1598" s="4" t="s">
        <v>697</v>
      </c>
      <c r="E1598" s="3" t="s">
        <v>862</v>
      </c>
      <c r="F1598" s="3"/>
      <c r="G1598" s="3" t="s">
        <v>2</v>
      </c>
      <c r="H1598" s="3" t="s">
        <v>20</v>
      </c>
      <c r="I1598" s="3" t="s">
        <v>833</v>
      </c>
      <c r="J1598" s="3">
        <v>2015</v>
      </c>
      <c r="K1598" s="9">
        <v>1.4</v>
      </c>
    </row>
    <row r="1599" spans="1:11" x14ac:dyDescent="0.3">
      <c r="A1599" s="4" t="s">
        <v>267</v>
      </c>
      <c r="B1599" s="4" t="s">
        <v>26</v>
      </c>
      <c r="C1599" s="4" t="s">
        <v>415</v>
      </c>
      <c r="D1599" s="4" t="s">
        <v>697</v>
      </c>
      <c r="E1599" s="3" t="s">
        <v>862</v>
      </c>
      <c r="F1599" s="3"/>
      <c r="G1599" s="3" t="s">
        <v>2</v>
      </c>
      <c r="H1599" s="3" t="s">
        <v>20</v>
      </c>
      <c r="I1599" s="3" t="s">
        <v>833</v>
      </c>
      <c r="J1599" s="3">
        <v>2020</v>
      </c>
      <c r="K1599" s="9">
        <v>1.3</v>
      </c>
    </row>
    <row r="1600" spans="1:11" x14ac:dyDescent="0.3">
      <c r="A1600" s="4" t="s">
        <v>267</v>
      </c>
      <c r="B1600" s="4" t="s">
        <v>26</v>
      </c>
      <c r="C1600" s="4" t="s">
        <v>415</v>
      </c>
      <c r="D1600" s="4" t="s">
        <v>697</v>
      </c>
      <c r="E1600" s="3" t="s">
        <v>862</v>
      </c>
      <c r="F1600" s="3"/>
      <c r="G1600" s="3" t="s">
        <v>2</v>
      </c>
      <c r="H1600" s="3" t="s">
        <v>20</v>
      </c>
      <c r="I1600" s="3" t="s">
        <v>833</v>
      </c>
      <c r="J1600" s="3">
        <v>2030</v>
      </c>
      <c r="K1600" s="9">
        <v>1.2</v>
      </c>
    </row>
    <row r="1601" spans="1:11" x14ac:dyDescent="0.3">
      <c r="A1601" s="4" t="s">
        <v>267</v>
      </c>
      <c r="B1601" s="4" t="s">
        <v>26</v>
      </c>
      <c r="C1601" s="4" t="s">
        <v>415</v>
      </c>
      <c r="D1601" s="4" t="s">
        <v>697</v>
      </c>
      <c r="E1601" s="3" t="s">
        <v>862</v>
      </c>
      <c r="F1601" s="3"/>
      <c r="G1601" s="3" t="s">
        <v>2</v>
      </c>
      <c r="H1601" s="3" t="s">
        <v>20</v>
      </c>
      <c r="I1601" s="3" t="s">
        <v>833</v>
      </c>
      <c r="J1601" s="3">
        <v>2050</v>
      </c>
      <c r="K1601" s="9">
        <v>1.1000000000000001</v>
      </c>
    </row>
    <row r="1602" spans="1:11" x14ac:dyDescent="0.3">
      <c r="A1602" s="4" t="s">
        <v>267</v>
      </c>
      <c r="B1602" s="4" t="s">
        <v>26</v>
      </c>
      <c r="C1602" s="4" t="s">
        <v>415</v>
      </c>
      <c r="D1602" s="4" t="s">
        <v>698</v>
      </c>
      <c r="E1602" s="3" t="s">
        <v>863</v>
      </c>
      <c r="F1602" s="3"/>
      <c r="G1602" s="3" t="s">
        <v>2</v>
      </c>
      <c r="H1602" s="3" t="s">
        <v>20</v>
      </c>
      <c r="I1602" s="3" t="s">
        <v>12</v>
      </c>
      <c r="J1602" s="3">
        <v>2020</v>
      </c>
      <c r="K1602" s="9">
        <v>1.7</v>
      </c>
    </row>
    <row r="1603" spans="1:11" x14ac:dyDescent="0.3">
      <c r="A1603" s="4" t="s">
        <v>267</v>
      </c>
      <c r="B1603" s="4" t="s">
        <v>26</v>
      </c>
      <c r="C1603" s="4" t="s">
        <v>415</v>
      </c>
      <c r="D1603" s="4" t="s">
        <v>698</v>
      </c>
      <c r="E1603" s="3" t="s">
        <v>863</v>
      </c>
      <c r="F1603" s="3"/>
      <c r="G1603" s="3" t="s">
        <v>2</v>
      </c>
      <c r="H1603" s="3" t="s">
        <v>20</v>
      </c>
      <c r="I1603" s="3" t="s">
        <v>12</v>
      </c>
      <c r="J1603" s="3">
        <v>2050</v>
      </c>
      <c r="K1603" s="9">
        <v>1.4</v>
      </c>
    </row>
    <row r="1604" spans="1:11" x14ac:dyDescent="0.3">
      <c r="A1604" s="4" t="s">
        <v>267</v>
      </c>
      <c r="B1604" s="4" t="s">
        <v>26</v>
      </c>
      <c r="C1604" s="4" t="s">
        <v>415</v>
      </c>
      <c r="D1604" s="4" t="s">
        <v>698</v>
      </c>
      <c r="E1604" s="3" t="s">
        <v>863</v>
      </c>
      <c r="F1604" s="3"/>
      <c r="G1604" s="3" t="s">
        <v>2</v>
      </c>
      <c r="H1604" s="3" t="s">
        <v>20</v>
      </c>
      <c r="I1604" s="3" t="s">
        <v>11</v>
      </c>
      <c r="J1604" s="3">
        <v>2020</v>
      </c>
      <c r="K1604" s="9">
        <v>3.3</v>
      </c>
    </row>
    <row r="1605" spans="1:11" x14ac:dyDescent="0.3">
      <c r="A1605" s="4" t="s">
        <v>267</v>
      </c>
      <c r="B1605" s="4" t="s">
        <v>26</v>
      </c>
      <c r="C1605" s="4" t="s">
        <v>415</v>
      </c>
      <c r="D1605" s="4" t="s">
        <v>698</v>
      </c>
      <c r="E1605" s="3" t="s">
        <v>863</v>
      </c>
      <c r="F1605" s="3"/>
      <c r="G1605" s="3" t="s">
        <v>2</v>
      </c>
      <c r="H1605" s="3" t="s">
        <v>20</v>
      </c>
      <c r="I1605" s="3" t="s">
        <v>11</v>
      </c>
      <c r="J1605" s="3">
        <v>2050</v>
      </c>
      <c r="K1605" s="9">
        <v>2.7</v>
      </c>
    </row>
    <row r="1606" spans="1:11" x14ac:dyDescent="0.3">
      <c r="A1606" s="4" t="s">
        <v>267</v>
      </c>
      <c r="B1606" s="4" t="s">
        <v>26</v>
      </c>
      <c r="C1606" s="4" t="s">
        <v>415</v>
      </c>
      <c r="D1606" s="4" t="s">
        <v>698</v>
      </c>
      <c r="E1606" s="3" t="s">
        <v>863</v>
      </c>
      <c r="F1606" s="3"/>
      <c r="G1606" s="3" t="s">
        <v>2</v>
      </c>
      <c r="H1606" s="3" t="s">
        <v>20</v>
      </c>
      <c r="I1606" s="3" t="s">
        <v>833</v>
      </c>
      <c r="J1606" s="3">
        <v>2015</v>
      </c>
      <c r="K1606" s="9">
        <v>2.6</v>
      </c>
    </row>
    <row r="1607" spans="1:11" x14ac:dyDescent="0.3">
      <c r="A1607" s="4" t="s">
        <v>267</v>
      </c>
      <c r="B1607" s="4" t="s">
        <v>26</v>
      </c>
      <c r="C1607" s="4" t="s">
        <v>415</v>
      </c>
      <c r="D1607" s="4" t="s">
        <v>698</v>
      </c>
      <c r="E1607" s="3" t="s">
        <v>863</v>
      </c>
      <c r="F1607" s="3"/>
      <c r="G1607" s="3" t="s">
        <v>2</v>
      </c>
      <c r="H1607" s="3" t="s">
        <v>20</v>
      </c>
      <c r="I1607" s="3" t="s">
        <v>833</v>
      </c>
      <c r="J1607" s="3">
        <v>2020</v>
      </c>
      <c r="K1607" s="9">
        <v>2.5</v>
      </c>
    </row>
    <row r="1608" spans="1:11" x14ac:dyDescent="0.3">
      <c r="A1608" s="4" t="s">
        <v>267</v>
      </c>
      <c r="B1608" s="4" t="s">
        <v>26</v>
      </c>
      <c r="C1608" s="4" t="s">
        <v>415</v>
      </c>
      <c r="D1608" s="4" t="s">
        <v>698</v>
      </c>
      <c r="E1608" s="3" t="s">
        <v>863</v>
      </c>
      <c r="F1608" s="3"/>
      <c r="G1608" s="3" t="s">
        <v>2</v>
      </c>
      <c r="H1608" s="3" t="s">
        <v>20</v>
      </c>
      <c r="I1608" s="3" t="s">
        <v>833</v>
      </c>
      <c r="J1608" s="3">
        <v>2030</v>
      </c>
      <c r="K1608" s="9">
        <v>2.2000000000000002</v>
      </c>
    </row>
    <row r="1609" spans="1:11" x14ac:dyDescent="0.3">
      <c r="A1609" s="4" t="s">
        <v>267</v>
      </c>
      <c r="B1609" s="4" t="s">
        <v>26</v>
      </c>
      <c r="C1609" s="4" t="s">
        <v>415</v>
      </c>
      <c r="D1609" s="4" t="s">
        <v>698</v>
      </c>
      <c r="E1609" s="3" t="s">
        <v>863</v>
      </c>
      <c r="F1609" s="3"/>
      <c r="G1609" s="3" t="s">
        <v>2</v>
      </c>
      <c r="H1609" s="3" t="s">
        <v>20</v>
      </c>
      <c r="I1609" s="3" t="s">
        <v>833</v>
      </c>
      <c r="J1609" s="3">
        <v>2050</v>
      </c>
      <c r="K1609" s="9">
        <v>2</v>
      </c>
    </row>
    <row r="1610" spans="1:11" x14ac:dyDescent="0.3">
      <c r="A1610" s="4" t="s">
        <v>267</v>
      </c>
      <c r="B1610" s="4" t="s">
        <v>26</v>
      </c>
      <c r="C1610" s="4" t="s">
        <v>416</v>
      </c>
      <c r="D1610" s="4" t="s">
        <v>424</v>
      </c>
      <c r="E1610" s="3" t="s">
        <v>850</v>
      </c>
      <c r="F1610" s="3"/>
      <c r="G1610" s="3"/>
      <c r="H1610" s="3">
        <v>8</v>
      </c>
      <c r="I1610" s="3" t="s">
        <v>833</v>
      </c>
      <c r="J1610" s="3">
        <v>2015</v>
      </c>
      <c r="K1610" s="9">
        <v>20</v>
      </c>
    </row>
    <row r="1611" spans="1:11" x14ac:dyDescent="0.3">
      <c r="A1611" s="4" t="s">
        <v>267</v>
      </c>
      <c r="B1611" s="4" t="s">
        <v>26</v>
      </c>
      <c r="C1611" s="4" t="s">
        <v>416</v>
      </c>
      <c r="D1611" s="4" t="s">
        <v>424</v>
      </c>
      <c r="E1611" s="3" t="s">
        <v>850</v>
      </c>
      <c r="F1611" s="3"/>
      <c r="G1611" s="3"/>
      <c r="H1611" s="3">
        <v>8</v>
      </c>
      <c r="I1611" s="3" t="s">
        <v>833</v>
      </c>
      <c r="J1611" s="3">
        <v>2020</v>
      </c>
      <c r="K1611" s="9">
        <v>20</v>
      </c>
    </row>
    <row r="1612" spans="1:11" x14ac:dyDescent="0.3">
      <c r="A1612" s="4" t="s">
        <v>267</v>
      </c>
      <c r="B1612" s="4" t="s">
        <v>26</v>
      </c>
      <c r="C1612" s="4" t="s">
        <v>416</v>
      </c>
      <c r="D1612" s="4" t="s">
        <v>424</v>
      </c>
      <c r="E1612" s="3" t="s">
        <v>850</v>
      </c>
      <c r="F1612" s="3"/>
      <c r="G1612" s="3"/>
      <c r="H1612" s="3">
        <v>8</v>
      </c>
      <c r="I1612" s="3" t="s">
        <v>833</v>
      </c>
      <c r="J1612" s="3">
        <v>2030</v>
      </c>
      <c r="K1612" s="9">
        <v>20</v>
      </c>
    </row>
    <row r="1613" spans="1:11" x14ac:dyDescent="0.3">
      <c r="A1613" s="4" t="s">
        <v>267</v>
      </c>
      <c r="B1613" s="4" t="s">
        <v>26</v>
      </c>
      <c r="C1613" s="4" t="s">
        <v>416</v>
      </c>
      <c r="D1613" s="4" t="s">
        <v>424</v>
      </c>
      <c r="E1613" s="3" t="s">
        <v>850</v>
      </c>
      <c r="F1613" s="3"/>
      <c r="G1613" s="3"/>
      <c r="H1613" s="3">
        <v>8</v>
      </c>
      <c r="I1613" s="3" t="s">
        <v>833</v>
      </c>
      <c r="J1613" s="3">
        <v>2050</v>
      </c>
      <c r="K1613" s="9">
        <v>20</v>
      </c>
    </row>
    <row r="1614" spans="1:11" x14ac:dyDescent="0.3">
      <c r="A1614" s="4" t="s">
        <v>268</v>
      </c>
      <c r="B1614" s="4" t="s">
        <v>21</v>
      </c>
      <c r="C1614" s="4" t="s">
        <v>10</v>
      </c>
      <c r="D1614" s="4" t="s">
        <v>944</v>
      </c>
      <c r="E1614" s="3" t="s">
        <v>850</v>
      </c>
      <c r="F1614" s="3"/>
      <c r="G1614" s="3" t="s">
        <v>18</v>
      </c>
      <c r="H1614" s="3" t="s">
        <v>23</v>
      </c>
      <c r="I1614" s="3" t="s">
        <v>12</v>
      </c>
      <c r="J1614" s="3">
        <v>2020</v>
      </c>
      <c r="K1614" s="9">
        <v>58</v>
      </c>
    </row>
    <row r="1615" spans="1:11" x14ac:dyDescent="0.3">
      <c r="A1615" s="4" t="s">
        <v>268</v>
      </c>
      <c r="B1615" s="4" t="s">
        <v>21</v>
      </c>
      <c r="C1615" s="4" t="s">
        <v>10</v>
      </c>
      <c r="D1615" s="4" t="s">
        <v>944</v>
      </c>
      <c r="E1615" s="3" t="s">
        <v>850</v>
      </c>
      <c r="F1615" s="3"/>
      <c r="G1615" s="3" t="s">
        <v>18</v>
      </c>
      <c r="H1615" s="3" t="s">
        <v>23</v>
      </c>
      <c r="I1615" s="3" t="s">
        <v>12</v>
      </c>
      <c r="J1615" s="3">
        <v>2050</v>
      </c>
      <c r="K1615" s="9">
        <v>65</v>
      </c>
    </row>
    <row r="1616" spans="1:11" x14ac:dyDescent="0.3">
      <c r="A1616" s="4" t="s">
        <v>268</v>
      </c>
      <c r="B1616" s="4" t="s">
        <v>21</v>
      </c>
      <c r="C1616" s="4" t="s">
        <v>10</v>
      </c>
      <c r="D1616" s="4" t="s">
        <v>944</v>
      </c>
      <c r="E1616" s="3" t="s">
        <v>850</v>
      </c>
      <c r="F1616" s="3"/>
      <c r="G1616" s="3" t="s">
        <v>18</v>
      </c>
      <c r="H1616" s="3" t="s">
        <v>23</v>
      </c>
      <c r="I1616" s="3" t="s">
        <v>11</v>
      </c>
      <c r="J1616" s="3">
        <v>2020</v>
      </c>
      <c r="K1616" s="9">
        <v>65</v>
      </c>
    </row>
    <row r="1617" spans="1:11" x14ac:dyDescent="0.3">
      <c r="A1617" s="4" t="s">
        <v>268</v>
      </c>
      <c r="B1617" s="4" t="s">
        <v>21</v>
      </c>
      <c r="C1617" s="4" t="s">
        <v>10</v>
      </c>
      <c r="D1617" s="4" t="s">
        <v>944</v>
      </c>
      <c r="E1617" s="3" t="s">
        <v>850</v>
      </c>
      <c r="F1617" s="3"/>
      <c r="G1617" s="3" t="s">
        <v>18</v>
      </c>
      <c r="H1617" s="3" t="s">
        <v>23</v>
      </c>
      <c r="I1617" s="3" t="s">
        <v>11</v>
      </c>
      <c r="J1617" s="3">
        <v>2050</v>
      </c>
      <c r="K1617" s="9">
        <v>75</v>
      </c>
    </row>
    <row r="1618" spans="1:11" x14ac:dyDescent="0.3">
      <c r="A1618" s="4" t="s">
        <v>268</v>
      </c>
      <c r="B1618" s="4" t="s">
        <v>21</v>
      </c>
      <c r="C1618" s="4" t="s">
        <v>10</v>
      </c>
      <c r="D1618" s="4" t="s">
        <v>944</v>
      </c>
      <c r="E1618" s="3" t="s">
        <v>850</v>
      </c>
      <c r="F1618" s="3"/>
      <c r="G1618" s="3" t="s">
        <v>18</v>
      </c>
      <c r="H1618" s="3" t="s">
        <v>23</v>
      </c>
      <c r="I1618" s="3" t="s">
        <v>833</v>
      </c>
      <c r="J1618" s="3">
        <v>2015</v>
      </c>
      <c r="K1618" s="9">
        <v>56</v>
      </c>
    </row>
    <row r="1619" spans="1:11" x14ac:dyDescent="0.3">
      <c r="A1619" s="4" t="s">
        <v>268</v>
      </c>
      <c r="B1619" s="4" t="s">
        <v>21</v>
      </c>
      <c r="C1619" s="4" t="s">
        <v>10</v>
      </c>
      <c r="D1619" s="4" t="s">
        <v>944</v>
      </c>
      <c r="E1619" s="3" t="s">
        <v>850</v>
      </c>
      <c r="F1619" s="3"/>
      <c r="G1619" s="3" t="s">
        <v>18</v>
      </c>
      <c r="H1619" s="3" t="s">
        <v>23</v>
      </c>
      <c r="I1619" s="3" t="s">
        <v>833</v>
      </c>
      <c r="J1619" s="3">
        <v>2020</v>
      </c>
      <c r="K1619" s="9">
        <v>60</v>
      </c>
    </row>
    <row r="1620" spans="1:11" x14ac:dyDescent="0.3">
      <c r="A1620" s="4" t="s">
        <v>268</v>
      </c>
      <c r="B1620" s="4" t="s">
        <v>21</v>
      </c>
      <c r="C1620" s="4" t="s">
        <v>10</v>
      </c>
      <c r="D1620" s="4" t="s">
        <v>944</v>
      </c>
      <c r="E1620" s="3" t="s">
        <v>850</v>
      </c>
      <c r="F1620" s="3"/>
      <c r="G1620" s="3" t="s">
        <v>18</v>
      </c>
      <c r="H1620" s="3" t="s">
        <v>23</v>
      </c>
      <c r="I1620" s="3" t="s">
        <v>833</v>
      </c>
      <c r="J1620" s="3">
        <v>2030</v>
      </c>
      <c r="K1620" s="9">
        <v>63</v>
      </c>
    </row>
    <row r="1621" spans="1:11" x14ac:dyDescent="0.3">
      <c r="A1621" s="4" t="s">
        <v>268</v>
      </c>
      <c r="B1621" s="4" t="s">
        <v>21</v>
      </c>
      <c r="C1621" s="4" t="s">
        <v>10</v>
      </c>
      <c r="D1621" s="4" t="s">
        <v>944</v>
      </c>
      <c r="E1621" s="3" t="s">
        <v>850</v>
      </c>
      <c r="F1621" s="3"/>
      <c r="G1621" s="3" t="s">
        <v>18</v>
      </c>
      <c r="H1621" s="3" t="s">
        <v>23</v>
      </c>
      <c r="I1621" s="3" t="s">
        <v>833</v>
      </c>
      <c r="J1621" s="3">
        <v>2050</v>
      </c>
      <c r="K1621" s="9">
        <v>70</v>
      </c>
    </row>
    <row r="1622" spans="1:11" x14ac:dyDescent="0.3">
      <c r="A1622" s="4" t="s">
        <v>268</v>
      </c>
      <c r="B1622" s="4" t="s">
        <v>21</v>
      </c>
      <c r="C1622" s="4" t="s">
        <v>10</v>
      </c>
      <c r="D1622" s="4" t="s">
        <v>695</v>
      </c>
      <c r="E1622" s="3" t="s">
        <v>850</v>
      </c>
      <c r="F1622" s="3"/>
      <c r="G1622" s="3"/>
      <c r="H1622" s="3"/>
      <c r="I1622" s="3" t="s">
        <v>833</v>
      </c>
      <c r="J1622" s="3">
        <v>2015</v>
      </c>
      <c r="K1622" s="9">
        <v>91</v>
      </c>
    </row>
    <row r="1623" spans="1:11" x14ac:dyDescent="0.3">
      <c r="A1623" s="4" t="s">
        <v>268</v>
      </c>
      <c r="B1623" s="4" t="s">
        <v>21</v>
      </c>
      <c r="C1623" s="4" t="s">
        <v>10</v>
      </c>
      <c r="D1623" s="4" t="s">
        <v>695</v>
      </c>
      <c r="E1623" s="3" t="s">
        <v>850</v>
      </c>
      <c r="F1623" s="3"/>
      <c r="G1623" s="3"/>
      <c r="H1623" s="3"/>
      <c r="I1623" s="3" t="s">
        <v>833</v>
      </c>
      <c r="J1623" s="3">
        <v>2020</v>
      </c>
      <c r="K1623" s="9">
        <v>100</v>
      </c>
    </row>
    <row r="1624" spans="1:11" x14ac:dyDescent="0.3">
      <c r="A1624" s="4" t="s">
        <v>268</v>
      </c>
      <c r="B1624" s="4" t="s">
        <v>21</v>
      </c>
      <c r="C1624" s="4" t="s">
        <v>10</v>
      </c>
      <c r="D1624" s="4" t="s">
        <v>695</v>
      </c>
      <c r="E1624" s="3" t="s">
        <v>850</v>
      </c>
      <c r="F1624" s="3"/>
      <c r="G1624" s="3"/>
      <c r="H1624" s="3"/>
      <c r="I1624" s="3" t="s">
        <v>833</v>
      </c>
      <c r="J1624" s="3">
        <v>2030</v>
      </c>
      <c r="K1624" s="9">
        <v>100</v>
      </c>
    </row>
    <row r="1625" spans="1:11" x14ac:dyDescent="0.3">
      <c r="A1625" s="4" t="s">
        <v>268</v>
      </c>
      <c r="B1625" s="4" t="s">
        <v>21</v>
      </c>
      <c r="C1625" s="4" t="s">
        <v>10</v>
      </c>
      <c r="D1625" s="4" t="s">
        <v>695</v>
      </c>
      <c r="E1625" s="3" t="s">
        <v>850</v>
      </c>
      <c r="F1625" s="3"/>
      <c r="G1625" s="3"/>
      <c r="H1625" s="3"/>
      <c r="I1625" s="3" t="s">
        <v>833</v>
      </c>
      <c r="J1625" s="3">
        <v>2050</v>
      </c>
      <c r="K1625" s="9">
        <v>100</v>
      </c>
    </row>
    <row r="1626" spans="1:11" x14ac:dyDescent="0.3">
      <c r="A1626" s="4" t="s">
        <v>268</v>
      </c>
      <c r="B1626" s="4" t="s">
        <v>21</v>
      </c>
      <c r="C1626" s="4" t="s">
        <v>10</v>
      </c>
      <c r="D1626" s="4" t="s">
        <v>420</v>
      </c>
      <c r="E1626" s="3" t="s">
        <v>853</v>
      </c>
      <c r="F1626" s="3"/>
      <c r="G1626" s="3"/>
      <c r="H1626" s="3"/>
      <c r="I1626" s="3" t="s">
        <v>833</v>
      </c>
      <c r="J1626" s="3">
        <v>2015</v>
      </c>
      <c r="K1626" s="9">
        <v>2.5</v>
      </c>
    </row>
    <row r="1627" spans="1:11" x14ac:dyDescent="0.3">
      <c r="A1627" s="4" t="s">
        <v>268</v>
      </c>
      <c r="B1627" s="4" t="s">
        <v>21</v>
      </c>
      <c r="C1627" s="4" t="s">
        <v>10</v>
      </c>
      <c r="D1627" s="4" t="s">
        <v>420</v>
      </c>
      <c r="E1627" s="3" t="s">
        <v>853</v>
      </c>
      <c r="F1627" s="3"/>
      <c r="G1627" s="3"/>
      <c r="H1627" s="3"/>
      <c r="I1627" s="3" t="s">
        <v>833</v>
      </c>
      <c r="J1627" s="3">
        <v>2020</v>
      </c>
      <c r="K1627" s="9">
        <v>2.5</v>
      </c>
    </row>
    <row r="1628" spans="1:11" x14ac:dyDescent="0.3">
      <c r="A1628" s="4" t="s">
        <v>268</v>
      </c>
      <c r="B1628" s="4" t="s">
        <v>21</v>
      </c>
      <c r="C1628" s="4" t="s">
        <v>10</v>
      </c>
      <c r="D1628" s="4" t="s">
        <v>420</v>
      </c>
      <c r="E1628" s="3" t="s">
        <v>853</v>
      </c>
      <c r="F1628" s="3"/>
      <c r="G1628" s="3"/>
      <c r="H1628" s="3"/>
      <c r="I1628" s="3" t="s">
        <v>833</v>
      </c>
      <c r="J1628" s="3">
        <v>2030</v>
      </c>
      <c r="K1628" s="9">
        <v>2.5</v>
      </c>
    </row>
    <row r="1629" spans="1:11" x14ac:dyDescent="0.3">
      <c r="A1629" s="4" t="s">
        <v>268</v>
      </c>
      <c r="B1629" s="4" t="s">
        <v>21</v>
      </c>
      <c r="C1629" s="4" t="s">
        <v>10</v>
      </c>
      <c r="D1629" s="4" t="s">
        <v>420</v>
      </c>
      <c r="E1629" s="3" t="s">
        <v>853</v>
      </c>
      <c r="F1629" s="3"/>
      <c r="G1629" s="3"/>
      <c r="H1629" s="3"/>
      <c r="I1629" s="3" t="s">
        <v>833</v>
      </c>
      <c r="J1629" s="3">
        <v>2050</v>
      </c>
      <c r="K1629" s="9">
        <v>2.5</v>
      </c>
    </row>
    <row r="1630" spans="1:11" x14ac:dyDescent="0.3">
      <c r="A1630" s="4" t="s">
        <v>268</v>
      </c>
      <c r="B1630" s="4" t="s">
        <v>21</v>
      </c>
      <c r="C1630" s="4" t="s">
        <v>10</v>
      </c>
      <c r="D1630" s="4" t="s">
        <v>696</v>
      </c>
      <c r="E1630" s="3" t="s">
        <v>850</v>
      </c>
      <c r="F1630" s="3"/>
      <c r="G1630" s="3" t="s">
        <v>4</v>
      </c>
      <c r="H1630" s="3"/>
      <c r="I1630" s="3" t="s">
        <v>833</v>
      </c>
      <c r="J1630" s="3">
        <v>2015</v>
      </c>
      <c r="K1630" s="9">
        <v>9</v>
      </c>
    </row>
    <row r="1631" spans="1:11" x14ac:dyDescent="0.3">
      <c r="A1631" s="4" t="s">
        <v>268</v>
      </c>
      <c r="B1631" s="4" t="s">
        <v>21</v>
      </c>
      <c r="C1631" s="4" t="s">
        <v>10</v>
      </c>
      <c r="D1631" s="4" t="s">
        <v>696</v>
      </c>
      <c r="E1631" s="3" t="s">
        <v>850</v>
      </c>
      <c r="F1631" s="3"/>
      <c r="G1631" s="3" t="s">
        <v>4</v>
      </c>
      <c r="H1631" s="3"/>
      <c r="I1631" s="3" t="s">
        <v>833</v>
      </c>
      <c r="J1631" s="3">
        <v>2020</v>
      </c>
      <c r="K1631" s="9">
        <v>0</v>
      </c>
    </row>
    <row r="1632" spans="1:11" x14ac:dyDescent="0.3">
      <c r="A1632" s="4" t="s">
        <v>268</v>
      </c>
      <c r="B1632" s="4" t="s">
        <v>21</v>
      </c>
      <c r="C1632" s="4" t="s">
        <v>10</v>
      </c>
      <c r="D1632" s="4" t="s">
        <v>696</v>
      </c>
      <c r="E1632" s="3" t="s">
        <v>850</v>
      </c>
      <c r="F1632" s="3"/>
      <c r="G1632" s="3" t="s">
        <v>4</v>
      </c>
      <c r="H1632" s="3"/>
      <c r="I1632" s="3" t="s">
        <v>833</v>
      </c>
      <c r="J1632" s="3">
        <v>2030</v>
      </c>
      <c r="K1632" s="9">
        <v>0</v>
      </c>
    </row>
    <row r="1633" spans="1:11" x14ac:dyDescent="0.3">
      <c r="A1633" s="4" t="s">
        <v>268</v>
      </c>
      <c r="B1633" s="4" t="s">
        <v>21</v>
      </c>
      <c r="C1633" s="4" t="s">
        <v>10</v>
      </c>
      <c r="D1633" s="4" t="s">
        <v>696</v>
      </c>
      <c r="E1633" s="3" t="s">
        <v>850</v>
      </c>
      <c r="F1633" s="3"/>
      <c r="G1633" s="3" t="s">
        <v>4</v>
      </c>
      <c r="H1633" s="3"/>
      <c r="I1633" s="3" t="s">
        <v>833</v>
      </c>
      <c r="J1633" s="3">
        <v>2050</v>
      </c>
      <c r="K1633" s="9">
        <v>0</v>
      </c>
    </row>
    <row r="1634" spans="1:11" x14ac:dyDescent="0.3">
      <c r="A1634" s="4" t="s">
        <v>268</v>
      </c>
      <c r="B1634" s="4" t="s">
        <v>21</v>
      </c>
      <c r="C1634" s="4" t="s">
        <v>10</v>
      </c>
      <c r="D1634" s="4" t="s">
        <v>945</v>
      </c>
      <c r="E1634" s="3" t="s">
        <v>850</v>
      </c>
      <c r="F1634" s="3"/>
      <c r="G1634" s="3" t="s">
        <v>19</v>
      </c>
      <c r="H1634" s="3" t="s">
        <v>23</v>
      </c>
      <c r="I1634" s="3" t="s">
        <v>833</v>
      </c>
      <c r="J1634" s="3">
        <v>2015</v>
      </c>
      <c r="K1634" s="9">
        <v>15</v>
      </c>
    </row>
    <row r="1635" spans="1:11" x14ac:dyDescent="0.3">
      <c r="A1635" s="4" t="s">
        <v>268</v>
      </c>
      <c r="B1635" s="4" t="s">
        <v>21</v>
      </c>
      <c r="C1635" s="4" t="s">
        <v>10</v>
      </c>
      <c r="D1635" s="4" t="s">
        <v>945</v>
      </c>
      <c r="E1635" s="3" t="s">
        <v>850</v>
      </c>
      <c r="F1635" s="3"/>
      <c r="G1635" s="3" t="s">
        <v>19</v>
      </c>
      <c r="H1635" s="3" t="s">
        <v>23</v>
      </c>
      <c r="I1635" s="3" t="s">
        <v>833</v>
      </c>
      <c r="J1635" s="3">
        <v>2020</v>
      </c>
      <c r="K1635" s="9">
        <v>20</v>
      </c>
    </row>
    <row r="1636" spans="1:11" x14ac:dyDescent="0.3">
      <c r="A1636" s="4" t="s">
        <v>268</v>
      </c>
      <c r="B1636" s="4" t="s">
        <v>21</v>
      </c>
      <c r="C1636" s="4" t="s">
        <v>10</v>
      </c>
      <c r="D1636" s="4" t="s">
        <v>945</v>
      </c>
      <c r="E1636" s="3" t="s">
        <v>850</v>
      </c>
      <c r="F1636" s="3"/>
      <c r="G1636" s="3" t="s">
        <v>19</v>
      </c>
      <c r="H1636" s="3" t="s">
        <v>23</v>
      </c>
      <c r="I1636" s="3" t="s">
        <v>833</v>
      </c>
      <c r="J1636" s="3">
        <v>2030</v>
      </c>
      <c r="K1636" s="9">
        <v>22</v>
      </c>
    </row>
    <row r="1637" spans="1:11" x14ac:dyDescent="0.3">
      <c r="A1637" s="4" t="s">
        <v>268</v>
      </c>
      <c r="B1637" s="4" t="s">
        <v>21</v>
      </c>
      <c r="C1637" s="4" t="s">
        <v>10</v>
      </c>
      <c r="D1637" s="4" t="s">
        <v>945</v>
      </c>
      <c r="E1637" s="3" t="s">
        <v>850</v>
      </c>
      <c r="F1637" s="3"/>
      <c r="G1637" s="3" t="s">
        <v>19</v>
      </c>
      <c r="H1637" s="3" t="s">
        <v>23</v>
      </c>
      <c r="I1637" s="3" t="s">
        <v>833</v>
      </c>
      <c r="J1637" s="3">
        <v>2050</v>
      </c>
      <c r="K1637" s="9">
        <v>20</v>
      </c>
    </row>
    <row r="1638" spans="1:11" x14ac:dyDescent="0.3">
      <c r="A1638" s="4" t="s">
        <v>268</v>
      </c>
      <c r="B1638" s="4" t="s">
        <v>21</v>
      </c>
      <c r="C1638" s="4" t="s">
        <v>10</v>
      </c>
      <c r="D1638" s="4" t="s">
        <v>422</v>
      </c>
      <c r="E1638" s="3" t="s">
        <v>857</v>
      </c>
      <c r="F1638" s="3"/>
      <c r="G1638" s="3"/>
      <c r="H1638" s="3"/>
      <c r="I1638" s="3" t="s">
        <v>833</v>
      </c>
      <c r="J1638" s="3">
        <v>2015</v>
      </c>
      <c r="K1638" s="9">
        <v>3</v>
      </c>
    </row>
    <row r="1639" spans="1:11" x14ac:dyDescent="0.3">
      <c r="A1639" s="4" t="s">
        <v>268</v>
      </c>
      <c r="B1639" s="4" t="s">
        <v>21</v>
      </c>
      <c r="C1639" s="4" t="s">
        <v>10</v>
      </c>
      <c r="D1639" s="4" t="s">
        <v>422</v>
      </c>
      <c r="E1639" s="3" t="s">
        <v>857</v>
      </c>
      <c r="F1639" s="3"/>
      <c r="G1639" s="3"/>
      <c r="H1639" s="3"/>
      <c r="I1639" s="3" t="s">
        <v>833</v>
      </c>
      <c r="J1639" s="3">
        <v>2020</v>
      </c>
      <c r="K1639" s="9">
        <v>3</v>
      </c>
    </row>
    <row r="1640" spans="1:11" x14ac:dyDescent="0.3">
      <c r="A1640" s="4" t="s">
        <v>268</v>
      </c>
      <c r="B1640" s="4" t="s">
        <v>21</v>
      </c>
      <c r="C1640" s="4" t="s">
        <v>10</v>
      </c>
      <c r="D1640" s="4" t="s">
        <v>422</v>
      </c>
      <c r="E1640" s="3" t="s">
        <v>857</v>
      </c>
      <c r="F1640" s="3"/>
      <c r="G1640" s="3"/>
      <c r="H1640" s="3"/>
      <c r="I1640" s="3" t="s">
        <v>833</v>
      </c>
      <c r="J1640" s="3">
        <v>2030</v>
      </c>
      <c r="K1640" s="9">
        <v>3</v>
      </c>
    </row>
    <row r="1641" spans="1:11" x14ac:dyDescent="0.3">
      <c r="A1641" s="4" t="s">
        <v>268</v>
      </c>
      <c r="B1641" s="4" t="s">
        <v>21</v>
      </c>
      <c r="C1641" s="4" t="s">
        <v>10</v>
      </c>
      <c r="D1641" s="4" t="s">
        <v>422</v>
      </c>
      <c r="E1641" s="3" t="s">
        <v>857</v>
      </c>
      <c r="F1641" s="3"/>
      <c r="G1641" s="3"/>
      <c r="H1641" s="3"/>
      <c r="I1641" s="3" t="s">
        <v>833</v>
      </c>
      <c r="J1641" s="3">
        <v>2050</v>
      </c>
      <c r="K1641" s="9">
        <v>3</v>
      </c>
    </row>
    <row r="1642" spans="1:11" x14ac:dyDescent="0.3">
      <c r="A1642" s="4" t="s">
        <v>268</v>
      </c>
      <c r="B1642" s="4" t="s">
        <v>21</v>
      </c>
      <c r="C1642" s="4" t="s">
        <v>10</v>
      </c>
      <c r="D1642" s="4" t="s">
        <v>419</v>
      </c>
      <c r="E1642" s="3" t="s">
        <v>853</v>
      </c>
      <c r="F1642" s="3"/>
      <c r="G1642" s="3"/>
      <c r="H1642" s="3"/>
      <c r="I1642" s="3" t="s">
        <v>833</v>
      </c>
      <c r="J1642" s="3">
        <v>2015</v>
      </c>
      <c r="K1642" s="9">
        <v>15</v>
      </c>
    </row>
    <row r="1643" spans="1:11" x14ac:dyDescent="0.3">
      <c r="A1643" s="4" t="s">
        <v>268</v>
      </c>
      <c r="B1643" s="4" t="s">
        <v>21</v>
      </c>
      <c r="C1643" s="4" t="s">
        <v>10</v>
      </c>
      <c r="D1643" s="4" t="s">
        <v>419</v>
      </c>
      <c r="E1643" s="3" t="s">
        <v>853</v>
      </c>
      <c r="F1643" s="3"/>
      <c r="G1643" s="3"/>
      <c r="H1643" s="3"/>
      <c r="I1643" s="3" t="s">
        <v>833</v>
      </c>
      <c r="J1643" s="3">
        <v>2020</v>
      </c>
      <c r="K1643" s="9">
        <v>20</v>
      </c>
    </row>
    <row r="1644" spans="1:11" x14ac:dyDescent="0.3">
      <c r="A1644" s="4" t="s">
        <v>268</v>
      </c>
      <c r="B1644" s="4" t="s">
        <v>21</v>
      </c>
      <c r="C1644" s="4" t="s">
        <v>10</v>
      </c>
      <c r="D1644" s="4" t="s">
        <v>419</v>
      </c>
      <c r="E1644" s="3" t="s">
        <v>853</v>
      </c>
      <c r="F1644" s="3"/>
      <c r="G1644" s="3"/>
      <c r="H1644" s="3"/>
      <c r="I1644" s="3" t="s">
        <v>833</v>
      </c>
      <c r="J1644" s="3">
        <v>2030</v>
      </c>
      <c r="K1644" s="9">
        <v>20</v>
      </c>
    </row>
    <row r="1645" spans="1:11" x14ac:dyDescent="0.3">
      <c r="A1645" s="4" t="s">
        <v>268</v>
      </c>
      <c r="B1645" s="4" t="s">
        <v>21</v>
      </c>
      <c r="C1645" s="4" t="s">
        <v>10</v>
      </c>
      <c r="D1645" s="4" t="s">
        <v>419</v>
      </c>
      <c r="E1645" s="3" t="s">
        <v>853</v>
      </c>
      <c r="F1645" s="3"/>
      <c r="G1645" s="3"/>
      <c r="H1645" s="3"/>
      <c r="I1645" s="3" t="s">
        <v>833</v>
      </c>
      <c r="J1645" s="3">
        <v>2050</v>
      </c>
      <c r="K1645" s="9">
        <v>20</v>
      </c>
    </row>
    <row r="1646" spans="1:11" x14ac:dyDescent="0.3">
      <c r="A1646" s="4" t="s">
        <v>268</v>
      </c>
      <c r="B1646" s="4" t="s">
        <v>21</v>
      </c>
      <c r="C1646" s="4" t="s">
        <v>10</v>
      </c>
      <c r="D1646" s="4" t="s">
        <v>694</v>
      </c>
      <c r="E1646" s="3" t="s">
        <v>860</v>
      </c>
      <c r="F1646" s="3"/>
      <c r="G1646" s="3"/>
      <c r="H1646" s="3" t="s">
        <v>22</v>
      </c>
      <c r="I1646" s="3" t="s">
        <v>833</v>
      </c>
      <c r="J1646" s="3">
        <v>2015</v>
      </c>
      <c r="K1646" s="9">
        <v>32</v>
      </c>
    </row>
    <row r="1647" spans="1:11" x14ac:dyDescent="0.3">
      <c r="A1647" s="4" t="s">
        <v>268</v>
      </c>
      <c r="B1647" s="4" t="s">
        <v>21</v>
      </c>
      <c r="C1647" s="4" t="s">
        <v>10</v>
      </c>
      <c r="D1647" s="4" t="s">
        <v>694</v>
      </c>
      <c r="E1647" s="3" t="s">
        <v>860</v>
      </c>
      <c r="F1647" s="3"/>
      <c r="G1647" s="3"/>
      <c r="H1647" s="3" t="s">
        <v>22</v>
      </c>
      <c r="I1647" s="3" t="s">
        <v>833</v>
      </c>
      <c r="J1647" s="3">
        <v>2020</v>
      </c>
      <c r="K1647" s="9">
        <v>154</v>
      </c>
    </row>
    <row r="1648" spans="1:11" x14ac:dyDescent="0.3">
      <c r="A1648" s="4" t="s">
        <v>268</v>
      </c>
      <c r="B1648" s="4" t="s">
        <v>21</v>
      </c>
      <c r="C1648" s="4" t="s">
        <v>10</v>
      </c>
      <c r="D1648" s="4" t="s">
        <v>694</v>
      </c>
      <c r="E1648" s="3" t="s">
        <v>860</v>
      </c>
      <c r="F1648" s="3"/>
      <c r="G1648" s="3"/>
      <c r="H1648" s="3" t="s">
        <v>22</v>
      </c>
      <c r="I1648" s="3" t="s">
        <v>833</v>
      </c>
      <c r="J1648" s="3">
        <v>2030</v>
      </c>
      <c r="K1648" s="9">
        <v>400</v>
      </c>
    </row>
    <row r="1649" spans="1:11" x14ac:dyDescent="0.3">
      <c r="A1649" s="4" t="s">
        <v>268</v>
      </c>
      <c r="B1649" s="4" t="s">
        <v>21</v>
      </c>
      <c r="C1649" s="4" t="s">
        <v>10</v>
      </c>
      <c r="D1649" s="4" t="s">
        <v>694</v>
      </c>
      <c r="E1649" s="3" t="s">
        <v>860</v>
      </c>
      <c r="F1649" s="3"/>
      <c r="G1649" s="3"/>
      <c r="H1649" s="3" t="s">
        <v>22</v>
      </c>
      <c r="I1649" s="3" t="s">
        <v>833</v>
      </c>
      <c r="J1649" s="3">
        <v>2050</v>
      </c>
      <c r="K1649" s="9">
        <v>400</v>
      </c>
    </row>
    <row r="1650" spans="1:11" x14ac:dyDescent="0.3">
      <c r="A1650" s="4" t="s">
        <v>268</v>
      </c>
      <c r="B1650" s="4" t="s">
        <v>21</v>
      </c>
      <c r="C1650" s="4" t="s">
        <v>10</v>
      </c>
      <c r="D1650" s="4" t="s">
        <v>436</v>
      </c>
      <c r="E1650" s="3" t="s">
        <v>850</v>
      </c>
      <c r="F1650" s="3"/>
      <c r="G1650" s="3"/>
      <c r="H1650" s="3"/>
      <c r="I1650" s="3" t="s">
        <v>833</v>
      </c>
      <c r="J1650" s="3">
        <v>2015</v>
      </c>
      <c r="K1650" s="9">
        <v>3</v>
      </c>
    </row>
    <row r="1651" spans="1:11" x14ac:dyDescent="0.3">
      <c r="A1651" s="4" t="s">
        <v>268</v>
      </c>
      <c r="B1651" s="4" t="s">
        <v>21</v>
      </c>
      <c r="C1651" s="4" t="s">
        <v>10</v>
      </c>
      <c r="D1651" s="4" t="s">
        <v>436</v>
      </c>
      <c r="E1651" s="3" t="s">
        <v>850</v>
      </c>
      <c r="F1651" s="3"/>
      <c r="G1651" s="3"/>
      <c r="H1651" s="3"/>
      <c r="I1651" s="3" t="s">
        <v>833</v>
      </c>
      <c r="J1651" s="3">
        <v>2020</v>
      </c>
      <c r="K1651" s="9">
        <v>3</v>
      </c>
    </row>
    <row r="1652" spans="1:11" x14ac:dyDescent="0.3">
      <c r="A1652" s="4" t="s">
        <v>268</v>
      </c>
      <c r="B1652" s="4" t="s">
        <v>21</v>
      </c>
      <c r="C1652" s="4" t="s">
        <v>10</v>
      </c>
      <c r="D1652" s="4" t="s">
        <v>436</v>
      </c>
      <c r="E1652" s="3" t="s">
        <v>850</v>
      </c>
      <c r="F1652" s="3"/>
      <c r="G1652" s="3"/>
      <c r="H1652" s="3"/>
      <c r="I1652" s="3" t="s">
        <v>833</v>
      </c>
      <c r="J1652" s="3">
        <v>2030</v>
      </c>
      <c r="K1652" s="9">
        <v>3</v>
      </c>
    </row>
    <row r="1653" spans="1:11" x14ac:dyDescent="0.3">
      <c r="A1653" s="4" t="s">
        <v>268</v>
      </c>
      <c r="B1653" s="4" t="s">
        <v>21</v>
      </c>
      <c r="C1653" s="4" t="s">
        <v>10</v>
      </c>
      <c r="D1653" s="4" t="s">
        <v>436</v>
      </c>
      <c r="E1653" s="3" t="s">
        <v>850</v>
      </c>
      <c r="F1653" s="3"/>
      <c r="G1653" s="3"/>
      <c r="H1653" s="3"/>
      <c r="I1653" s="3" t="s">
        <v>833</v>
      </c>
      <c r="J1653" s="3">
        <v>2050</v>
      </c>
      <c r="K1653" s="9">
        <v>3</v>
      </c>
    </row>
    <row r="1654" spans="1:11" x14ac:dyDescent="0.3">
      <c r="A1654" s="4" t="s">
        <v>268</v>
      </c>
      <c r="B1654" s="4" t="s">
        <v>21</v>
      </c>
      <c r="C1654" s="4" t="s">
        <v>9</v>
      </c>
      <c r="D1654" s="4" t="s">
        <v>449</v>
      </c>
      <c r="E1654" s="3" t="s">
        <v>864</v>
      </c>
      <c r="F1654" s="3"/>
      <c r="G1654" s="3" t="s">
        <v>2</v>
      </c>
      <c r="H1654" s="3">
        <v>29</v>
      </c>
      <c r="I1654" s="3" t="s">
        <v>833</v>
      </c>
      <c r="J1654" s="3">
        <v>2015</v>
      </c>
      <c r="K1654" s="9">
        <v>0</v>
      </c>
    </row>
    <row r="1655" spans="1:11" x14ac:dyDescent="0.3">
      <c r="A1655" s="4" t="s">
        <v>268</v>
      </c>
      <c r="B1655" s="4" t="s">
        <v>21</v>
      </c>
      <c r="C1655" s="4" t="s">
        <v>9</v>
      </c>
      <c r="D1655" s="4" t="s">
        <v>449</v>
      </c>
      <c r="E1655" s="3" t="s">
        <v>864</v>
      </c>
      <c r="F1655" s="3"/>
      <c r="G1655" s="3" t="s">
        <v>2</v>
      </c>
      <c r="H1655" s="3">
        <v>29</v>
      </c>
      <c r="I1655" s="3" t="s">
        <v>833</v>
      </c>
      <c r="J1655" s="3">
        <v>2020</v>
      </c>
      <c r="K1655" s="9">
        <v>0</v>
      </c>
    </row>
    <row r="1656" spans="1:11" x14ac:dyDescent="0.3">
      <c r="A1656" s="4" t="s">
        <v>268</v>
      </c>
      <c r="B1656" s="4" t="s">
        <v>21</v>
      </c>
      <c r="C1656" s="4" t="s">
        <v>9</v>
      </c>
      <c r="D1656" s="4" t="s">
        <v>449</v>
      </c>
      <c r="E1656" s="3" t="s">
        <v>864</v>
      </c>
      <c r="F1656" s="3"/>
      <c r="G1656" s="3" t="s">
        <v>2</v>
      </c>
      <c r="H1656" s="3">
        <v>29</v>
      </c>
      <c r="I1656" s="3" t="s">
        <v>833</v>
      </c>
      <c r="J1656" s="3">
        <v>2030</v>
      </c>
      <c r="K1656" s="9">
        <v>0</v>
      </c>
    </row>
    <row r="1657" spans="1:11" x14ac:dyDescent="0.3">
      <c r="A1657" s="4" t="s">
        <v>268</v>
      </c>
      <c r="B1657" s="4" t="s">
        <v>21</v>
      </c>
      <c r="C1657" s="4" t="s">
        <v>9</v>
      </c>
      <c r="D1657" s="4" t="s">
        <v>449</v>
      </c>
      <c r="E1657" s="3" t="s">
        <v>864</v>
      </c>
      <c r="F1657" s="3"/>
      <c r="G1657" s="3" t="s">
        <v>2</v>
      </c>
      <c r="H1657" s="3">
        <v>29</v>
      </c>
      <c r="I1657" s="3" t="s">
        <v>833</v>
      </c>
      <c r="J1657" s="3">
        <v>2050</v>
      </c>
      <c r="K1657" s="9">
        <v>0</v>
      </c>
    </row>
    <row r="1658" spans="1:11" x14ac:dyDescent="0.3">
      <c r="A1658" s="4" t="s">
        <v>268</v>
      </c>
      <c r="B1658" s="4" t="s">
        <v>21</v>
      </c>
      <c r="C1658" s="4" t="s">
        <v>9</v>
      </c>
      <c r="D1658" s="4" t="s">
        <v>450</v>
      </c>
      <c r="E1658" s="3" t="s">
        <v>864</v>
      </c>
      <c r="F1658" s="3"/>
      <c r="G1658" s="3" t="s">
        <v>2</v>
      </c>
      <c r="H1658" s="3" t="s">
        <v>30</v>
      </c>
      <c r="I1658" s="3" t="s">
        <v>833</v>
      </c>
      <c r="J1658" s="3">
        <v>2015</v>
      </c>
      <c r="K1658" s="9">
        <v>0.3</v>
      </c>
    </row>
    <row r="1659" spans="1:11" x14ac:dyDescent="0.3">
      <c r="A1659" s="4" t="s">
        <v>268</v>
      </c>
      <c r="B1659" s="4" t="s">
        <v>21</v>
      </c>
      <c r="C1659" s="4" t="s">
        <v>9</v>
      </c>
      <c r="D1659" s="4" t="s">
        <v>450</v>
      </c>
      <c r="E1659" s="3" t="s">
        <v>864</v>
      </c>
      <c r="F1659" s="3"/>
      <c r="G1659" s="3" t="s">
        <v>2</v>
      </c>
      <c r="H1659" s="3" t="s">
        <v>30</v>
      </c>
      <c r="I1659" s="3" t="s">
        <v>833</v>
      </c>
      <c r="J1659" s="3">
        <v>2020</v>
      </c>
      <c r="K1659" s="9">
        <v>1</v>
      </c>
    </row>
    <row r="1660" spans="1:11" x14ac:dyDescent="0.3">
      <c r="A1660" s="4" t="s">
        <v>268</v>
      </c>
      <c r="B1660" s="4" t="s">
        <v>21</v>
      </c>
      <c r="C1660" s="4" t="s">
        <v>9</v>
      </c>
      <c r="D1660" s="4" t="s">
        <v>450</v>
      </c>
      <c r="E1660" s="3" t="s">
        <v>864</v>
      </c>
      <c r="F1660" s="3"/>
      <c r="G1660" s="3" t="s">
        <v>2</v>
      </c>
      <c r="H1660" s="3" t="s">
        <v>30</v>
      </c>
      <c r="I1660" s="3" t="s">
        <v>833</v>
      </c>
      <c r="J1660" s="3">
        <v>2030</v>
      </c>
      <c r="K1660" s="9">
        <v>1</v>
      </c>
    </row>
    <row r="1661" spans="1:11" x14ac:dyDescent="0.3">
      <c r="A1661" s="4" t="s">
        <v>268</v>
      </c>
      <c r="B1661" s="4" t="s">
        <v>21</v>
      </c>
      <c r="C1661" s="4" t="s">
        <v>9</v>
      </c>
      <c r="D1661" s="4" t="s">
        <v>450</v>
      </c>
      <c r="E1661" s="3" t="s">
        <v>864</v>
      </c>
      <c r="F1661" s="3"/>
      <c r="G1661" s="3" t="s">
        <v>2</v>
      </c>
      <c r="H1661" s="3" t="s">
        <v>30</v>
      </c>
      <c r="I1661" s="3" t="s">
        <v>833</v>
      </c>
      <c r="J1661" s="3">
        <v>2050</v>
      </c>
      <c r="K1661" s="9">
        <v>0</v>
      </c>
    </row>
    <row r="1662" spans="1:11" x14ac:dyDescent="0.3">
      <c r="A1662" s="4" t="s">
        <v>268</v>
      </c>
      <c r="B1662" s="4" t="s">
        <v>21</v>
      </c>
      <c r="C1662" s="4" t="s">
        <v>9</v>
      </c>
      <c r="D1662" s="4" t="s">
        <v>448</v>
      </c>
      <c r="E1662" s="3" t="s">
        <v>864</v>
      </c>
      <c r="F1662" s="3"/>
      <c r="G1662" s="3" t="s">
        <v>2</v>
      </c>
      <c r="H1662" s="3" t="s">
        <v>30</v>
      </c>
      <c r="I1662" s="3" t="s">
        <v>833</v>
      </c>
      <c r="J1662" s="3">
        <v>2015</v>
      </c>
      <c r="K1662" s="9">
        <v>16</v>
      </c>
    </row>
    <row r="1663" spans="1:11" x14ac:dyDescent="0.3">
      <c r="A1663" s="4" t="s">
        <v>268</v>
      </c>
      <c r="B1663" s="4" t="s">
        <v>21</v>
      </c>
      <c r="C1663" s="4" t="s">
        <v>9</v>
      </c>
      <c r="D1663" s="4" t="s">
        <v>448</v>
      </c>
      <c r="E1663" s="3" t="s">
        <v>864</v>
      </c>
      <c r="F1663" s="3"/>
      <c r="G1663" s="3" t="s">
        <v>2</v>
      </c>
      <c r="H1663" s="3" t="s">
        <v>30</v>
      </c>
      <c r="I1663" s="3" t="s">
        <v>833</v>
      </c>
      <c r="J1663" s="3">
        <v>2020</v>
      </c>
      <c r="K1663" s="9">
        <v>20</v>
      </c>
    </row>
    <row r="1664" spans="1:11" x14ac:dyDescent="0.3">
      <c r="A1664" s="4" t="s">
        <v>268</v>
      </c>
      <c r="B1664" s="4" t="s">
        <v>21</v>
      </c>
      <c r="C1664" s="4" t="s">
        <v>9</v>
      </c>
      <c r="D1664" s="4" t="s">
        <v>448</v>
      </c>
      <c r="E1664" s="3" t="s">
        <v>864</v>
      </c>
      <c r="F1664" s="3"/>
      <c r="G1664" s="3" t="s">
        <v>2</v>
      </c>
      <c r="H1664" s="3" t="s">
        <v>30</v>
      </c>
      <c r="I1664" s="3" t="s">
        <v>833</v>
      </c>
      <c r="J1664" s="3">
        <v>2030</v>
      </c>
      <c r="K1664" s="9">
        <v>20</v>
      </c>
    </row>
    <row r="1665" spans="1:11" x14ac:dyDescent="0.3">
      <c r="A1665" s="4" t="s">
        <v>268</v>
      </c>
      <c r="B1665" s="4" t="s">
        <v>21</v>
      </c>
      <c r="C1665" s="4" t="s">
        <v>9</v>
      </c>
      <c r="D1665" s="4" t="s">
        <v>448</v>
      </c>
      <c r="E1665" s="3" t="s">
        <v>864</v>
      </c>
      <c r="F1665" s="3"/>
      <c r="G1665" s="3" t="s">
        <v>2</v>
      </c>
      <c r="H1665" s="3" t="s">
        <v>30</v>
      </c>
      <c r="I1665" s="3" t="s">
        <v>833</v>
      </c>
      <c r="J1665" s="3">
        <v>2050</v>
      </c>
      <c r="K1665" s="9">
        <v>20</v>
      </c>
    </row>
    <row r="1666" spans="1:11" x14ac:dyDescent="0.3">
      <c r="A1666" s="4" t="s">
        <v>268</v>
      </c>
      <c r="B1666" s="4" t="s">
        <v>21</v>
      </c>
      <c r="C1666" s="4" t="s">
        <v>415</v>
      </c>
      <c r="D1666" s="4" t="s">
        <v>8</v>
      </c>
      <c r="E1666" s="3"/>
      <c r="F1666" s="3"/>
      <c r="G1666" s="3"/>
      <c r="H1666" s="3"/>
      <c r="I1666" s="3" t="s">
        <v>833</v>
      </c>
      <c r="J1666" s="3">
        <v>2015</v>
      </c>
      <c r="K1666" s="9" t="s">
        <v>17</v>
      </c>
    </row>
    <row r="1667" spans="1:11" x14ac:dyDescent="0.3">
      <c r="A1667" s="4" t="s">
        <v>268</v>
      </c>
      <c r="B1667" s="4" t="s">
        <v>21</v>
      </c>
      <c r="C1667" s="4" t="s">
        <v>415</v>
      </c>
      <c r="D1667" s="4" t="s">
        <v>7</v>
      </c>
      <c r="E1667" s="3"/>
      <c r="F1667" s="3"/>
      <c r="G1667" s="3"/>
      <c r="H1667" s="3"/>
      <c r="I1667" s="3" t="s">
        <v>833</v>
      </c>
      <c r="J1667" s="3">
        <v>2015</v>
      </c>
      <c r="K1667" s="9" t="s">
        <v>17</v>
      </c>
    </row>
    <row r="1668" spans="1:11" x14ac:dyDescent="0.3">
      <c r="A1668" s="4" t="s">
        <v>268</v>
      </c>
      <c r="B1668" s="4" t="s">
        <v>21</v>
      </c>
      <c r="C1668" s="4" t="s">
        <v>415</v>
      </c>
      <c r="D1668" s="4" t="s">
        <v>437</v>
      </c>
      <c r="E1668" s="3" t="s">
        <v>861</v>
      </c>
      <c r="F1668" s="3"/>
      <c r="G1668" s="3" t="s">
        <v>0</v>
      </c>
      <c r="H1668" s="3" t="s">
        <v>25</v>
      </c>
      <c r="I1668" s="3" t="s">
        <v>12</v>
      </c>
      <c r="J1668" s="3">
        <v>2020</v>
      </c>
      <c r="K1668" s="9">
        <v>30200</v>
      </c>
    </row>
    <row r="1669" spans="1:11" x14ac:dyDescent="0.3">
      <c r="A1669" s="4" t="s">
        <v>268</v>
      </c>
      <c r="B1669" s="4" t="s">
        <v>21</v>
      </c>
      <c r="C1669" s="4" t="s">
        <v>415</v>
      </c>
      <c r="D1669" s="4" t="s">
        <v>437</v>
      </c>
      <c r="E1669" s="3" t="s">
        <v>861</v>
      </c>
      <c r="F1669" s="3"/>
      <c r="G1669" s="3" t="s">
        <v>0</v>
      </c>
      <c r="H1669" s="3" t="s">
        <v>25</v>
      </c>
      <c r="I1669" s="3" t="s">
        <v>12</v>
      </c>
      <c r="J1669" s="3">
        <v>2050</v>
      </c>
      <c r="K1669" s="9">
        <v>18100</v>
      </c>
    </row>
    <row r="1670" spans="1:11" x14ac:dyDescent="0.3">
      <c r="A1670" s="4" t="s">
        <v>268</v>
      </c>
      <c r="B1670" s="4" t="s">
        <v>21</v>
      </c>
      <c r="C1670" s="4" t="s">
        <v>415</v>
      </c>
      <c r="D1670" s="4" t="s">
        <v>437</v>
      </c>
      <c r="E1670" s="3" t="s">
        <v>861</v>
      </c>
      <c r="F1670" s="3"/>
      <c r="G1670" s="3" t="s">
        <v>0</v>
      </c>
      <c r="H1670" s="3" t="s">
        <v>25</v>
      </c>
      <c r="I1670" s="3" t="s">
        <v>11</v>
      </c>
      <c r="J1670" s="3">
        <v>2020</v>
      </c>
      <c r="K1670" s="9">
        <v>50300</v>
      </c>
    </row>
    <row r="1671" spans="1:11" x14ac:dyDescent="0.3">
      <c r="A1671" s="4" t="s">
        <v>268</v>
      </c>
      <c r="B1671" s="4" t="s">
        <v>21</v>
      </c>
      <c r="C1671" s="4" t="s">
        <v>415</v>
      </c>
      <c r="D1671" s="4" t="s">
        <v>437</v>
      </c>
      <c r="E1671" s="3" t="s">
        <v>861</v>
      </c>
      <c r="F1671" s="3"/>
      <c r="G1671" s="3" t="s">
        <v>0</v>
      </c>
      <c r="H1671" s="3" t="s">
        <v>25</v>
      </c>
      <c r="I1671" s="3" t="s">
        <v>11</v>
      </c>
      <c r="J1671" s="3">
        <v>2050</v>
      </c>
      <c r="K1671" s="9">
        <v>30200</v>
      </c>
    </row>
    <row r="1672" spans="1:11" x14ac:dyDescent="0.3">
      <c r="A1672" s="4" t="s">
        <v>268</v>
      </c>
      <c r="B1672" s="4" t="s">
        <v>21</v>
      </c>
      <c r="C1672" s="4" t="s">
        <v>415</v>
      </c>
      <c r="D1672" s="4" t="s">
        <v>437</v>
      </c>
      <c r="E1672" s="3" t="s">
        <v>861</v>
      </c>
      <c r="F1672" s="3"/>
      <c r="G1672" s="3" t="s">
        <v>0</v>
      </c>
      <c r="H1672" s="3" t="s">
        <v>25</v>
      </c>
      <c r="I1672" s="3" t="s">
        <v>833</v>
      </c>
      <c r="J1672" s="3">
        <v>2015</v>
      </c>
      <c r="K1672" s="9">
        <v>80500</v>
      </c>
    </row>
    <row r="1673" spans="1:11" x14ac:dyDescent="0.3">
      <c r="A1673" s="4" t="s">
        <v>268</v>
      </c>
      <c r="B1673" s="4" t="s">
        <v>21</v>
      </c>
      <c r="C1673" s="4" t="s">
        <v>415</v>
      </c>
      <c r="D1673" s="4" t="s">
        <v>437</v>
      </c>
      <c r="E1673" s="3" t="s">
        <v>861</v>
      </c>
      <c r="F1673" s="3"/>
      <c r="G1673" s="3" t="s">
        <v>0</v>
      </c>
      <c r="H1673" s="3" t="s">
        <v>25</v>
      </c>
      <c r="I1673" s="3" t="s">
        <v>833</v>
      </c>
      <c r="J1673" s="3">
        <v>2020</v>
      </c>
      <c r="K1673" s="9">
        <v>40200</v>
      </c>
    </row>
    <row r="1674" spans="1:11" x14ac:dyDescent="0.3">
      <c r="A1674" s="4" t="s">
        <v>268</v>
      </c>
      <c r="B1674" s="4" t="s">
        <v>21</v>
      </c>
      <c r="C1674" s="4" t="s">
        <v>415</v>
      </c>
      <c r="D1674" s="4" t="s">
        <v>437</v>
      </c>
      <c r="E1674" s="3" t="s">
        <v>861</v>
      </c>
      <c r="F1674" s="3"/>
      <c r="G1674" s="3" t="s">
        <v>0</v>
      </c>
      <c r="H1674" s="3" t="s">
        <v>25</v>
      </c>
      <c r="I1674" s="3" t="s">
        <v>833</v>
      </c>
      <c r="J1674" s="3">
        <v>2030</v>
      </c>
      <c r="K1674" s="9">
        <v>26200</v>
      </c>
    </row>
    <row r="1675" spans="1:11" x14ac:dyDescent="0.3">
      <c r="A1675" s="4" t="s">
        <v>268</v>
      </c>
      <c r="B1675" s="4" t="s">
        <v>21</v>
      </c>
      <c r="C1675" s="4" t="s">
        <v>415</v>
      </c>
      <c r="D1675" s="4" t="s">
        <v>437</v>
      </c>
      <c r="E1675" s="3" t="s">
        <v>861</v>
      </c>
      <c r="F1675" s="3"/>
      <c r="G1675" s="3" t="s">
        <v>0</v>
      </c>
      <c r="H1675" s="3" t="s">
        <v>25</v>
      </c>
      <c r="I1675" s="3" t="s">
        <v>833</v>
      </c>
      <c r="J1675" s="3">
        <v>2050</v>
      </c>
      <c r="K1675" s="9">
        <v>24100</v>
      </c>
    </row>
    <row r="1676" spans="1:11" x14ac:dyDescent="0.3">
      <c r="A1676" s="4" t="s">
        <v>268</v>
      </c>
      <c r="B1676" s="4" t="s">
        <v>21</v>
      </c>
      <c r="C1676" s="4" t="s">
        <v>415</v>
      </c>
      <c r="D1676" s="4" t="s">
        <v>697</v>
      </c>
      <c r="E1676" s="3" t="s">
        <v>862</v>
      </c>
      <c r="F1676" s="3"/>
      <c r="G1676" s="3" t="s">
        <v>1</v>
      </c>
      <c r="H1676" s="3" t="s">
        <v>24</v>
      </c>
      <c r="I1676" s="3" t="s">
        <v>12</v>
      </c>
      <c r="J1676" s="3">
        <v>2020</v>
      </c>
      <c r="K1676" s="9">
        <v>1.8</v>
      </c>
    </row>
    <row r="1677" spans="1:11" x14ac:dyDescent="0.3">
      <c r="A1677" s="4" t="s">
        <v>268</v>
      </c>
      <c r="B1677" s="4" t="s">
        <v>21</v>
      </c>
      <c r="C1677" s="4" t="s">
        <v>415</v>
      </c>
      <c r="D1677" s="4" t="s">
        <v>697</v>
      </c>
      <c r="E1677" s="3" t="s">
        <v>862</v>
      </c>
      <c r="F1677" s="3"/>
      <c r="G1677" s="3" t="s">
        <v>1</v>
      </c>
      <c r="H1677" s="3" t="s">
        <v>24</v>
      </c>
      <c r="I1677" s="3" t="s">
        <v>12</v>
      </c>
      <c r="J1677" s="3">
        <v>2050</v>
      </c>
      <c r="K1677" s="9">
        <v>1.4</v>
      </c>
    </row>
    <row r="1678" spans="1:11" x14ac:dyDescent="0.3">
      <c r="A1678" s="4" t="s">
        <v>268</v>
      </c>
      <c r="B1678" s="4" t="s">
        <v>21</v>
      </c>
      <c r="C1678" s="4" t="s">
        <v>415</v>
      </c>
      <c r="D1678" s="4" t="s">
        <v>697</v>
      </c>
      <c r="E1678" s="3" t="s">
        <v>862</v>
      </c>
      <c r="F1678" s="3"/>
      <c r="G1678" s="3" t="s">
        <v>1</v>
      </c>
      <c r="H1678" s="3" t="s">
        <v>24</v>
      </c>
      <c r="I1678" s="3" t="s">
        <v>11</v>
      </c>
      <c r="J1678" s="3">
        <v>2020</v>
      </c>
      <c r="K1678" s="9">
        <v>3</v>
      </c>
    </row>
    <row r="1679" spans="1:11" x14ac:dyDescent="0.3">
      <c r="A1679" s="4" t="s">
        <v>268</v>
      </c>
      <c r="B1679" s="4" t="s">
        <v>21</v>
      </c>
      <c r="C1679" s="4" t="s">
        <v>415</v>
      </c>
      <c r="D1679" s="4" t="s">
        <v>697</v>
      </c>
      <c r="E1679" s="3" t="s">
        <v>862</v>
      </c>
      <c r="F1679" s="3"/>
      <c r="G1679" s="3" t="s">
        <v>1</v>
      </c>
      <c r="H1679" s="3" t="s">
        <v>24</v>
      </c>
      <c r="I1679" s="3" t="s">
        <v>11</v>
      </c>
      <c r="J1679" s="3">
        <v>2050</v>
      </c>
      <c r="K1679" s="9">
        <v>2.6</v>
      </c>
    </row>
    <row r="1680" spans="1:11" x14ac:dyDescent="0.3">
      <c r="A1680" s="4" t="s">
        <v>268</v>
      </c>
      <c r="B1680" s="4" t="s">
        <v>21</v>
      </c>
      <c r="C1680" s="4" t="s">
        <v>415</v>
      </c>
      <c r="D1680" s="4" t="s">
        <v>697</v>
      </c>
      <c r="E1680" s="3" t="s">
        <v>862</v>
      </c>
      <c r="F1680" s="3"/>
      <c r="G1680" s="3" t="s">
        <v>1</v>
      </c>
      <c r="H1680" s="3" t="s">
        <v>24</v>
      </c>
      <c r="I1680" s="3" t="s">
        <v>833</v>
      </c>
      <c r="J1680" s="3">
        <v>2015</v>
      </c>
      <c r="K1680" s="9">
        <v>4</v>
      </c>
    </row>
    <row r="1681" spans="1:11" x14ac:dyDescent="0.3">
      <c r="A1681" s="4" t="s">
        <v>268</v>
      </c>
      <c r="B1681" s="4" t="s">
        <v>21</v>
      </c>
      <c r="C1681" s="4" t="s">
        <v>415</v>
      </c>
      <c r="D1681" s="4" t="s">
        <v>697</v>
      </c>
      <c r="E1681" s="3" t="s">
        <v>862</v>
      </c>
      <c r="F1681" s="3"/>
      <c r="G1681" s="3" t="s">
        <v>1</v>
      </c>
      <c r="H1681" s="3" t="s">
        <v>24</v>
      </c>
      <c r="I1681" s="3" t="s">
        <v>833</v>
      </c>
      <c r="J1681" s="3">
        <v>2020</v>
      </c>
      <c r="K1681" s="9">
        <v>2.5</v>
      </c>
    </row>
    <row r="1682" spans="1:11" x14ac:dyDescent="0.3">
      <c r="A1682" s="4" t="s">
        <v>268</v>
      </c>
      <c r="B1682" s="4" t="s">
        <v>21</v>
      </c>
      <c r="C1682" s="4" t="s">
        <v>415</v>
      </c>
      <c r="D1682" s="4" t="s">
        <v>697</v>
      </c>
      <c r="E1682" s="3" t="s">
        <v>862</v>
      </c>
      <c r="F1682" s="3"/>
      <c r="G1682" s="3" t="s">
        <v>1</v>
      </c>
      <c r="H1682" s="3" t="s">
        <v>24</v>
      </c>
      <c r="I1682" s="3" t="s">
        <v>833</v>
      </c>
      <c r="J1682" s="3">
        <v>2030</v>
      </c>
      <c r="K1682" s="9">
        <v>1.6</v>
      </c>
    </row>
    <row r="1683" spans="1:11" x14ac:dyDescent="0.3">
      <c r="A1683" s="4" t="s">
        <v>268</v>
      </c>
      <c r="B1683" s="4" t="s">
        <v>21</v>
      </c>
      <c r="C1683" s="4" t="s">
        <v>415</v>
      </c>
      <c r="D1683" s="4" t="s">
        <v>697</v>
      </c>
      <c r="E1683" s="3" t="s">
        <v>862</v>
      </c>
      <c r="F1683" s="3"/>
      <c r="G1683" s="3" t="s">
        <v>1</v>
      </c>
      <c r="H1683" s="3" t="s">
        <v>24</v>
      </c>
      <c r="I1683" s="3" t="s">
        <v>833</v>
      </c>
      <c r="J1683" s="3">
        <v>2050</v>
      </c>
      <c r="K1683" s="9">
        <v>1.5</v>
      </c>
    </row>
    <row r="1684" spans="1:11" x14ac:dyDescent="0.3">
      <c r="A1684" s="4" t="s">
        <v>268</v>
      </c>
      <c r="B1684" s="4" t="s">
        <v>21</v>
      </c>
      <c r="C1684" s="4" t="s">
        <v>415</v>
      </c>
      <c r="D1684" s="4" t="s">
        <v>698</v>
      </c>
      <c r="E1684" s="3" t="s">
        <v>863</v>
      </c>
      <c r="F1684" s="3"/>
      <c r="G1684" s="3" t="s">
        <v>0</v>
      </c>
      <c r="H1684" s="3" t="s">
        <v>25</v>
      </c>
      <c r="I1684" s="3" t="s">
        <v>12</v>
      </c>
      <c r="J1684" s="3">
        <v>2020</v>
      </c>
      <c r="K1684" s="9">
        <v>1.8</v>
      </c>
    </row>
    <row r="1685" spans="1:11" x14ac:dyDescent="0.3">
      <c r="A1685" s="4" t="s">
        <v>268</v>
      </c>
      <c r="B1685" s="4" t="s">
        <v>21</v>
      </c>
      <c r="C1685" s="4" t="s">
        <v>415</v>
      </c>
      <c r="D1685" s="4" t="s">
        <v>698</v>
      </c>
      <c r="E1685" s="3" t="s">
        <v>863</v>
      </c>
      <c r="F1685" s="3"/>
      <c r="G1685" s="3" t="s">
        <v>0</v>
      </c>
      <c r="H1685" s="3" t="s">
        <v>25</v>
      </c>
      <c r="I1685" s="3" t="s">
        <v>12</v>
      </c>
      <c r="J1685" s="3">
        <v>2050</v>
      </c>
      <c r="K1685" s="9">
        <v>1.1000000000000001</v>
      </c>
    </row>
    <row r="1686" spans="1:11" x14ac:dyDescent="0.3">
      <c r="A1686" s="4" t="s">
        <v>268</v>
      </c>
      <c r="B1686" s="4" t="s">
        <v>21</v>
      </c>
      <c r="C1686" s="4" t="s">
        <v>415</v>
      </c>
      <c r="D1686" s="4" t="s">
        <v>698</v>
      </c>
      <c r="E1686" s="3" t="s">
        <v>863</v>
      </c>
      <c r="F1686" s="3"/>
      <c r="G1686" s="3" t="s">
        <v>0</v>
      </c>
      <c r="H1686" s="3" t="s">
        <v>25</v>
      </c>
      <c r="I1686" s="3" t="s">
        <v>11</v>
      </c>
      <c r="J1686" s="3">
        <v>2020</v>
      </c>
      <c r="K1686" s="9">
        <v>3.5</v>
      </c>
    </row>
    <row r="1687" spans="1:11" x14ac:dyDescent="0.3">
      <c r="A1687" s="4" t="s">
        <v>268</v>
      </c>
      <c r="B1687" s="4" t="s">
        <v>21</v>
      </c>
      <c r="C1687" s="4" t="s">
        <v>415</v>
      </c>
      <c r="D1687" s="4" t="s">
        <v>698</v>
      </c>
      <c r="E1687" s="3" t="s">
        <v>863</v>
      </c>
      <c r="F1687" s="3"/>
      <c r="G1687" s="3" t="s">
        <v>0</v>
      </c>
      <c r="H1687" s="3" t="s">
        <v>25</v>
      </c>
      <c r="I1687" s="3" t="s">
        <v>11</v>
      </c>
      <c r="J1687" s="3">
        <v>2050</v>
      </c>
      <c r="K1687" s="9">
        <v>2.1</v>
      </c>
    </row>
    <row r="1688" spans="1:11" x14ac:dyDescent="0.3">
      <c r="A1688" s="4" t="s">
        <v>268</v>
      </c>
      <c r="B1688" s="4" t="s">
        <v>21</v>
      </c>
      <c r="C1688" s="4" t="s">
        <v>415</v>
      </c>
      <c r="D1688" s="4" t="s">
        <v>698</v>
      </c>
      <c r="E1688" s="3" t="s">
        <v>863</v>
      </c>
      <c r="F1688" s="3"/>
      <c r="G1688" s="3" t="s">
        <v>0</v>
      </c>
      <c r="H1688" s="3" t="s">
        <v>25</v>
      </c>
      <c r="I1688" s="3" t="s">
        <v>833</v>
      </c>
      <c r="J1688" s="3">
        <v>2015</v>
      </c>
      <c r="K1688" s="9">
        <v>5.3</v>
      </c>
    </row>
    <row r="1689" spans="1:11" x14ac:dyDescent="0.3">
      <c r="A1689" s="4" t="s">
        <v>268</v>
      </c>
      <c r="B1689" s="4" t="s">
        <v>21</v>
      </c>
      <c r="C1689" s="4" t="s">
        <v>415</v>
      </c>
      <c r="D1689" s="4" t="s">
        <v>698</v>
      </c>
      <c r="E1689" s="3" t="s">
        <v>863</v>
      </c>
      <c r="F1689" s="3"/>
      <c r="G1689" s="3" t="s">
        <v>0</v>
      </c>
      <c r="H1689" s="3" t="s">
        <v>25</v>
      </c>
      <c r="I1689" s="3" t="s">
        <v>833</v>
      </c>
      <c r="J1689" s="3">
        <v>2020</v>
      </c>
      <c r="K1689" s="9">
        <v>2.7</v>
      </c>
    </row>
    <row r="1690" spans="1:11" x14ac:dyDescent="0.3">
      <c r="A1690" s="4" t="s">
        <v>268</v>
      </c>
      <c r="B1690" s="4" t="s">
        <v>21</v>
      </c>
      <c r="C1690" s="4" t="s">
        <v>415</v>
      </c>
      <c r="D1690" s="4" t="s">
        <v>698</v>
      </c>
      <c r="E1690" s="3" t="s">
        <v>863</v>
      </c>
      <c r="F1690" s="3"/>
      <c r="G1690" s="3" t="s">
        <v>0</v>
      </c>
      <c r="H1690" s="3" t="s">
        <v>25</v>
      </c>
      <c r="I1690" s="3" t="s">
        <v>833</v>
      </c>
      <c r="J1690" s="3">
        <v>2030</v>
      </c>
      <c r="K1690" s="9">
        <v>1.7</v>
      </c>
    </row>
    <row r="1691" spans="1:11" x14ac:dyDescent="0.3">
      <c r="A1691" s="4" t="s">
        <v>268</v>
      </c>
      <c r="B1691" s="4" t="s">
        <v>21</v>
      </c>
      <c r="C1691" s="4" t="s">
        <v>415</v>
      </c>
      <c r="D1691" s="4" t="s">
        <v>698</v>
      </c>
      <c r="E1691" s="3" t="s">
        <v>863</v>
      </c>
      <c r="F1691" s="3"/>
      <c r="G1691" s="3" t="s">
        <v>0</v>
      </c>
      <c r="H1691" s="3" t="s">
        <v>25</v>
      </c>
      <c r="I1691" s="3" t="s">
        <v>833</v>
      </c>
      <c r="J1691" s="3">
        <v>2050</v>
      </c>
      <c r="K1691" s="9">
        <v>1.6</v>
      </c>
    </row>
    <row r="1692" spans="1:11" x14ac:dyDescent="0.3">
      <c r="A1692" s="4" t="s">
        <v>268</v>
      </c>
      <c r="B1692" s="4" t="s">
        <v>21</v>
      </c>
      <c r="C1692" s="4" t="s">
        <v>416</v>
      </c>
      <c r="D1692" s="4" t="s">
        <v>447</v>
      </c>
      <c r="E1692" s="3" t="s">
        <v>865</v>
      </c>
      <c r="F1692" s="3"/>
      <c r="G1692" s="3" t="s">
        <v>3</v>
      </c>
      <c r="H1692" s="3"/>
      <c r="I1692" s="3" t="s">
        <v>833</v>
      </c>
      <c r="J1692" s="3">
        <v>2015</v>
      </c>
      <c r="K1692" s="9">
        <v>12</v>
      </c>
    </row>
    <row r="1693" spans="1:11" x14ac:dyDescent="0.3">
      <c r="A1693" s="4" t="s">
        <v>268</v>
      </c>
      <c r="B1693" s="4" t="s">
        <v>21</v>
      </c>
      <c r="C1693" s="4" t="s">
        <v>416</v>
      </c>
      <c r="D1693" s="4" t="s">
        <v>447</v>
      </c>
      <c r="E1693" s="3" t="s">
        <v>865</v>
      </c>
      <c r="F1693" s="3"/>
      <c r="G1693" s="3" t="s">
        <v>3</v>
      </c>
      <c r="H1693" s="3"/>
      <c r="I1693" s="3" t="s">
        <v>833</v>
      </c>
      <c r="J1693" s="3">
        <v>2020</v>
      </c>
      <c r="K1693" s="9">
        <v>12</v>
      </c>
    </row>
    <row r="1694" spans="1:11" x14ac:dyDescent="0.3">
      <c r="A1694" s="4" t="s">
        <v>268</v>
      </c>
      <c r="B1694" s="4" t="s">
        <v>21</v>
      </c>
      <c r="C1694" s="4" t="s">
        <v>416</v>
      </c>
      <c r="D1694" s="4" t="s">
        <v>447</v>
      </c>
      <c r="E1694" s="3" t="s">
        <v>865</v>
      </c>
      <c r="F1694" s="3"/>
      <c r="G1694" s="3" t="s">
        <v>3</v>
      </c>
      <c r="H1694" s="3"/>
      <c r="I1694" s="3" t="s">
        <v>833</v>
      </c>
      <c r="J1694" s="3">
        <v>2030</v>
      </c>
      <c r="K1694" s="9">
        <v>12</v>
      </c>
    </row>
    <row r="1695" spans="1:11" x14ac:dyDescent="0.3">
      <c r="A1695" s="4" t="s">
        <v>268</v>
      </c>
      <c r="B1695" s="4" t="s">
        <v>21</v>
      </c>
      <c r="C1695" s="4" t="s">
        <v>416</v>
      </c>
      <c r="D1695" s="4" t="s">
        <v>447</v>
      </c>
      <c r="E1695" s="3" t="s">
        <v>865</v>
      </c>
      <c r="F1695" s="3"/>
      <c r="G1695" s="3" t="s">
        <v>3</v>
      </c>
      <c r="H1695" s="3"/>
      <c r="I1695" s="3" t="s">
        <v>833</v>
      </c>
      <c r="J1695" s="3">
        <v>2050</v>
      </c>
      <c r="K1695" s="9">
        <v>12</v>
      </c>
    </row>
    <row r="1696" spans="1:11" x14ac:dyDescent="0.3">
      <c r="A1696" s="4" t="s">
        <v>268</v>
      </c>
      <c r="B1696" s="4" t="s">
        <v>21</v>
      </c>
      <c r="C1696" s="4" t="s">
        <v>416</v>
      </c>
      <c r="D1696" s="4" t="s">
        <v>446</v>
      </c>
      <c r="E1696" s="3" t="s">
        <v>865</v>
      </c>
      <c r="F1696" s="3"/>
      <c r="G1696" s="3" t="s">
        <v>3</v>
      </c>
      <c r="H1696" s="3"/>
      <c r="I1696" s="3" t="s">
        <v>833</v>
      </c>
      <c r="J1696" s="3">
        <v>2015</v>
      </c>
      <c r="K1696" s="9">
        <v>6</v>
      </c>
    </row>
    <row r="1697" spans="1:11" x14ac:dyDescent="0.3">
      <c r="A1697" s="4" t="s">
        <v>268</v>
      </c>
      <c r="B1697" s="4" t="s">
        <v>21</v>
      </c>
      <c r="C1697" s="4" t="s">
        <v>416</v>
      </c>
      <c r="D1697" s="4" t="s">
        <v>446</v>
      </c>
      <c r="E1697" s="3" t="s">
        <v>865</v>
      </c>
      <c r="F1697" s="3"/>
      <c r="G1697" s="3" t="s">
        <v>3</v>
      </c>
      <c r="H1697" s="3"/>
      <c r="I1697" s="3" t="s">
        <v>833</v>
      </c>
      <c r="J1697" s="3">
        <v>2020</v>
      </c>
      <c r="K1697" s="9">
        <v>6</v>
      </c>
    </row>
    <row r="1698" spans="1:11" x14ac:dyDescent="0.3">
      <c r="A1698" s="4" t="s">
        <v>268</v>
      </c>
      <c r="B1698" s="4" t="s">
        <v>21</v>
      </c>
      <c r="C1698" s="4" t="s">
        <v>416</v>
      </c>
      <c r="D1698" s="4" t="s">
        <v>446</v>
      </c>
      <c r="E1698" s="3" t="s">
        <v>865</v>
      </c>
      <c r="F1698" s="3"/>
      <c r="G1698" s="3" t="s">
        <v>3</v>
      </c>
      <c r="H1698" s="3"/>
      <c r="I1698" s="3" t="s">
        <v>833</v>
      </c>
      <c r="J1698" s="3">
        <v>2030</v>
      </c>
      <c r="K1698" s="9">
        <v>6</v>
      </c>
    </row>
    <row r="1699" spans="1:11" x14ac:dyDescent="0.3">
      <c r="A1699" s="4" t="s">
        <v>268</v>
      </c>
      <c r="B1699" s="4" t="s">
        <v>21</v>
      </c>
      <c r="C1699" s="4" t="s">
        <v>416</v>
      </c>
      <c r="D1699" s="4" t="s">
        <v>446</v>
      </c>
      <c r="E1699" s="3" t="s">
        <v>865</v>
      </c>
      <c r="F1699" s="3"/>
      <c r="G1699" s="3" t="s">
        <v>3</v>
      </c>
      <c r="H1699" s="3"/>
      <c r="I1699" s="3" t="s">
        <v>833</v>
      </c>
      <c r="J1699" s="3">
        <v>2050</v>
      </c>
      <c r="K1699" s="9">
        <v>6</v>
      </c>
    </row>
    <row r="1700" spans="1:11" x14ac:dyDescent="0.3">
      <c r="A1700" s="4" t="s">
        <v>269</v>
      </c>
      <c r="B1700" s="4" t="s">
        <v>233</v>
      </c>
      <c r="C1700" s="4" t="s">
        <v>10</v>
      </c>
      <c r="D1700" s="4" t="s">
        <v>420</v>
      </c>
      <c r="E1700" s="3" t="s">
        <v>853</v>
      </c>
      <c r="F1700" s="3"/>
      <c r="G1700" s="3"/>
      <c r="H1700" s="3"/>
      <c r="I1700" s="3" t="s">
        <v>833</v>
      </c>
      <c r="J1700" s="3">
        <v>2015</v>
      </c>
      <c r="K1700" s="9">
        <v>2</v>
      </c>
    </row>
    <row r="1701" spans="1:11" x14ac:dyDescent="0.3">
      <c r="A1701" s="4" t="s">
        <v>269</v>
      </c>
      <c r="B1701" s="4" t="s">
        <v>233</v>
      </c>
      <c r="C1701" s="4" t="s">
        <v>10</v>
      </c>
      <c r="D1701" s="4" t="s">
        <v>420</v>
      </c>
      <c r="E1701" s="3" t="s">
        <v>853</v>
      </c>
      <c r="F1701" s="3"/>
      <c r="G1701" s="3"/>
      <c r="H1701" s="3"/>
      <c r="I1701" s="3" t="s">
        <v>833</v>
      </c>
      <c r="J1701" s="3">
        <v>2020</v>
      </c>
      <c r="K1701" s="9">
        <v>2</v>
      </c>
    </row>
    <row r="1702" spans="1:11" x14ac:dyDescent="0.3">
      <c r="A1702" s="4" t="s">
        <v>269</v>
      </c>
      <c r="B1702" s="4" t="s">
        <v>233</v>
      </c>
      <c r="C1702" s="4" t="s">
        <v>10</v>
      </c>
      <c r="D1702" s="4" t="s">
        <v>420</v>
      </c>
      <c r="E1702" s="3" t="s">
        <v>853</v>
      </c>
      <c r="F1702" s="3"/>
      <c r="G1702" s="3"/>
      <c r="H1702" s="3"/>
      <c r="I1702" s="3" t="s">
        <v>833</v>
      </c>
      <c r="J1702" s="3">
        <v>2030</v>
      </c>
      <c r="K1702" s="9">
        <v>2</v>
      </c>
    </row>
    <row r="1703" spans="1:11" x14ac:dyDescent="0.3">
      <c r="A1703" s="4" t="s">
        <v>269</v>
      </c>
      <c r="B1703" s="4" t="s">
        <v>233</v>
      </c>
      <c r="C1703" s="4" t="s">
        <v>10</v>
      </c>
      <c r="D1703" s="4" t="s">
        <v>420</v>
      </c>
      <c r="E1703" s="3" t="s">
        <v>853</v>
      </c>
      <c r="F1703" s="3"/>
      <c r="G1703" s="3"/>
      <c r="H1703" s="3"/>
      <c r="I1703" s="3" t="s">
        <v>833</v>
      </c>
      <c r="J1703" s="3">
        <v>2040</v>
      </c>
      <c r="K1703" s="9">
        <v>2</v>
      </c>
    </row>
    <row r="1704" spans="1:11" x14ac:dyDescent="0.3">
      <c r="A1704" s="4" t="s">
        <v>269</v>
      </c>
      <c r="B1704" s="4" t="s">
        <v>233</v>
      </c>
      <c r="C1704" s="4" t="s">
        <v>10</v>
      </c>
      <c r="D1704" s="4" t="s">
        <v>420</v>
      </c>
      <c r="E1704" s="3" t="s">
        <v>853</v>
      </c>
      <c r="F1704" s="3"/>
      <c r="G1704" s="3"/>
      <c r="H1704" s="3"/>
      <c r="I1704" s="3" t="s">
        <v>833</v>
      </c>
      <c r="J1704" s="3">
        <v>2050</v>
      </c>
      <c r="K1704" s="9">
        <v>2</v>
      </c>
    </row>
    <row r="1705" spans="1:11" x14ac:dyDescent="0.3">
      <c r="A1705" s="4" t="s">
        <v>269</v>
      </c>
      <c r="B1705" s="4" t="s">
        <v>233</v>
      </c>
      <c r="C1705" s="4" t="s">
        <v>10</v>
      </c>
      <c r="D1705" s="4" t="s">
        <v>597</v>
      </c>
      <c r="E1705" s="3" t="s">
        <v>866</v>
      </c>
      <c r="F1705" s="3"/>
      <c r="G1705" s="3" t="s">
        <v>2</v>
      </c>
      <c r="H1705" s="3">
        <v>1</v>
      </c>
      <c r="I1705" s="3" t="s">
        <v>12</v>
      </c>
      <c r="J1705" s="3">
        <v>2020</v>
      </c>
      <c r="K1705" s="9">
        <v>0.8</v>
      </c>
    </row>
    <row r="1706" spans="1:11" x14ac:dyDescent="0.3">
      <c r="A1706" s="4" t="s">
        <v>269</v>
      </c>
      <c r="B1706" s="4" t="s">
        <v>233</v>
      </c>
      <c r="C1706" s="4" t="s">
        <v>10</v>
      </c>
      <c r="D1706" s="4" t="s">
        <v>597</v>
      </c>
      <c r="E1706" s="3" t="s">
        <v>866</v>
      </c>
      <c r="F1706" s="3"/>
      <c r="G1706" s="3" t="s">
        <v>2</v>
      </c>
      <c r="H1706" s="3">
        <v>1</v>
      </c>
      <c r="I1706" s="3" t="s">
        <v>12</v>
      </c>
      <c r="J1706" s="3">
        <v>2050</v>
      </c>
      <c r="K1706" s="9">
        <v>0.8</v>
      </c>
    </row>
    <row r="1707" spans="1:11" x14ac:dyDescent="0.3">
      <c r="A1707" s="4" t="s">
        <v>269</v>
      </c>
      <c r="B1707" s="4" t="s">
        <v>233</v>
      </c>
      <c r="C1707" s="4" t="s">
        <v>10</v>
      </c>
      <c r="D1707" s="4" t="s">
        <v>597</v>
      </c>
      <c r="E1707" s="3" t="s">
        <v>866</v>
      </c>
      <c r="F1707" s="3"/>
      <c r="G1707" s="3" t="s">
        <v>2</v>
      </c>
      <c r="H1707" s="3">
        <v>1</v>
      </c>
      <c r="I1707" s="3" t="s">
        <v>11</v>
      </c>
      <c r="J1707" s="3">
        <v>2020</v>
      </c>
      <c r="K1707" s="9">
        <v>1.1000000000000001</v>
      </c>
    </row>
    <row r="1708" spans="1:11" x14ac:dyDescent="0.3">
      <c r="A1708" s="4" t="s">
        <v>269</v>
      </c>
      <c r="B1708" s="4" t="s">
        <v>233</v>
      </c>
      <c r="C1708" s="4" t="s">
        <v>10</v>
      </c>
      <c r="D1708" s="4" t="s">
        <v>597</v>
      </c>
      <c r="E1708" s="3" t="s">
        <v>866</v>
      </c>
      <c r="F1708" s="3"/>
      <c r="G1708" s="3" t="s">
        <v>2</v>
      </c>
      <c r="H1708" s="3">
        <v>1</v>
      </c>
      <c r="I1708" s="3" t="s">
        <v>11</v>
      </c>
      <c r="J1708" s="3">
        <v>2050</v>
      </c>
      <c r="K1708" s="9">
        <v>1.1000000000000001</v>
      </c>
    </row>
    <row r="1709" spans="1:11" x14ac:dyDescent="0.3">
      <c r="A1709" s="4" t="s">
        <v>269</v>
      </c>
      <c r="B1709" s="4" t="s">
        <v>233</v>
      </c>
      <c r="C1709" s="4" t="s">
        <v>10</v>
      </c>
      <c r="D1709" s="4" t="s">
        <v>597</v>
      </c>
      <c r="E1709" s="3" t="s">
        <v>866</v>
      </c>
      <c r="F1709" s="3"/>
      <c r="G1709" s="3" t="s">
        <v>2</v>
      </c>
      <c r="H1709" s="3">
        <v>1</v>
      </c>
      <c r="I1709" s="3" t="s">
        <v>833</v>
      </c>
      <c r="J1709" s="3">
        <v>2015</v>
      </c>
      <c r="K1709" s="9">
        <v>9.98E-2</v>
      </c>
    </row>
    <row r="1710" spans="1:11" x14ac:dyDescent="0.3">
      <c r="A1710" s="4" t="s">
        <v>269</v>
      </c>
      <c r="B1710" s="4" t="s">
        <v>233</v>
      </c>
      <c r="C1710" s="4" t="s">
        <v>10</v>
      </c>
      <c r="D1710" s="4" t="s">
        <v>597</v>
      </c>
      <c r="E1710" s="3" t="s">
        <v>866</v>
      </c>
      <c r="F1710" s="3"/>
      <c r="G1710" s="3" t="s">
        <v>2</v>
      </c>
      <c r="H1710" s="3">
        <v>1</v>
      </c>
      <c r="I1710" s="3" t="s">
        <v>833</v>
      </c>
      <c r="J1710" s="3">
        <v>2020</v>
      </c>
      <c r="K1710" s="9">
        <v>9.98E-2</v>
      </c>
    </row>
    <row r="1711" spans="1:11" x14ac:dyDescent="0.3">
      <c r="A1711" s="4" t="s">
        <v>269</v>
      </c>
      <c r="B1711" s="4" t="s">
        <v>233</v>
      </c>
      <c r="C1711" s="4" t="s">
        <v>10</v>
      </c>
      <c r="D1711" s="4" t="s">
        <v>597</v>
      </c>
      <c r="E1711" s="3" t="s">
        <v>866</v>
      </c>
      <c r="F1711" s="3"/>
      <c r="G1711" s="3" t="s">
        <v>2</v>
      </c>
      <c r="H1711" s="3">
        <v>1</v>
      </c>
      <c r="I1711" s="3" t="s">
        <v>833</v>
      </c>
      <c r="J1711" s="3">
        <v>2030</v>
      </c>
      <c r="K1711" s="9">
        <v>0.1050526315789474</v>
      </c>
    </row>
    <row r="1712" spans="1:11" x14ac:dyDescent="0.3">
      <c r="A1712" s="4" t="s">
        <v>269</v>
      </c>
      <c r="B1712" s="4" t="s">
        <v>233</v>
      </c>
      <c r="C1712" s="4" t="s">
        <v>10</v>
      </c>
      <c r="D1712" s="4" t="s">
        <v>597</v>
      </c>
      <c r="E1712" s="3" t="s">
        <v>866</v>
      </c>
      <c r="F1712" s="3"/>
      <c r="G1712" s="3" t="s">
        <v>2</v>
      </c>
      <c r="H1712" s="3">
        <v>1</v>
      </c>
      <c r="I1712" s="3" t="s">
        <v>833</v>
      </c>
      <c r="J1712" s="3">
        <v>2040</v>
      </c>
      <c r="K1712" s="9">
        <v>0.1116184210526316</v>
      </c>
    </row>
    <row r="1713" spans="1:11" x14ac:dyDescent="0.3">
      <c r="A1713" s="4" t="s">
        <v>269</v>
      </c>
      <c r="B1713" s="4" t="s">
        <v>233</v>
      </c>
      <c r="C1713" s="4" t="s">
        <v>10</v>
      </c>
      <c r="D1713" s="4" t="s">
        <v>597</v>
      </c>
      <c r="E1713" s="3" t="s">
        <v>866</v>
      </c>
      <c r="F1713" s="3"/>
      <c r="G1713" s="3" t="s">
        <v>2</v>
      </c>
      <c r="H1713" s="3">
        <v>1</v>
      </c>
      <c r="I1713" s="3" t="s">
        <v>833</v>
      </c>
      <c r="J1713" s="3">
        <v>2050</v>
      </c>
      <c r="K1713" s="9">
        <v>0.11818421052631579</v>
      </c>
    </row>
    <row r="1714" spans="1:11" x14ac:dyDescent="0.3">
      <c r="A1714" s="4" t="s">
        <v>269</v>
      </c>
      <c r="B1714" s="4" t="s">
        <v>233</v>
      </c>
      <c r="C1714" s="4" t="s">
        <v>10</v>
      </c>
      <c r="D1714" s="4" t="s">
        <v>598</v>
      </c>
      <c r="E1714" s="3" t="s">
        <v>866</v>
      </c>
      <c r="F1714" s="3"/>
      <c r="G1714" s="3" t="s">
        <v>2</v>
      </c>
      <c r="H1714" s="3">
        <v>1</v>
      </c>
      <c r="I1714" s="3" t="s">
        <v>12</v>
      </c>
      <c r="J1714" s="3">
        <v>2020</v>
      </c>
      <c r="K1714" s="9">
        <v>0.8</v>
      </c>
    </row>
    <row r="1715" spans="1:11" x14ac:dyDescent="0.3">
      <c r="A1715" s="4" t="s">
        <v>269</v>
      </c>
      <c r="B1715" s="4" t="s">
        <v>233</v>
      </c>
      <c r="C1715" s="4" t="s">
        <v>10</v>
      </c>
      <c r="D1715" s="4" t="s">
        <v>598</v>
      </c>
      <c r="E1715" s="3" t="s">
        <v>866</v>
      </c>
      <c r="F1715" s="3"/>
      <c r="G1715" s="3" t="s">
        <v>2</v>
      </c>
      <c r="H1715" s="3">
        <v>1</v>
      </c>
      <c r="I1715" s="3" t="s">
        <v>12</v>
      </c>
      <c r="J1715" s="3">
        <v>2050</v>
      </c>
      <c r="K1715" s="9">
        <v>0.8</v>
      </c>
    </row>
    <row r="1716" spans="1:11" x14ac:dyDescent="0.3">
      <c r="A1716" s="4" t="s">
        <v>269</v>
      </c>
      <c r="B1716" s="4" t="s">
        <v>233</v>
      </c>
      <c r="C1716" s="4" t="s">
        <v>10</v>
      </c>
      <c r="D1716" s="4" t="s">
        <v>598</v>
      </c>
      <c r="E1716" s="3" t="s">
        <v>866</v>
      </c>
      <c r="F1716" s="3"/>
      <c r="G1716" s="3" t="s">
        <v>2</v>
      </c>
      <c r="H1716" s="3">
        <v>1</v>
      </c>
      <c r="I1716" s="3" t="s">
        <v>11</v>
      </c>
      <c r="J1716" s="3">
        <v>2020</v>
      </c>
      <c r="K1716" s="9">
        <v>1.1000000000000001</v>
      </c>
    </row>
    <row r="1717" spans="1:11" x14ac:dyDescent="0.3">
      <c r="A1717" s="4" t="s">
        <v>269</v>
      </c>
      <c r="B1717" s="4" t="s">
        <v>233</v>
      </c>
      <c r="C1717" s="4" t="s">
        <v>10</v>
      </c>
      <c r="D1717" s="4" t="s">
        <v>598</v>
      </c>
      <c r="E1717" s="3" t="s">
        <v>866</v>
      </c>
      <c r="F1717" s="3"/>
      <c r="G1717" s="3" t="s">
        <v>2</v>
      </c>
      <c r="H1717" s="3">
        <v>1</v>
      </c>
      <c r="I1717" s="3" t="s">
        <v>11</v>
      </c>
      <c r="J1717" s="3">
        <v>2050</v>
      </c>
      <c r="K1717" s="9">
        <v>1.1000000000000001</v>
      </c>
    </row>
    <row r="1718" spans="1:11" x14ac:dyDescent="0.3">
      <c r="A1718" s="4" t="s">
        <v>269</v>
      </c>
      <c r="B1718" s="4" t="s">
        <v>233</v>
      </c>
      <c r="C1718" s="4" t="s">
        <v>10</v>
      </c>
      <c r="D1718" s="4" t="s">
        <v>598</v>
      </c>
      <c r="E1718" s="3" t="s">
        <v>866</v>
      </c>
      <c r="F1718" s="3"/>
      <c r="G1718" s="3" t="s">
        <v>2</v>
      </c>
      <c r="H1718" s="3">
        <v>1</v>
      </c>
      <c r="I1718" s="3" t="s">
        <v>833</v>
      </c>
      <c r="J1718" s="3">
        <v>2015</v>
      </c>
      <c r="K1718" s="9">
        <v>1.17E-2</v>
      </c>
    </row>
    <row r="1719" spans="1:11" x14ac:dyDescent="0.3">
      <c r="A1719" s="4" t="s">
        <v>269</v>
      </c>
      <c r="B1719" s="4" t="s">
        <v>233</v>
      </c>
      <c r="C1719" s="4" t="s">
        <v>10</v>
      </c>
      <c r="D1719" s="4" t="s">
        <v>598</v>
      </c>
      <c r="E1719" s="3" t="s">
        <v>866</v>
      </c>
      <c r="F1719" s="3"/>
      <c r="G1719" s="3" t="s">
        <v>2</v>
      </c>
      <c r="H1719" s="3">
        <v>1</v>
      </c>
      <c r="I1719" s="3" t="s">
        <v>833</v>
      </c>
      <c r="J1719" s="3">
        <v>2020</v>
      </c>
      <c r="K1719" s="9">
        <v>1.17E-2</v>
      </c>
    </row>
    <row r="1720" spans="1:11" x14ac:dyDescent="0.3">
      <c r="A1720" s="4" t="s">
        <v>269</v>
      </c>
      <c r="B1720" s="4" t="s">
        <v>233</v>
      </c>
      <c r="C1720" s="4" t="s">
        <v>10</v>
      </c>
      <c r="D1720" s="4" t="s">
        <v>598</v>
      </c>
      <c r="E1720" s="3" t="s">
        <v>866</v>
      </c>
      <c r="F1720" s="3"/>
      <c r="G1720" s="3" t="s">
        <v>2</v>
      </c>
      <c r="H1720" s="3">
        <v>1</v>
      </c>
      <c r="I1720" s="3" t="s">
        <v>833</v>
      </c>
      <c r="J1720" s="3">
        <v>2030</v>
      </c>
      <c r="K1720" s="9">
        <v>1.6E-2</v>
      </c>
    </row>
    <row r="1721" spans="1:11" x14ac:dyDescent="0.3">
      <c r="A1721" s="4" t="s">
        <v>269</v>
      </c>
      <c r="B1721" s="4" t="s">
        <v>233</v>
      </c>
      <c r="C1721" s="4" t="s">
        <v>10</v>
      </c>
      <c r="D1721" s="4" t="s">
        <v>598</v>
      </c>
      <c r="E1721" s="3" t="s">
        <v>866</v>
      </c>
      <c r="F1721" s="3"/>
      <c r="G1721" s="3" t="s">
        <v>2</v>
      </c>
      <c r="H1721" s="3">
        <v>1</v>
      </c>
      <c r="I1721" s="3" t="s">
        <v>833</v>
      </c>
      <c r="J1721" s="3">
        <v>2040</v>
      </c>
      <c r="K1721" s="9">
        <v>1.7999999999999999E-2</v>
      </c>
    </row>
    <row r="1722" spans="1:11" x14ac:dyDescent="0.3">
      <c r="A1722" s="4" t="s">
        <v>269</v>
      </c>
      <c r="B1722" s="4" t="s">
        <v>233</v>
      </c>
      <c r="C1722" s="4" t="s">
        <v>10</v>
      </c>
      <c r="D1722" s="4" t="s">
        <v>598</v>
      </c>
      <c r="E1722" s="3" t="s">
        <v>866</v>
      </c>
      <c r="F1722" s="3"/>
      <c r="G1722" s="3" t="s">
        <v>2</v>
      </c>
      <c r="H1722" s="3">
        <v>1</v>
      </c>
      <c r="I1722" s="3" t="s">
        <v>833</v>
      </c>
      <c r="J1722" s="3">
        <v>2050</v>
      </c>
      <c r="K1722" s="9">
        <v>0.02</v>
      </c>
    </row>
    <row r="1723" spans="1:11" x14ac:dyDescent="0.3">
      <c r="A1723" s="4" t="s">
        <v>269</v>
      </c>
      <c r="B1723" s="4" t="s">
        <v>233</v>
      </c>
      <c r="C1723" s="4" t="s">
        <v>10</v>
      </c>
      <c r="D1723" s="4" t="s">
        <v>594</v>
      </c>
      <c r="E1723" s="3" t="s">
        <v>866</v>
      </c>
      <c r="F1723" s="3"/>
      <c r="G1723" s="3" t="s">
        <v>3</v>
      </c>
      <c r="H1723" s="3">
        <v>1</v>
      </c>
      <c r="I1723" s="3" t="s">
        <v>12</v>
      </c>
      <c r="J1723" s="3">
        <v>2020</v>
      </c>
      <c r="K1723" s="9">
        <v>0.8</v>
      </c>
    </row>
    <row r="1724" spans="1:11" x14ac:dyDescent="0.3">
      <c r="A1724" s="4" t="s">
        <v>269</v>
      </c>
      <c r="B1724" s="4" t="s">
        <v>233</v>
      </c>
      <c r="C1724" s="4" t="s">
        <v>10</v>
      </c>
      <c r="D1724" s="4" t="s">
        <v>594</v>
      </c>
      <c r="E1724" s="3" t="s">
        <v>866</v>
      </c>
      <c r="F1724" s="3"/>
      <c r="G1724" s="3" t="s">
        <v>3</v>
      </c>
      <c r="H1724" s="3">
        <v>1</v>
      </c>
      <c r="I1724" s="3" t="s">
        <v>12</v>
      </c>
      <c r="J1724" s="3">
        <v>2050</v>
      </c>
      <c r="K1724" s="9">
        <v>0.8</v>
      </c>
    </row>
    <row r="1725" spans="1:11" x14ac:dyDescent="0.3">
      <c r="A1725" s="4" t="s">
        <v>269</v>
      </c>
      <c r="B1725" s="4" t="s">
        <v>233</v>
      </c>
      <c r="C1725" s="4" t="s">
        <v>10</v>
      </c>
      <c r="D1725" s="4" t="s">
        <v>594</v>
      </c>
      <c r="E1725" s="3" t="s">
        <v>866</v>
      </c>
      <c r="F1725" s="3"/>
      <c r="G1725" s="3" t="s">
        <v>3</v>
      </c>
      <c r="H1725" s="3">
        <v>1</v>
      </c>
      <c r="I1725" s="3" t="s">
        <v>11</v>
      </c>
      <c r="J1725" s="3">
        <v>2020</v>
      </c>
      <c r="K1725" s="9">
        <v>1</v>
      </c>
    </row>
    <row r="1726" spans="1:11" x14ac:dyDescent="0.3">
      <c r="A1726" s="4" t="s">
        <v>269</v>
      </c>
      <c r="B1726" s="4" t="s">
        <v>233</v>
      </c>
      <c r="C1726" s="4" t="s">
        <v>10</v>
      </c>
      <c r="D1726" s="4" t="s">
        <v>594</v>
      </c>
      <c r="E1726" s="3" t="s">
        <v>866</v>
      </c>
      <c r="F1726" s="3"/>
      <c r="G1726" s="3" t="s">
        <v>3</v>
      </c>
      <c r="H1726" s="3">
        <v>1</v>
      </c>
      <c r="I1726" s="3" t="s">
        <v>11</v>
      </c>
      <c r="J1726" s="3">
        <v>2050</v>
      </c>
      <c r="K1726" s="9">
        <v>1</v>
      </c>
    </row>
    <row r="1727" spans="1:11" x14ac:dyDescent="0.3">
      <c r="A1727" s="4" t="s">
        <v>269</v>
      </c>
      <c r="B1727" s="4" t="s">
        <v>233</v>
      </c>
      <c r="C1727" s="4" t="s">
        <v>10</v>
      </c>
      <c r="D1727" s="4" t="s">
        <v>594</v>
      </c>
      <c r="E1727" s="3" t="s">
        <v>866</v>
      </c>
      <c r="F1727" s="3"/>
      <c r="G1727" s="3" t="s">
        <v>3</v>
      </c>
      <c r="H1727" s="3">
        <v>1</v>
      </c>
      <c r="I1727" s="3" t="s">
        <v>833</v>
      </c>
      <c r="J1727" s="3">
        <v>2015</v>
      </c>
      <c r="K1727" s="9">
        <v>1</v>
      </c>
    </row>
    <row r="1728" spans="1:11" x14ac:dyDescent="0.3">
      <c r="A1728" s="4" t="s">
        <v>269</v>
      </c>
      <c r="B1728" s="4" t="s">
        <v>233</v>
      </c>
      <c r="C1728" s="4" t="s">
        <v>10</v>
      </c>
      <c r="D1728" s="4" t="s">
        <v>594</v>
      </c>
      <c r="E1728" s="3" t="s">
        <v>866</v>
      </c>
      <c r="F1728" s="3"/>
      <c r="G1728" s="3" t="s">
        <v>3</v>
      </c>
      <c r="H1728" s="3">
        <v>1</v>
      </c>
      <c r="I1728" s="3" t="s">
        <v>833</v>
      </c>
      <c r="J1728" s="3">
        <v>2020</v>
      </c>
      <c r="K1728" s="9">
        <v>1</v>
      </c>
    </row>
    <row r="1729" spans="1:11" x14ac:dyDescent="0.3">
      <c r="A1729" s="4" t="s">
        <v>269</v>
      </c>
      <c r="B1729" s="4" t="s">
        <v>233</v>
      </c>
      <c r="C1729" s="4" t="s">
        <v>10</v>
      </c>
      <c r="D1729" s="4" t="s">
        <v>594</v>
      </c>
      <c r="E1729" s="3" t="s">
        <v>866</v>
      </c>
      <c r="F1729" s="3"/>
      <c r="G1729" s="3" t="s">
        <v>3</v>
      </c>
      <c r="H1729" s="3">
        <v>1</v>
      </c>
      <c r="I1729" s="3" t="s">
        <v>833</v>
      </c>
      <c r="J1729" s="3">
        <v>2030</v>
      </c>
      <c r="K1729" s="9">
        <v>1</v>
      </c>
    </row>
    <row r="1730" spans="1:11" x14ac:dyDescent="0.3">
      <c r="A1730" s="4" t="s">
        <v>269</v>
      </c>
      <c r="B1730" s="4" t="s">
        <v>233</v>
      </c>
      <c r="C1730" s="4" t="s">
        <v>10</v>
      </c>
      <c r="D1730" s="4" t="s">
        <v>594</v>
      </c>
      <c r="E1730" s="3" t="s">
        <v>866</v>
      </c>
      <c r="F1730" s="3"/>
      <c r="G1730" s="3" t="s">
        <v>3</v>
      </c>
      <c r="H1730" s="3">
        <v>1</v>
      </c>
      <c r="I1730" s="3" t="s">
        <v>833</v>
      </c>
      <c r="J1730" s="3">
        <v>2040</v>
      </c>
      <c r="K1730" s="9">
        <v>1</v>
      </c>
    </row>
    <row r="1731" spans="1:11" x14ac:dyDescent="0.3">
      <c r="A1731" s="4" t="s">
        <v>269</v>
      </c>
      <c r="B1731" s="4" t="s">
        <v>233</v>
      </c>
      <c r="C1731" s="4" t="s">
        <v>10</v>
      </c>
      <c r="D1731" s="4" t="s">
        <v>594</v>
      </c>
      <c r="E1731" s="3" t="s">
        <v>866</v>
      </c>
      <c r="F1731" s="3"/>
      <c r="G1731" s="3" t="s">
        <v>3</v>
      </c>
      <c r="H1731" s="3">
        <v>1</v>
      </c>
      <c r="I1731" s="3" t="s">
        <v>833</v>
      </c>
      <c r="J1731" s="3">
        <v>2050</v>
      </c>
      <c r="K1731" s="9">
        <v>1</v>
      </c>
    </row>
    <row r="1732" spans="1:11" x14ac:dyDescent="0.3">
      <c r="A1732" s="4" t="s">
        <v>269</v>
      </c>
      <c r="B1732" s="4" t="s">
        <v>233</v>
      </c>
      <c r="C1732" s="4" t="s">
        <v>10</v>
      </c>
      <c r="D1732" s="4" t="s">
        <v>417</v>
      </c>
      <c r="E1732" s="3" t="s">
        <v>850</v>
      </c>
      <c r="F1732" s="3"/>
      <c r="G1732" s="3"/>
      <c r="H1732" s="3"/>
      <c r="I1732" s="3" t="s">
        <v>833</v>
      </c>
      <c r="J1732" s="3">
        <v>2015</v>
      </c>
      <c r="K1732" s="9">
        <v>4</v>
      </c>
    </row>
    <row r="1733" spans="1:11" x14ac:dyDescent="0.3">
      <c r="A1733" s="4" t="s">
        <v>269</v>
      </c>
      <c r="B1733" s="4" t="s">
        <v>233</v>
      </c>
      <c r="C1733" s="4" t="s">
        <v>10</v>
      </c>
      <c r="D1733" s="4" t="s">
        <v>417</v>
      </c>
      <c r="E1733" s="3" t="s">
        <v>850</v>
      </c>
      <c r="F1733" s="3"/>
      <c r="G1733" s="3"/>
      <c r="H1733" s="3"/>
      <c r="I1733" s="3" t="s">
        <v>833</v>
      </c>
      <c r="J1733" s="3">
        <v>2020</v>
      </c>
      <c r="K1733" s="9">
        <v>4</v>
      </c>
    </row>
    <row r="1734" spans="1:11" x14ac:dyDescent="0.3">
      <c r="A1734" s="4" t="s">
        <v>269</v>
      </c>
      <c r="B1734" s="4" t="s">
        <v>233</v>
      </c>
      <c r="C1734" s="4" t="s">
        <v>10</v>
      </c>
      <c r="D1734" s="4" t="s">
        <v>417</v>
      </c>
      <c r="E1734" s="3" t="s">
        <v>850</v>
      </c>
      <c r="F1734" s="3"/>
      <c r="G1734" s="3"/>
      <c r="H1734" s="3"/>
      <c r="I1734" s="3" t="s">
        <v>833</v>
      </c>
      <c r="J1734" s="3">
        <v>2030</v>
      </c>
      <c r="K1734" s="9">
        <v>0</v>
      </c>
    </row>
    <row r="1735" spans="1:11" x14ac:dyDescent="0.3">
      <c r="A1735" s="4" t="s">
        <v>269</v>
      </c>
      <c r="B1735" s="4" t="s">
        <v>233</v>
      </c>
      <c r="C1735" s="4" t="s">
        <v>10</v>
      </c>
      <c r="D1735" s="4" t="s">
        <v>417</v>
      </c>
      <c r="E1735" s="3" t="s">
        <v>850</v>
      </c>
      <c r="F1735" s="3"/>
      <c r="G1735" s="3"/>
      <c r="H1735" s="3"/>
      <c r="I1735" s="3" t="s">
        <v>833</v>
      </c>
      <c r="J1735" s="3">
        <v>2040</v>
      </c>
      <c r="K1735" s="9">
        <v>0</v>
      </c>
    </row>
    <row r="1736" spans="1:11" x14ac:dyDescent="0.3">
      <c r="A1736" s="4" t="s">
        <v>269</v>
      </c>
      <c r="B1736" s="4" t="s">
        <v>233</v>
      </c>
      <c r="C1736" s="4" t="s">
        <v>10</v>
      </c>
      <c r="D1736" s="4" t="s">
        <v>417</v>
      </c>
      <c r="E1736" s="3" t="s">
        <v>850</v>
      </c>
      <c r="F1736" s="3"/>
      <c r="G1736" s="3"/>
      <c r="H1736" s="3"/>
      <c r="I1736" s="3" t="s">
        <v>833</v>
      </c>
      <c r="J1736" s="3">
        <v>2050</v>
      </c>
      <c r="K1736" s="9">
        <v>0</v>
      </c>
    </row>
    <row r="1737" spans="1:11" x14ac:dyDescent="0.3">
      <c r="A1737" s="4" t="s">
        <v>269</v>
      </c>
      <c r="B1737" s="4" t="s">
        <v>233</v>
      </c>
      <c r="C1737" s="4" t="s">
        <v>10</v>
      </c>
      <c r="D1737" s="4" t="s">
        <v>596</v>
      </c>
      <c r="E1737" s="3" t="s">
        <v>866</v>
      </c>
      <c r="F1737" s="3"/>
      <c r="G1737" s="3" t="s">
        <v>2</v>
      </c>
      <c r="H1737" s="3">
        <v>1</v>
      </c>
      <c r="I1737" s="3" t="s">
        <v>12</v>
      </c>
      <c r="J1737" s="3">
        <v>2020</v>
      </c>
      <c r="K1737" s="9">
        <v>0.8</v>
      </c>
    </row>
    <row r="1738" spans="1:11" x14ac:dyDescent="0.3">
      <c r="A1738" s="4" t="s">
        <v>269</v>
      </c>
      <c r="B1738" s="4" t="s">
        <v>233</v>
      </c>
      <c r="C1738" s="4" t="s">
        <v>10</v>
      </c>
      <c r="D1738" s="4" t="s">
        <v>596</v>
      </c>
      <c r="E1738" s="3" t="s">
        <v>866</v>
      </c>
      <c r="F1738" s="3"/>
      <c r="G1738" s="3" t="s">
        <v>2</v>
      </c>
      <c r="H1738" s="3">
        <v>1</v>
      </c>
      <c r="I1738" s="3" t="s">
        <v>12</v>
      </c>
      <c r="J1738" s="3">
        <v>2050</v>
      </c>
      <c r="K1738" s="9">
        <v>0.8</v>
      </c>
    </row>
    <row r="1739" spans="1:11" x14ac:dyDescent="0.3">
      <c r="A1739" s="4" t="s">
        <v>269</v>
      </c>
      <c r="B1739" s="4" t="s">
        <v>233</v>
      </c>
      <c r="C1739" s="4" t="s">
        <v>10</v>
      </c>
      <c r="D1739" s="4" t="s">
        <v>596</v>
      </c>
      <c r="E1739" s="3" t="s">
        <v>866</v>
      </c>
      <c r="F1739" s="3"/>
      <c r="G1739" s="3" t="s">
        <v>2</v>
      </c>
      <c r="H1739" s="3">
        <v>1</v>
      </c>
      <c r="I1739" s="3" t="s">
        <v>11</v>
      </c>
      <c r="J1739" s="3">
        <v>2020</v>
      </c>
      <c r="K1739" s="9">
        <v>1.1000000000000001</v>
      </c>
    </row>
    <row r="1740" spans="1:11" x14ac:dyDescent="0.3">
      <c r="A1740" s="4" t="s">
        <v>269</v>
      </c>
      <c r="B1740" s="4" t="s">
        <v>233</v>
      </c>
      <c r="C1740" s="4" t="s">
        <v>10</v>
      </c>
      <c r="D1740" s="4" t="s">
        <v>596</v>
      </c>
      <c r="E1740" s="3" t="s">
        <v>866</v>
      </c>
      <c r="F1740" s="3"/>
      <c r="G1740" s="3" t="s">
        <v>2</v>
      </c>
      <c r="H1740" s="3">
        <v>1</v>
      </c>
      <c r="I1740" s="3" t="s">
        <v>11</v>
      </c>
      <c r="J1740" s="3">
        <v>2050</v>
      </c>
      <c r="K1740" s="9">
        <v>1.1000000000000001</v>
      </c>
    </row>
    <row r="1741" spans="1:11" x14ac:dyDescent="0.3">
      <c r="A1741" s="4" t="s">
        <v>269</v>
      </c>
      <c r="B1741" s="4" t="s">
        <v>233</v>
      </c>
      <c r="C1741" s="4" t="s">
        <v>10</v>
      </c>
      <c r="D1741" s="4" t="s">
        <v>596</v>
      </c>
      <c r="E1741" s="3" t="s">
        <v>866</v>
      </c>
      <c r="F1741" s="3"/>
      <c r="G1741" s="3" t="s">
        <v>2</v>
      </c>
      <c r="H1741" s="3">
        <v>1</v>
      </c>
      <c r="I1741" s="3" t="s">
        <v>833</v>
      </c>
      <c r="J1741" s="3">
        <v>2015</v>
      </c>
      <c r="K1741" s="9">
        <v>1.47E-2</v>
      </c>
    </row>
    <row r="1742" spans="1:11" x14ac:dyDescent="0.3">
      <c r="A1742" s="4" t="s">
        <v>269</v>
      </c>
      <c r="B1742" s="4" t="s">
        <v>233</v>
      </c>
      <c r="C1742" s="4" t="s">
        <v>10</v>
      </c>
      <c r="D1742" s="4" t="s">
        <v>596</v>
      </c>
      <c r="E1742" s="3" t="s">
        <v>866</v>
      </c>
      <c r="F1742" s="3"/>
      <c r="G1742" s="3" t="s">
        <v>2</v>
      </c>
      <c r="H1742" s="3">
        <v>1</v>
      </c>
      <c r="I1742" s="3" t="s">
        <v>833</v>
      </c>
      <c r="J1742" s="3">
        <v>2020</v>
      </c>
      <c r="K1742" s="9">
        <v>1.47E-2</v>
      </c>
    </row>
    <row r="1743" spans="1:11" x14ac:dyDescent="0.3">
      <c r="A1743" s="4" t="s">
        <v>269</v>
      </c>
      <c r="B1743" s="4" t="s">
        <v>233</v>
      </c>
      <c r="C1743" s="4" t="s">
        <v>10</v>
      </c>
      <c r="D1743" s="4" t="s">
        <v>596</v>
      </c>
      <c r="E1743" s="3" t="s">
        <v>866</v>
      </c>
      <c r="F1743" s="3"/>
      <c r="G1743" s="3" t="s">
        <v>2</v>
      </c>
      <c r="H1743" s="3">
        <v>1</v>
      </c>
      <c r="I1743" s="3" t="s">
        <v>833</v>
      </c>
      <c r="J1743" s="3">
        <v>2030</v>
      </c>
      <c r="K1743" s="9">
        <v>1.547368421052631E-2</v>
      </c>
    </row>
    <row r="1744" spans="1:11" x14ac:dyDescent="0.3">
      <c r="A1744" s="4" t="s">
        <v>269</v>
      </c>
      <c r="B1744" s="4" t="s">
        <v>233</v>
      </c>
      <c r="C1744" s="4" t="s">
        <v>10</v>
      </c>
      <c r="D1744" s="4" t="s">
        <v>596</v>
      </c>
      <c r="E1744" s="3" t="s">
        <v>866</v>
      </c>
      <c r="F1744" s="3"/>
      <c r="G1744" s="3" t="s">
        <v>2</v>
      </c>
      <c r="H1744" s="3">
        <v>1</v>
      </c>
      <c r="I1744" s="3" t="s">
        <v>833</v>
      </c>
      <c r="J1744" s="3">
        <v>2040</v>
      </c>
      <c r="K1744" s="9">
        <v>1.6440789473684211E-2</v>
      </c>
    </row>
    <row r="1745" spans="1:11" x14ac:dyDescent="0.3">
      <c r="A1745" s="4" t="s">
        <v>269</v>
      </c>
      <c r="B1745" s="4" t="s">
        <v>233</v>
      </c>
      <c r="C1745" s="4" t="s">
        <v>10</v>
      </c>
      <c r="D1745" s="4" t="s">
        <v>596</v>
      </c>
      <c r="E1745" s="3" t="s">
        <v>866</v>
      </c>
      <c r="F1745" s="3"/>
      <c r="G1745" s="3" t="s">
        <v>2</v>
      </c>
      <c r="H1745" s="3">
        <v>1</v>
      </c>
      <c r="I1745" s="3" t="s">
        <v>833</v>
      </c>
      <c r="J1745" s="3">
        <v>2050</v>
      </c>
      <c r="K1745" s="9">
        <v>1.7407894736842101E-2</v>
      </c>
    </row>
    <row r="1746" spans="1:11" x14ac:dyDescent="0.3">
      <c r="A1746" s="4" t="s">
        <v>269</v>
      </c>
      <c r="B1746" s="4" t="s">
        <v>233</v>
      </c>
      <c r="C1746" s="4" t="s">
        <v>10</v>
      </c>
      <c r="D1746" s="4" t="s">
        <v>595</v>
      </c>
      <c r="E1746" s="3" t="s">
        <v>866</v>
      </c>
      <c r="F1746" s="3"/>
      <c r="G1746" s="3" t="s">
        <v>2</v>
      </c>
      <c r="H1746" s="3">
        <v>1</v>
      </c>
      <c r="I1746" s="3" t="s">
        <v>12</v>
      </c>
      <c r="J1746" s="3">
        <v>2020</v>
      </c>
      <c r="K1746" s="9">
        <v>0.8</v>
      </c>
    </row>
    <row r="1747" spans="1:11" x14ac:dyDescent="0.3">
      <c r="A1747" s="4" t="s">
        <v>269</v>
      </c>
      <c r="B1747" s="4" t="s">
        <v>233</v>
      </c>
      <c r="C1747" s="4" t="s">
        <v>10</v>
      </c>
      <c r="D1747" s="4" t="s">
        <v>595</v>
      </c>
      <c r="E1747" s="3" t="s">
        <v>866</v>
      </c>
      <c r="F1747" s="3"/>
      <c r="G1747" s="3" t="s">
        <v>2</v>
      </c>
      <c r="H1747" s="3">
        <v>1</v>
      </c>
      <c r="I1747" s="3" t="s">
        <v>12</v>
      </c>
      <c r="J1747" s="3">
        <v>2050</v>
      </c>
      <c r="K1747" s="9">
        <v>0.8</v>
      </c>
    </row>
    <row r="1748" spans="1:11" x14ac:dyDescent="0.3">
      <c r="A1748" s="4" t="s">
        <v>269</v>
      </c>
      <c r="B1748" s="4" t="s">
        <v>233</v>
      </c>
      <c r="C1748" s="4" t="s">
        <v>10</v>
      </c>
      <c r="D1748" s="4" t="s">
        <v>595</v>
      </c>
      <c r="E1748" s="3" t="s">
        <v>866</v>
      </c>
      <c r="F1748" s="3"/>
      <c r="G1748" s="3" t="s">
        <v>2</v>
      </c>
      <c r="H1748" s="3">
        <v>1</v>
      </c>
      <c r="I1748" s="3" t="s">
        <v>11</v>
      </c>
      <c r="J1748" s="3">
        <v>2020</v>
      </c>
      <c r="K1748" s="9">
        <v>1.1000000000000001</v>
      </c>
    </row>
    <row r="1749" spans="1:11" x14ac:dyDescent="0.3">
      <c r="A1749" s="4" t="s">
        <v>269</v>
      </c>
      <c r="B1749" s="4" t="s">
        <v>233</v>
      </c>
      <c r="C1749" s="4" t="s">
        <v>10</v>
      </c>
      <c r="D1749" s="4" t="s">
        <v>595</v>
      </c>
      <c r="E1749" s="3" t="s">
        <v>866</v>
      </c>
      <c r="F1749" s="3"/>
      <c r="G1749" s="3" t="s">
        <v>2</v>
      </c>
      <c r="H1749" s="3">
        <v>1</v>
      </c>
      <c r="I1749" s="3" t="s">
        <v>11</v>
      </c>
      <c r="J1749" s="3">
        <v>2050</v>
      </c>
      <c r="K1749" s="9">
        <v>1.1000000000000001</v>
      </c>
    </row>
    <row r="1750" spans="1:11" x14ac:dyDescent="0.3">
      <c r="A1750" s="4" t="s">
        <v>269</v>
      </c>
      <c r="B1750" s="4" t="s">
        <v>233</v>
      </c>
      <c r="C1750" s="4" t="s">
        <v>10</v>
      </c>
      <c r="D1750" s="4" t="s">
        <v>595</v>
      </c>
      <c r="E1750" s="3" t="s">
        <v>866</v>
      </c>
      <c r="F1750" s="3"/>
      <c r="G1750" s="3" t="s">
        <v>2</v>
      </c>
      <c r="H1750" s="3">
        <v>1</v>
      </c>
      <c r="I1750" s="3" t="s">
        <v>833</v>
      </c>
      <c r="J1750" s="3">
        <v>2015</v>
      </c>
      <c r="K1750" s="9">
        <v>0.1376</v>
      </c>
    </row>
    <row r="1751" spans="1:11" x14ac:dyDescent="0.3">
      <c r="A1751" s="4" t="s">
        <v>269</v>
      </c>
      <c r="B1751" s="4" t="s">
        <v>233</v>
      </c>
      <c r="C1751" s="4" t="s">
        <v>10</v>
      </c>
      <c r="D1751" s="4" t="s">
        <v>595</v>
      </c>
      <c r="E1751" s="3" t="s">
        <v>866</v>
      </c>
      <c r="F1751" s="3"/>
      <c r="G1751" s="3" t="s">
        <v>2</v>
      </c>
      <c r="H1751" s="3">
        <v>1</v>
      </c>
      <c r="I1751" s="3" t="s">
        <v>833</v>
      </c>
      <c r="J1751" s="3">
        <v>2020</v>
      </c>
      <c r="K1751" s="9">
        <v>0.1376</v>
      </c>
    </row>
    <row r="1752" spans="1:11" x14ac:dyDescent="0.3">
      <c r="A1752" s="4" t="s">
        <v>269</v>
      </c>
      <c r="B1752" s="4" t="s">
        <v>233</v>
      </c>
      <c r="C1752" s="4" t="s">
        <v>10</v>
      </c>
      <c r="D1752" s="4" t="s">
        <v>595</v>
      </c>
      <c r="E1752" s="3" t="s">
        <v>866</v>
      </c>
      <c r="F1752" s="3"/>
      <c r="G1752" s="3" t="s">
        <v>2</v>
      </c>
      <c r="H1752" s="3">
        <v>1</v>
      </c>
      <c r="I1752" s="3" t="s">
        <v>833</v>
      </c>
      <c r="J1752" s="3">
        <v>2030</v>
      </c>
      <c r="K1752" s="9">
        <v>0.14484210526315791</v>
      </c>
    </row>
    <row r="1753" spans="1:11" x14ac:dyDescent="0.3">
      <c r="A1753" s="4" t="s">
        <v>269</v>
      </c>
      <c r="B1753" s="4" t="s">
        <v>233</v>
      </c>
      <c r="C1753" s="4" t="s">
        <v>10</v>
      </c>
      <c r="D1753" s="4" t="s">
        <v>595</v>
      </c>
      <c r="E1753" s="3" t="s">
        <v>866</v>
      </c>
      <c r="F1753" s="3"/>
      <c r="G1753" s="3" t="s">
        <v>2</v>
      </c>
      <c r="H1753" s="3">
        <v>1</v>
      </c>
      <c r="I1753" s="3" t="s">
        <v>833</v>
      </c>
      <c r="J1753" s="3">
        <v>2040</v>
      </c>
      <c r="K1753" s="9">
        <v>0.15389473684210531</v>
      </c>
    </row>
    <row r="1754" spans="1:11" x14ac:dyDescent="0.3">
      <c r="A1754" s="4" t="s">
        <v>269</v>
      </c>
      <c r="B1754" s="4" t="s">
        <v>233</v>
      </c>
      <c r="C1754" s="4" t="s">
        <v>10</v>
      </c>
      <c r="D1754" s="4" t="s">
        <v>595</v>
      </c>
      <c r="E1754" s="3" t="s">
        <v>866</v>
      </c>
      <c r="F1754" s="3"/>
      <c r="G1754" s="3" t="s">
        <v>2</v>
      </c>
      <c r="H1754" s="3">
        <v>1</v>
      </c>
      <c r="I1754" s="3" t="s">
        <v>833</v>
      </c>
      <c r="J1754" s="3">
        <v>2050</v>
      </c>
      <c r="K1754" s="9">
        <v>0.16294736842105259</v>
      </c>
    </row>
    <row r="1755" spans="1:11" x14ac:dyDescent="0.3">
      <c r="A1755" s="4" t="s">
        <v>269</v>
      </c>
      <c r="B1755" s="4" t="s">
        <v>233</v>
      </c>
      <c r="C1755" s="4" t="s">
        <v>10</v>
      </c>
      <c r="D1755" s="4" t="s">
        <v>422</v>
      </c>
      <c r="E1755" s="3" t="s">
        <v>857</v>
      </c>
      <c r="F1755" s="3"/>
      <c r="G1755" s="3"/>
      <c r="H1755" s="3"/>
      <c r="I1755" s="3" t="s">
        <v>833</v>
      </c>
      <c r="J1755" s="3">
        <v>2015</v>
      </c>
      <c r="K1755" s="9">
        <v>2</v>
      </c>
    </row>
    <row r="1756" spans="1:11" x14ac:dyDescent="0.3">
      <c r="A1756" s="4" t="s">
        <v>269</v>
      </c>
      <c r="B1756" s="4" t="s">
        <v>233</v>
      </c>
      <c r="C1756" s="4" t="s">
        <v>10</v>
      </c>
      <c r="D1756" s="4" t="s">
        <v>422</v>
      </c>
      <c r="E1756" s="3" t="s">
        <v>857</v>
      </c>
      <c r="F1756" s="3"/>
      <c r="G1756" s="3"/>
      <c r="H1756" s="3"/>
      <c r="I1756" s="3" t="s">
        <v>833</v>
      </c>
      <c r="J1756" s="3">
        <v>2020</v>
      </c>
      <c r="K1756" s="9">
        <v>2</v>
      </c>
    </row>
    <row r="1757" spans="1:11" x14ac:dyDescent="0.3">
      <c r="A1757" s="4" t="s">
        <v>269</v>
      </c>
      <c r="B1757" s="4" t="s">
        <v>233</v>
      </c>
      <c r="C1757" s="4" t="s">
        <v>10</v>
      </c>
      <c r="D1757" s="4" t="s">
        <v>422</v>
      </c>
      <c r="E1757" s="3" t="s">
        <v>857</v>
      </c>
      <c r="F1757" s="3"/>
      <c r="G1757" s="3"/>
      <c r="H1757" s="3"/>
      <c r="I1757" s="3" t="s">
        <v>833</v>
      </c>
      <c r="J1757" s="3">
        <v>2030</v>
      </c>
      <c r="K1757" s="9">
        <v>2</v>
      </c>
    </row>
    <row r="1758" spans="1:11" x14ac:dyDescent="0.3">
      <c r="A1758" s="4" t="s">
        <v>269</v>
      </c>
      <c r="B1758" s="4" t="s">
        <v>233</v>
      </c>
      <c r="C1758" s="4" t="s">
        <v>10</v>
      </c>
      <c r="D1758" s="4" t="s">
        <v>422</v>
      </c>
      <c r="E1758" s="3" t="s">
        <v>857</v>
      </c>
      <c r="F1758" s="3"/>
      <c r="G1758" s="3"/>
      <c r="H1758" s="3"/>
      <c r="I1758" s="3" t="s">
        <v>833</v>
      </c>
      <c r="J1758" s="3">
        <v>2040</v>
      </c>
      <c r="K1758" s="9">
        <v>2</v>
      </c>
    </row>
    <row r="1759" spans="1:11" x14ac:dyDescent="0.3">
      <c r="A1759" s="4" t="s">
        <v>269</v>
      </c>
      <c r="B1759" s="4" t="s">
        <v>233</v>
      </c>
      <c r="C1759" s="4" t="s">
        <v>10</v>
      </c>
      <c r="D1759" s="4" t="s">
        <v>422</v>
      </c>
      <c r="E1759" s="3" t="s">
        <v>857</v>
      </c>
      <c r="F1759" s="3"/>
      <c r="G1759" s="3"/>
      <c r="H1759" s="3"/>
      <c r="I1759" s="3" t="s">
        <v>833</v>
      </c>
      <c r="J1759" s="3">
        <v>2050</v>
      </c>
      <c r="K1759" s="9">
        <v>2</v>
      </c>
    </row>
    <row r="1760" spans="1:11" x14ac:dyDescent="0.3">
      <c r="A1760" s="4" t="s">
        <v>269</v>
      </c>
      <c r="B1760" s="4" t="s">
        <v>233</v>
      </c>
      <c r="C1760" s="4" t="s">
        <v>10</v>
      </c>
      <c r="D1760" s="4" t="s">
        <v>419</v>
      </c>
      <c r="E1760" s="3" t="s">
        <v>853</v>
      </c>
      <c r="F1760" s="3"/>
      <c r="G1760" s="3"/>
      <c r="H1760" s="3"/>
      <c r="I1760" s="3" t="s">
        <v>833</v>
      </c>
      <c r="J1760" s="3">
        <v>2015</v>
      </c>
      <c r="K1760" s="9">
        <v>20</v>
      </c>
    </row>
    <row r="1761" spans="1:11" x14ac:dyDescent="0.3">
      <c r="A1761" s="4" t="s">
        <v>269</v>
      </c>
      <c r="B1761" s="4" t="s">
        <v>233</v>
      </c>
      <c r="C1761" s="4" t="s">
        <v>10</v>
      </c>
      <c r="D1761" s="4" t="s">
        <v>419</v>
      </c>
      <c r="E1761" s="3" t="s">
        <v>853</v>
      </c>
      <c r="F1761" s="3"/>
      <c r="G1761" s="3"/>
      <c r="H1761" s="3"/>
      <c r="I1761" s="3" t="s">
        <v>833</v>
      </c>
      <c r="J1761" s="3">
        <v>2020</v>
      </c>
      <c r="K1761" s="9">
        <v>25</v>
      </c>
    </row>
    <row r="1762" spans="1:11" x14ac:dyDescent="0.3">
      <c r="A1762" s="4" t="s">
        <v>269</v>
      </c>
      <c r="B1762" s="4" t="s">
        <v>233</v>
      </c>
      <c r="C1762" s="4" t="s">
        <v>10</v>
      </c>
      <c r="D1762" s="4" t="s">
        <v>419</v>
      </c>
      <c r="E1762" s="3" t="s">
        <v>853</v>
      </c>
      <c r="F1762" s="3"/>
      <c r="G1762" s="3"/>
      <c r="H1762" s="3"/>
      <c r="I1762" s="3" t="s">
        <v>833</v>
      </c>
      <c r="J1762" s="3">
        <v>2030</v>
      </c>
      <c r="K1762" s="9">
        <v>25</v>
      </c>
    </row>
    <row r="1763" spans="1:11" x14ac:dyDescent="0.3">
      <c r="A1763" s="4" t="s">
        <v>269</v>
      </c>
      <c r="B1763" s="4" t="s">
        <v>233</v>
      </c>
      <c r="C1763" s="4" t="s">
        <v>10</v>
      </c>
      <c r="D1763" s="4" t="s">
        <v>419</v>
      </c>
      <c r="E1763" s="3" t="s">
        <v>853</v>
      </c>
      <c r="F1763" s="3"/>
      <c r="G1763" s="3"/>
      <c r="H1763" s="3"/>
      <c r="I1763" s="3" t="s">
        <v>833</v>
      </c>
      <c r="J1763" s="3">
        <v>2040</v>
      </c>
      <c r="K1763" s="9">
        <v>25</v>
      </c>
    </row>
    <row r="1764" spans="1:11" x14ac:dyDescent="0.3">
      <c r="A1764" s="4" t="s">
        <v>269</v>
      </c>
      <c r="B1764" s="4" t="s">
        <v>233</v>
      </c>
      <c r="C1764" s="4" t="s">
        <v>10</v>
      </c>
      <c r="D1764" s="4" t="s">
        <v>419</v>
      </c>
      <c r="E1764" s="3" t="s">
        <v>853</v>
      </c>
      <c r="F1764" s="3"/>
      <c r="G1764" s="3"/>
      <c r="H1764" s="3"/>
      <c r="I1764" s="3" t="s">
        <v>833</v>
      </c>
      <c r="J1764" s="3">
        <v>2050</v>
      </c>
      <c r="K1764" s="9">
        <v>25</v>
      </c>
    </row>
    <row r="1765" spans="1:11" x14ac:dyDescent="0.3">
      <c r="A1765" s="4" t="s">
        <v>269</v>
      </c>
      <c r="B1765" s="4" t="s">
        <v>233</v>
      </c>
      <c r="C1765" s="4" t="s">
        <v>10</v>
      </c>
      <c r="D1765" s="4" t="s">
        <v>592</v>
      </c>
      <c r="E1765" s="3" t="s">
        <v>867</v>
      </c>
      <c r="F1765" s="3"/>
      <c r="G1765" s="3" t="s">
        <v>75</v>
      </c>
      <c r="H1765" s="3" t="s">
        <v>121</v>
      </c>
      <c r="I1765" s="3" t="s">
        <v>12</v>
      </c>
      <c r="J1765" s="3">
        <v>2020</v>
      </c>
      <c r="K1765" s="9">
        <v>1</v>
      </c>
    </row>
    <row r="1766" spans="1:11" x14ac:dyDescent="0.3">
      <c r="A1766" s="4" t="s">
        <v>269</v>
      </c>
      <c r="B1766" s="4" t="s">
        <v>233</v>
      </c>
      <c r="C1766" s="4" t="s">
        <v>10</v>
      </c>
      <c r="D1766" s="4" t="s">
        <v>592</v>
      </c>
      <c r="E1766" s="3" t="s">
        <v>867</v>
      </c>
      <c r="F1766" s="3"/>
      <c r="G1766" s="3" t="s">
        <v>75</v>
      </c>
      <c r="H1766" s="3" t="s">
        <v>121</v>
      </c>
      <c r="I1766" s="3" t="s">
        <v>12</v>
      </c>
      <c r="J1766" s="3">
        <v>2050</v>
      </c>
      <c r="K1766" s="9">
        <v>0.5</v>
      </c>
    </row>
    <row r="1767" spans="1:11" x14ac:dyDescent="0.3">
      <c r="A1767" s="4" t="s">
        <v>269</v>
      </c>
      <c r="B1767" s="4" t="s">
        <v>233</v>
      </c>
      <c r="C1767" s="4" t="s">
        <v>10</v>
      </c>
      <c r="D1767" s="4" t="s">
        <v>592</v>
      </c>
      <c r="E1767" s="3" t="s">
        <v>867</v>
      </c>
      <c r="F1767" s="3"/>
      <c r="G1767" s="3" t="s">
        <v>75</v>
      </c>
      <c r="H1767" s="3" t="s">
        <v>121</v>
      </c>
      <c r="I1767" s="3" t="s">
        <v>11</v>
      </c>
      <c r="J1767" s="3">
        <v>2020</v>
      </c>
      <c r="K1767" s="9">
        <v>1.5</v>
      </c>
    </row>
    <row r="1768" spans="1:11" x14ac:dyDescent="0.3">
      <c r="A1768" s="4" t="s">
        <v>269</v>
      </c>
      <c r="B1768" s="4" t="s">
        <v>233</v>
      </c>
      <c r="C1768" s="4" t="s">
        <v>10</v>
      </c>
      <c r="D1768" s="4" t="s">
        <v>592</v>
      </c>
      <c r="E1768" s="3" t="s">
        <v>867</v>
      </c>
      <c r="F1768" s="3"/>
      <c r="G1768" s="3" t="s">
        <v>75</v>
      </c>
      <c r="H1768" s="3" t="s">
        <v>121</v>
      </c>
      <c r="I1768" s="3" t="s">
        <v>11</v>
      </c>
      <c r="J1768" s="3">
        <v>2050</v>
      </c>
      <c r="K1768" s="9">
        <v>1.5</v>
      </c>
    </row>
    <row r="1769" spans="1:11" x14ac:dyDescent="0.3">
      <c r="A1769" s="4" t="s">
        <v>269</v>
      </c>
      <c r="B1769" s="4" t="s">
        <v>233</v>
      </c>
      <c r="C1769" s="4" t="s">
        <v>10</v>
      </c>
      <c r="D1769" s="4" t="s">
        <v>592</v>
      </c>
      <c r="E1769" s="3" t="s">
        <v>867</v>
      </c>
      <c r="F1769" s="3"/>
      <c r="G1769" s="3" t="s">
        <v>75</v>
      </c>
      <c r="H1769" s="3" t="s">
        <v>121</v>
      </c>
      <c r="I1769" s="3" t="s">
        <v>833</v>
      </c>
      <c r="J1769" s="3">
        <v>2015</v>
      </c>
      <c r="K1769" s="9">
        <v>50</v>
      </c>
    </row>
    <row r="1770" spans="1:11" x14ac:dyDescent="0.3">
      <c r="A1770" s="4" t="s">
        <v>269</v>
      </c>
      <c r="B1770" s="4" t="s">
        <v>233</v>
      </c>
      <c r="C1770" s="4" t="s">
        <v>10</v>
      </c>
      <c r="D1770" s="4" t="s">
        <v>592</v>
      </c>
      <c r="E1770" s="3" t="s">
        <v>867</v>
      </c>
      <c r="F1770" s="3"/>
      <c r="G1770" s="3" t="s">
        <v>75</v>
      </c>
      <c r="H1770" s="3" t="s">
        <v>121</v>
      </c>
      <c r="I1770" s="3" t="s">
        <v>833</v>
      </c>
      <c r="J1770" s="3">
        <v>2020</v>
      </c>
      <c r="K1770" s="9">
        <v>50</v>
      </c>
    </row>
    <row r="1771" spans="1:11" x14ac:dyDescent="0.3">
      <c r="A1771" s="4" t="s">
        <v>269</v>
      </c>
      <c r="B1771" s="4" t="s">
        <v>233</v>
      </c>
      <c r="C1771" s="4" t="s">
        <v>10</v>
      </c>
      <c r="D1771" s="4" t="s">
        <v>592</v>
      </c>
      <c r="E1771" s="3" t="s">
        <v>867</v>
      </c>
      <c r="F1771" s="3"/>
      <c r="G1771" s="3" t="s">
        <v>75</v>
      </c>
      <c r="H1771" s="3" t="s">
        <v>121</v>
      </c>
      <c r="I1771" s="3" t="s">
        <v>833</v>
      </c>
      <c r="J1771" s="3">
        <v>2030</v>
      </c>
      <c r="K1771" s="9">
        <v>100</v>
      </c>
    </row>
    <row r="1772" spans="1:11" x14ac:dyDescent="0.3">
      <c r="A1772" s="4" t="s">
        <v>269</v>
      </c>
      <c r="B1772" s="4" t="s">
        <v>233</v>
      </c>
      <c r="C1772" s="4" t="s">
        <v>10</v>
      </c>
      <c r="D1772" s="4" t="s">
        <v>592</v>
      </c>
      <c r="E1772" s="3" t="s">
        <v>867</v>
      </c>
      <c r="F1772" s="3"/>
      <c r="G1772" s="3" t="s">
        <v>75</v>
      </c>
      <c r="H1772" s="3" t="s">
        <v>121</v>
      </c>
      <c r="I1772" s="3" t="s">
        <v>833</v>
      </c>
      <c r="J1772" s="3">
        <v>2040</v>
      </c>
      <c r="K1772" s="9">
        <v>125</v>
      </c>
    </row>
    <row r="1773" spans="1:11" x14ac:dyDescent="0.3">
      <c r="A1773" s="4" t="s">
        <v>269</v>
      </c>
      <c r="B1773" s="4" t="s">
        <v>233</v>
      </c>
      <c r="C1773" s="4" t="s">
        <v>10</v>
      </c>
      <c r="D1773" s="4" t="s">
        <v>592</v>
      </c>
      <c r="E1773" s="3" t="s">
        <v>867</v>
      </c>
      <c r="F1773" s="3"/>
      <c r="G1773" s="3" t="s">
        <v>75</v>
      </c>
      <c r="H1773" s="3" t="s">
        <v>121</v>
      </c>
      <c r="I1773" s="3" t="s">
        <v>833</v>
      </c>
      <c r="J1773" s="3">
        <v>2050</v>
      </c>
      <c r="K1773" s="9">
        <v>150</v>
      </c>
    </row>
    <row r="1774" spans="1:11" x14ac:dyDescent="0.3">
      <c r="A1774" s="4" t="s">
        <v>269</v>
      </c>
      <c r="B1774" s="4" t="s">
        <v>233</v>
      </c>
      <c r="C1774" s="4" t="s">
        <v>10</v>
      </c>
      <c r="D1774" s="4" t="s">
        <v>593</v>
      </c>
      <c r="E1774" s="3" t="s">
        <v>855</v>
      </c>
      <c r="F1774" s="3"/>
      <c r="G1774" s="3" t="s">
        <v>76</v>
      </c>
      <c r="H1774" s="3" t="s">
        <v>121</v>
      </c>
      <c r="I1774" s="3" t="s">
        <v>12</v>
      </c>
      <c r="J1774" s="3">
        <v>2020</v>
      </c>
      <c r="K1774" s="9">
        <v>1</v>
      </c>
    </row>
    <row r="1775" spans="1:11" x14ac:dyDescent="0.3">
      <c r="A1775" s="4" t="s">
        <v>269</v>
      </c>
      <c r="B1775" s="4" t="s">
        <v>233</v>
      </c>
      <c r="C1775" s="4" t="s">
        <v>10</v>
      </c>
      <c r="D1775" s="4" t="s">
        <v>593</v>
      </c>
      <c r="E1775" s="3" t="s">
        <v>855</v>
      </c>
      <c r="F1775" s="3"/>
      <c r="G1775" s="3" t="s">
        <v>76</v>
      </c>
      <c r="H1775" s="3" t="s">
        <v>121</v>
      </c>
      <c r="I1775" s="3" t="s">
        <v>12</v>
      </c>
      <c r="J1775" s="3">
        <v>2050</v>
      </c>
      <c r="K1775" s="9">
        <v>0.5</v>
      </c>
    </row>
    <row r="1776" spans="1:11" x14ac:dyDescent="0.3">
      <c r="A1776" s="4" t="s">
        <v>269</v>
      </c>
      <c r="B1776" s="4" t="s">
        <v>233</v>
      </c>
      <c r="C1776" s="4" t="s">
        <v>10</v>
      </c>
      <c r="D1776" s="4" t="s">
        <v>593</v>
      </c>
      <c r="E1776" s="3" t="s">
        <v>855</v>
      </c>
      <c r="F1776" s="3"/>
      <c r="G1776" s="3" t="s">
        <v>76</v>
      </c>
      <c r="H1776" s="3" t="s">
        <v>121</v>
      </c>
      <c r="I1776" s="3" t="s">
        <v>11</v>
      </c>
      <c r="J1776" s="3">
        <v>2020</v>
      </c>
      <c r="K1776" s="9">
        <v>1.5</v>
      </c>
    </row>
    <row r="1777" spans="1:11" x14ac:dyDescent="0.3">
      <c r="A1777" s="4" t="s">
        <v>269</v>
      </c>
      <c r="B1777" s="4" t="s">
        <v>233</v>
      </c>
      <c r="C1777" s="4" t="s">
        <v>10</v>
      </c>
      <c r="D1777" s="4" t="s">
        <v>593</v>
      </c>
      <c r="E1777" s="3" t="s">
        <v>855</v>
      </c>
      <c r="F1777" s="3"/>
      <c r="G1777" s="3" t="s">
        <v>76</v>
      </c>
      <c r="H1777" s="3" t="s">
        <v>121</v>
      </c>
      <c r="I1777" s="3" t="s">
        <v>11</v>
      </c>
      <c r="J1777" s="3">
        <v>2050</v>
      </c>
      <c r="K1777" s="9">
        <v>1.5</v>
      </c>
    </row>
    <row r="1778" spans="1:11" x14ac:dyDescent="0.3">
      <c r="A1778" s="4" t="s">
        <v>269</v>
      </c>
      <c r="B1778" s="4" t="s">
        <v>233</v>
      </c>
      <c r="C1778" s="4" t="s">
        <v>10</v>
      </c>
      <c r="D1778" s="4" t="s">
        <v>593</v>
      </c>
      <c r="E1778" s="3" t="s">
        <v>855</v>
      </c>
      <c r="F1778" s="3"/>
      <c r="G1778" s="3" t="s">
        <v>76</v>
      </c>
      <c r="H1778" s="3" t="s">
        <v>121</v>
      </c>
      <c r="I1778" s="3" t="s">
        <v>833</v>
      </c>
      <c r="J1778" s="3">
        <v>2015</v>
      </c>
      <c r="K1778" s="9">
        <v>75</v>
      </c>
    </row>
    <row r="1779" spans="1:11" x14ac:dyDescent="0.3">
      <c r="A1779" s="4" t="s">
        <v>269</v>
      </c>
      <c r="B1779" s="4" t="s">
        <v>233</v>
      </c>
      <c r="C1779" s="4" t="s">
        <v>10</v>
      </c>
      <c r="D1779" s="4" t="s">
        <v>593</v>
      </c>
      <c r="E1779" s="3" t="s">
        <v>855</v>
      </c>
      <c r="F1779" s="3"/>
      <c r="G1779" s="3" t="s">
        <v>76</v>
      </c>
      <c r="H1779" s="3" t="s">
        <v>121</v>
      </c>
      <c r="I1779" s="3" t="s">
        <v>833</v>
      </c>
      <c r="J1779" s="3">
        <v>2020</v>
      </c>
      <c r="K1779" s="9">
        <v>75</v>
      </c>
    </row>
    <row r="1780" spans="1:11" x14ac:dyDescent="0.3">
      <c r="A1780" s="4" t="s">
        <v>269</v>
      </c>
      <c r="B1780" s="4" t="s">
        <v>233</v>
      </c>
      <c r="C1780" s="4" t="s">
        <v>10</v>
      </c>
      <c r="D1780" s="4" t="s">
        <v>593</v>
      </c>
      <c r="E1780" s="3" t="s">
        <v>855</v>
      </c>
      <c r="F1780" s="3"/>
      <c r="G1780" s="3" t="s">
        <v>76</v>
      </c>
      <c r="H1780" s="3" t="s">
        <v>121</v>
      </c>
      <c r="I1780" s="3" t="s">
        <v>833</v>
      </c>
      <c r="J1780" s="3">
        <v>2030</v>
      </c>
      <c r="K1780" s="9">
        <v>150</v>
      </c>
    </row>
    <row r="1781" spans="1:11" x14ac:dyDescent="0.3">
      <c r="A1781" s="4" t="s">
        <v>269</v>
      </c>
      <c r="B1781" s="4" t="s">
        <v>233</v>
      </c>
      <c r="C1781" s="4" t="s">
        <v>10</v>
      </c>
      <c r="D1781" s="4" t="s">
        <v>593</v>
      </c>
      <c r="E1781" s="3" t="s">
        <v>855</v>
      </c>
      <c r="F1781" s="3"/>
      <c r="G1781" s="3" t="s">
        <v>76</v>
      </c>
      <c r="H1781" s="3" t="s">
        <v>121</v>
      </c>
      <c r="I1781" s="3" t="s">
        <v>833</v>
      </c>
      <c r="J1781" s="3">
        <v>2040</v>
      </c>
      <c r="K1781" s="9">
        <v>190</v>
      </c>
    </row>
    <row r="1782" spans="1:11" x14ac:dyDescent="0.3">
      <c r="A1782" s="4" t="s">
        <v>269</v>
      </c>
      <c r="B1782" s="4" t="s">
        <v>233</v>
      </c>
      <c r="C1782" s="4" t="s">
        <v>10</v>
      </c>
      <c r="D1782" s="4" t="s">
        <v>593</v>
      </c>
      <c r="E1782" s="3" t="s">
        <v>855</v>
      </c>
      <c r="F1782" s="3"/>
      <c r="G1782" s="3" t="s">
        <v>76</v>
      </c>
      <c r="H1782" s="3" t="s">
        <v>121</v>
      </c>
      <c r="I1782" s="3" t="s">
        <v>833</v>
      </c>
      <c r="J1782" s="3">
        <v>2050</v>
      </c>
      <c r="K1782" s="9">
        <v>225</v>
      </c>
    </row>
    <row r="1783" spans="1:11" x14ac:dyDescent="0.3">
      <c r="A1783" s="4" t="s">
        <v>269</v>
      </c>
      <c r="B1783" s="4" t="s">
        <v>233</v>
      </c>
      <c r="C1783" s="4" t="s">
        <v>415</v>
      </c>
      <c r="D1783" s="4" t="s">
        <v>453</v>
      </c>
      <c r="E1783" s="3" t="s">
        <v>850</v>
      </c>
      <c r="F1783" s="3"/>
      <c r="G1783" s="3"/>
      <c r="H1783" s="3"/>
      <c r="I1783" s="3" t="s">
        <v>833</v>
      </c>
      <c r="J1783" s="3">
        <v>2015</v>
      </c>
      <c r="K1783" s="9">
        <v>75</v>
      </c>
    </row>
    <row r="1784" spans="1:11" x14ac:dyDescent="0.3">
      <c r="A1784" s="4" t="s">
        <v>269</v>
      </c>
      <c r="B1784" s="4" t="s">
        <v>233</v>
      </c>
      <c r="C1784" s="4" t="s">
        <v>415</v>
      </c>
      <c r="D1784" s="4" t="s">
        <v>453</v>
      </c>
      <c r="E1784" s="3" t="s">
        <v>850</v>
      </c>
      <c r="F1784" s="3"/>
      <c r="G1784" s="3"/>
      <c r="H1784" s="3"/>
      <c r="I1784" s="3" t="s">
        <v>833</v>
      </c>
      <c r="J1784" s="3">
        <v>2020</v>
      </c>
      <c r="K1784" s="9">
        <v>75</v>
      </c>
    </row>
    <row r="1785" spans="1:11" x14ac:dyDescent="0.3">
      <c r="A1785" s="4" t="s">
        <v>269</v>
      </c>
      <c r="B1785" s="4" t="s">
        <v>233</v>
      </c>
      <c r="C1785" s="4" t="s">
        <v>415</v>
      </c>
      <c r="D1785" s="4" t="s">
        <v>453</v>
      </c>
      <c r="E1785" s="3" t="s">
        <v>850</v>
      </c>
      <c r="F1785" s="3"/>
      <c r="G1785" s="3"/>
      <c r="H1785" s="3"/>
      <c r="I1785" s="3" t="s">
        <v>833</v>
      </c>
      <c r="J1785" s="3">
        <v>2030</v>
      </c>
      <c r="K1785" s="9">
        <v>75</v>
      </c>
    </row>
    <row r="1786" spans="1:11" x14ac:dyDescent="0.3">
      <c r="A1786" s="4" t="s">
        <v>269</v>
      </c>
      <c r="B1786" s="4" t="s">
        <v>233</v>
      </c>
      <c r="C1786" s="4" t="s">
        <v>415</v>
      </c>
      <c r="D1786" s="4" t="s">
        <v>453</v>
      </c>
      <c r="E1786" s="3" t="s">
        <v>850</v>
      </c>
      <c r="F1786" s="3"/>
      <c r="G1786" s="3"/>
      <c r="H1786" s="3"/>
      <c r="I1786" s="3" t="s">
        <v>833</v>
      </c>
      <c r="J1786" s="3">
        <v>2040</v>
      </c>
      <c r="K1786" s="9">
        <v>75</v>
      </c>
    </row>
    <row r="1787" spans="1:11" x14ac:dyDescent="0.3">
      <c r="A1787" s="4" t="s">
        <v>269</v>
      </c>
      <c r="B1787" s="4" t="s">
        <v>233</v>
      </c>
      <c r="C1787" s="4" t="s">
        <v>415</v>
      </c>
      <c r="D1787" s="4" t="s">
        <v>453</v>
      </c>
      <c r="E1787" s="3" t="s">
        <v>850</v>
      </c>
      <c r="F1787" s="3"/>
      <c r="G1787" s="3"/>
      <c r="H1787" s="3"/>
      <c r="I1787" s="3" t="s">
        <v>833</v>
      </c>
      <c r="J1787" s="3">
        <v>2050</v>
      </c>
      <c r="K1787" s="9">
        <v>75</v>
      </c>
    </row>
    <row r="1788" spans="1:11" x14ac:dyDescent="0.3">
      <c r="A1788" s="4" t="s">
        <v>269</v>
      </c>
      <c r="B1788" s="4" t="s">
        <v>233</v>
      </c>
      <c r="C1788" s="4" t="s">
        <v>415</v>
      </c>
      <c r="D1788" s="4" t="s">
        <v>454</v>
      </c>
      <c r="E1788" s="3" t="s">
        <v>850</v>
      </c>
      <c r="F1788" s="3"/>
      <c r="G1788" s="3"/>
      <c r="H1788" s="3"/>
      <c r="I1788" s="3" t="s">
        <v>833</v>
      </c>
      <c r="J1788" s="3">
        <v>2015</v>
      </c>
      <c r="K1788" s="9">
        <v>25</v>
      </c>
    </row>
    <row r="1789" spans="1:11" x14ac:dyDescent="0.3">
      <c r="A1789" s="4" t="s">
        <v>269</v>
      </c>
      <c r="B1789" s="4" t="s">
        <v>233</v>
      </c>
      <c r="C1789" s="4" t="s">
        <v>415</v>
      </c>
      <c r="D1789" s="4" t="s">
        <v>454</v>
      </c>
      <c r="E1789" s="3" t="s">
        <v>850</v>
      </c>
      <c r="F1789" s="3"/>
      <c r="G1789" s="3"/>
      <c r="H1789" s="3"/>
      <c r="I1789" s="3" t="s">
        <v>833</v>
      </c>
      <c r="J1789" s="3">
        <v>2020</v>
      </c>
      <c r="K1789" s="9">
        <v>25</v>
      </c>
    </row>
    <row r="1790" spans="1:11" x14ac:dyDescent="0.3">
      <c r="A1790" s="4" t="s">
        <v>269</v>
      </c>
      <c r="B1790" s="4" t="s">
        <v>233</v>
      </c>
      <c r="C1790" s="4" t="s">
        <v>415</v>
      </c>
      <c r="D1790" s="4" t="s">
        <v>454</v>
      </c>
      <c r="E1790" s="3" t="s">
        <v>850</v>
      </c>
      <c r="F1790" s="3"/>
      <c r="G1790" s="3"/>
      <c r="H1790" s="3"/>
      <c r="I1790" s="3" t="s">
        <v>833</v>
      </c>
      <c r="J1790" s="3">
        <v>2030</v>
      </c>
      <c r="K1790" s="9">
        <v>25</v>
      </c>
    </row>
    <row r="1791" spans="1:11" x14ac:dyDescent="0.3">
      <c r="A1791" s="4" t="s">
        <v>269</v>
      </c>
      <c r="B1791" s="4" t="s">
        <v>233</v>
      </c>
      <c r="C1791" s="4" t="s">
        <v>415</v>
      </c>
      <c r="D1791" s="4" t="s">
        <v>454</v>
      </c>
      <c r="E1791" s="3" t="s">
        <v>850</v>
      </c>
      <c r="F1791" s="3"/>
      <c r="G1791" s="3"/>
      <c r="H1791" s="3"/>
      <c r="I1791" s="3" t="s">
        <v>833</v>
      </c>
      <c r="J1791" s="3">
        <v>2040</v>
      </c>
      <c r="K1791" s="9">
        <v>25</v>
      </c>
    </row>
    <row r="1792" spans="1:11" x14ac:dyDescent="0.3">
      <c r="A1792" s="4" t="s">
        <v>269</v>
      </c>
      <c r="B1792" s="4" t="s">
        <v>233</v>
      </c>
      <c r="C1792" s="4" t="s">
        <v>415</v>
      </c>
      <c r="D1792" s="4" t="s">
        <v>454</v>
      </c>
      <c r="E1792" s="3" t="s">
        <v>850</v>
      </c>
      <c r="F1792" s="3"/>
      <c r="G1792" s="3"/>
      <c r="H1792" s="3"/>
      <c r="I1792" s="3" t="s">
        <v>833</v>
      </c>
      <c r="J1792" s="3">
        <v>2050</v>
      </c>
      <c r="K1792" s="9">
        <v>25</v>
      </c>
    </row>
    <row r="1793" spans="1:11" x14ac:dyDescent="0.3">
      <c r="A1793" s="4" t="s">
        <v>269</v>
      </c>
      <c r="B1793" s="4" t="s">
        <v>233</v>
      </c>
      <c r="C1793" s="4" t="s">
        <v>415</v>
      </c>
      <c r="D1793" s="4" t="s">
        <v>700</v>
      </c>
      <c r="E1793" s="3" t="s">
        <v>868</v>
      </c>
      <c r="F1793" s="3"/>
      <c r="G1793" s="3" t="s">
        <v>35</v>
      </c>
      <c r="H1793" s="3">
        <v>1</v>
      </c>
      <c r="I1793" s="3" t="s">
        <v>12</v>
      </c>
      <c r="J1793" s="3">
        <v>2020</v>
      </c>
      <c r="K1793" s="9">
        <v>0.75</v>
      </c>
    </row>
    <row r="1794" spans="1:11" x14ac:dyDescent="0.3">
      <c r="A1794" s="4" t="s">
        <v>269</v>
      </c>
      <c r="B1794" s="4" t="s">
        <v>233</v>
      </c>
      <c r="C1794" s="4" t="s">
        <v>415</v>
      </c>
      <c r="D1794" s="4" t="s">
        <v>700</v>
      </c>
      <c r="E1794" s="3" t="s">
        <v>868</v>
      </c>
      <c r="F1794" s="3"/>
      <c r="G1794" s="3" t="s">
        <v>35</v>
      </c>
      <c r="H1794" s="3">
        <v>1</v>
      </c>
      <c r="I1794" s="3" t="s">
        <v>12</v>
      </c>
      <c r="J1794" s="3">
        <v>2050</v>
      </c>
      <c r="K1794" s="9">
        <v>0.75</v>
      </c>
    </row>
    <row r="1795" spans="1:11" x14ac:dyDescent="0.3">
      <c r="A1795" s="4" t="s">
        <v>269</v>
      </c>
      <c r="B1795" s="4" t="s">
        <v>233</v>
      </c>
      <c r="C1795" s="4" t="s">
        <v>415</v>
      </c>
      <c r="D1795" s="4" t="s">
        <v>700</v>
      </c>
      <c r="E1795" s="3" t="s">
        <v>868</v>
      </c>
      <c r="F1795" s="3"/>
      <c r="G1795" s="3" t="s">
        <v>35</v>
      </c>
      <c r="H1795" s="3">
        <v>1</v>
      </c>
      <c r="I1795" s="3" t="s">
        <v>11</v>
      </c>
      <c r="J1795" s="3">
        <v>2020</v>
      </c>
      <c r="K1795" s="9">
        <v>1.2</v>
      </c>
    </row>
    <row r="1796" spans="1:11" x14ac:dyDescent="0.3">
      <c r="A1796" s="4" t="s">
        <v>269</v>
      </c>
      <c r="B1796" s="4" t="s">
        <v>233</v>
      </c>
      <c r="C1796" s="4" t="s">
        <v>415</v>
      </c>
      <c r="D1796" s="4" t="s">
        <v>700</v>
      </c>
      <c r="E1796" s="3" t="s">
        <v>868</v>
      </c>
      <c r="F1796" s="3"/>
      <c r="G1796" s="3" t="s">
        <v>35</v>
      </c>
      <c r="H1796" s="3">
        <v>1</v>
      </c>
      <c r="I1796" s="3" t="s">
        <v>11</v>
      </c>
      <c r="J1796" s="3">
        <v>2050</v>
      </c>
      <c r="K1796" s="9">
        <v>1.2</v>
      </c>
    </row>
    <row r="1797" spans="1:11" x14ac:dyDescent="0.3">
      <c r="A1797" s="4" t="s">
        <v>269</v>
      </c>
      <c r="B1797" s="4" t="s">
        <v>233</v>
      </c>
      <c r="C1797" s="4" t="s">
        <v>415</v>
      </c>
      <c r="D1797" s="4" t="s">
        <v>700</v>
      </c>
      <c r="E1797" s="3" t="s">
        <v>868</v>
      </c>
      <c r="F1797" s="3"/>
      <c r="G1797" s="3" t="s">
        <v>35</v>
      </c>
      <c r="H1797" s="3">
        <v>1</v>
      </c>
      <c r="I1797" s="3" t="s">
        <v>833</v>
      </c>
      <c r="J1797" s="3">
        <v>2015</v>
      </c>
      <c r="K1797" s="9">
        <v>0.1038961038961039</v>
      </c>
    </row>
    <row r="1798" spans="1:11" x14ac:dyDescent="0.3">
      <c r="A1798" s="4" t="s">
        <v>269</v>
      </c>
      <c r="B1798" s="4" t="s">
        <v>233</v>
      </c>
      <c r="C1798" s="4" t="s">
        <v>415</v>
      </c>
      <c r="D1798" s="4" t="s">
        <v>700</v>
      </c>
      <c r="E1798" s="3" t="s">
        <v>868</v>
      </c>
      <c r="F1798" s="3"/>
      <c r="G1798" s="3" t="s">
        <v>35</v>
      </c>
      <c r="H1798" s="3">
        <v>1</v>
      </c>
      <c r="I1798" s="3" t="s">
        <v>833</v>
      </c>
      <c r="J1798" s="3">
        <v>2020</v>
      </c>
      <c r="K1798" s="9">
        <v>0.1038961038961039</v>
      </c>
    </row>
    <row r="1799" spans="1:11" x14ac:dyDescent="0.3">
      <c r="A1799" s="4" t="s">
        <v>269</v>
      </c>
      <c r="B1799" s="4" t="s">
        <v>233</v>
      </c>
      <c r="C1799" s="4" t="s">
        <v>415</v>
      </c>
      <c r="D1799" s="4" t="s">
        <v>700</v>
      </c>
      <c r="E1799" s="3" t="s">
        <v>868</v>
      </c>
      <c r="F1799" s="3"/>
      <c r="G1799" s="3" t="s">
        <v>35</v>
      </c>
      <c r="H1799" s="3">
        <v>1</v>
      </c>
      <c r="I1799" s="3" t="s">
        <v>833</v>
      </c>
      <c r="J1799" s="3">
        <v>2030</v>
      </c>
      <c r="K1799" s="9">
        <v>0.1038961038961039</v>
      </c>
    </row>
    <row r="1800" spans="1:11" x14ac:dyDescent="0.3">
      <c r="A1800" s="4" t="s">
        <v>269</v>
      </c>
      <c r="B1800" s="4" t="s">
        <v>233</v>
      </c>
      <c r="C1800" s="4" t="s">
        <v>415</v>
      </c>
      <c r="D1800" s="4" t="s">
        <v>700</v>
      </c>
      <c r="E1800" s="3" t="s">
        <v>868</v>
      </c>
      <c r="F1800" s="3"/>
      <c r="G1800" s="3" t="s">
        <v>35</v>
      </c>
      <c r="H1800" s="3">
        <v>1</v>
      </c>
      <c r="I1800" s="3" t="s">
        <v>833</v>
      </c>
      <c r="J1800" s="3">
        <v>2040</v>
      </c>
      <c r="K1800" s="9">
        <v>0.10263157894736839</v>
      </c>
    </row>
    <row r="1801" spans="1:11" x14ac:dyDescent="0.3">
      <c r="A1801" s="4" t="s">
        <v>269</v>
      </c>
      <c r="B1801" s="4" t="s">
        <v>233</v>
      </c>
      <c r="C1801" s="4" t="s">
        <v>415</v>
      </c>
      <c r="D1801" s="4" t="s">
        <v>700</v>
      </c>
      <c r="E1801" s="3" t="s">
        <v>868</v>
      </c>
      <c r="F1801" s="3"/>
      <c r="G1801" s="3" t="s">
        <v>35</v>
      </c>
      <c r="H1801" s="3">
        <v>1</v>
      </c>
      <c r="I1801" s="3" t="s">
        <v>833</v>
      </c>
      <c r="J1801" s="3">
        <v>2050</v>
      </c>
      <c r="K1801" s="9">
        <v>0.1038961038961039</v>
      </c>
    </row>
    <row r="1802" spans="1:11" x14ac:dyDescent="0.3">
      <c r="A1802" s="4" t="s">
        <v>269</v>
      </c>
      <c r="B1802" s="4" t="s">
        <v>233</v>
      </c>
      <c r="C1802" s="4" t="s">
        <v>415</v>
      </c>
      <c r="D1802" s="4" t="s">
        <v>699</v>
      </c>
      <c r="E1802" s="3" t="s">
        <v>869</v>
      </c>
      <c r="F1802" s="3"/>
      <c r="G1802" s="3" t="s">
        <v>156</v>
      </c>
      <c r="H1802" s="3" t="s">
        <v>157</v>
      </c>
      <c r="I1802" s="3" t="s">
        <v>12</v>
      </c>
      <c r="J1802" s="3">
        <v>2020</v>
      </c>
      <c r="K1802" s="9">
        <v>0.75</v>
      </c>
    </row>
    <row r="1803" spans="1:11" x14ac:dyDescent="0.3">
      <c r="A1803" s="4" t="s">
        <v>269</v>
      </c>
      <c r="B1803" s="4" t="s">
        <v>233</v>
      </c>
      <c r="C1803" s="4" t="s">
        <v>415</v>
      </c>
      <c r="D1803" s="4" t="s">
        <v>699</v>
      </c>
      <c r="E1803" s="3" t="s">
        <v>869</v>
      </c>
      <c r="F1803" s="3"/>
      <c r="G1803" s="3" t="s">
        <v>156</v>
      </c>
      <c r="H1803" s="3" t="s">
        <v>157</v>
      </c>
      <c r="I1803" s="3" t="s">
        <v>12</v>
      </c>
      <c r="J1803" s="3">
        <v>2050</v>
      </c>
      <c r="K1803" s="9">
        <v>0.75</v>
      </c>
    </row>
    <row r="1804" spans="1:11" x14ac:dyDescent="0.3">
      <c r="A1804" s="4" t="s">
        <v>269</v>
      </c>
      <c r="B1804" s="4" t="s">
        <v>233</v>
      </c>
      <c r="C1804" s="4" t="s">
        <v>415</v>
      </c>
      <c r="D1804" s="4" t="s">
        <v>699</v>
      </c>
      <c r="E1804" s="3" t="s">
        <v>869</v>
      </c>
      <c r="F1804" s="3"/>
      <c r="G1804" s="3" t="s">
        <v>156</v>
      </c>
      <c r="H1804" s="3" t="s">
        <v>157</v>
      </c>
      <c r="I1804" s="3" t="s">
        <v>11</v>
      </c>
      <c r="J1804" s="3">
        <v>2020</v>
      </c>
      <c r="K1804" s="9">
        <v>1.2</v>
      </c>
    </row>
    <row r="1805" spans="1:11" x14ac:dyDescent="0.3">
      <c r="A1805" s="4" t="s">
        <v>269</v>
      </c>
      <c r="B1805" s="4" t="s">
        <v>233</v>
      </c>
      <c r="C1805" s="4" t="s">
        <v>415</v>
      </c>
      <c r="D1805" s="4" t="s">
        <v>699</v>
      </c>
      <c r="E1805" s="3" t="s">
        <v>869</v>
      </c>
      <c r="F1805" s="3"/>
      <c r="G1805" s="3" t="s">
        <v>156</v>
      </c>
      <c r="H1805" s="3" t="s">
        <v>157</v>
      </c>
      <c r="I1805" s="3" t="s">
        <v>11</v>
      </c>
      <c r="J1805" s="3">
        <v>2050</v>
      </c>
      <c r="K1805" s="9">
        <v>1.2</v>
      </c>
    </row>
    <row r="1806" spans="1:11" x14ac:dyDescent="0.3">
      <c r="A1806" s="4" t="s">
        <v>269</v>
      </c>
      <c r="B1806" s="4" t="s">
        <v>233</v>
      </c>
      <c r="C1806" s="4" t="s">
        <v>415</v>
      </c>
      <c r="D1806" s="4" t="s">
        <v>699</v>
      </c>
      <c r="E1806" s="3" t="s">
        <v>869</v>
      </c>
      <c r="F1806" s="3"/>
      <c r="G1806" s="3" t="s">
        <v>156</v>
      </c>
      <c r="H1806" s="3" t="s">
        <v>157</v>
      </c>
      <c r="I1806" s="3" t="s">
        <v>833</v>
      </c>
      <c r="J1806" s="3">
        <v>2015</v>
      </c>
      <c r="K1806" s="9">
        <v>4.329004329004329</v>
      </c>
    </row>
    <row r="1807" spans="1:11" x14ac:dyDescent="0.3">
      <c r="A1807" s="4" t="s">
        <v>269</v>
      </c>
      <c r="B1807" s="4" t="s">
        <v>233</v>
      </c>
      <c r="C1807" s="4" t="s">
        <v>415</v>
      </c>
      <c r="D1807" s="4" t="s">
        <v>699</v>
      </c>
      <c r="E1807" s="3" t="s">
        <v>869</v>
      </c>
      <c r="F1807" s="3"/>
      <c r="G1807" s="3" t="s">
        <v>156</v>
      </c>
      <c r="H1807" s="3" t="s">
        <v>157</v>
      </c>
      <c r="I1807" s="3" t="s">
        <v>833</v>
      </c>
      <c r="J1807" s="3">
        <v>2020</v>
      </c>
      <c r="K1807" s="9">
        <v>4.329004329004329</v>
      </c>
    </row>
    <row r="1808" spans="1:11" x14ac:dyDescent="0.3">
      <c r="A1808" s="4" t="s">
        <v>269</v>
      </c>
      <c r="B1808" s="4" t="s">
        <v>233</v>
      </c>
      <c r="C1808" s="4" t="s">
        <v>415</v>
      </c>
      <c r="D1808" s="4" t="s">
        <v>699</v>
      </c>
      <c r="E1808" s="3" t="s">
        <v>869</v>
      </c>
      <c r="F1808" s="3"/>
      <c r="G1808" s="3" t="s">
        <v>156</v>
      </c>
      <c r="H1808" s="3" t="s">
        <v>157</v>
      </c>
      <c r="I1808" s="3" t="s">
        <v>833</v>
      </c>
      <c r="J1808" s="3">
        <v>2030</v>
      </c>
      <c r="K1808" s="9">
        <v>3.8961038961038961</v>
      </c>
    </row>
    <row r="1809" spans="1:11" x14ac:dyDescent="0.3">
      <c r="A1809" s="4" t="s">
        <v>269</v>
      </c>
      <c r="B1809" s="4" t="s">
        <v>233</v>
      </c>
      <c r="C1809" s="4" t="s">
        <v>415</v>
      </c>
      <c r="D1809" s="4" t="s">
        <v>699</v>
      </c>
      <c r="E1809" s="3" t="s">
        <v>869</v>
      </c>
      <c r="F1809" s="3"/>
      <c r="G1809" s="3" t="s">
        <v>156</v>
      </c>
      <c r="H1809" s="3" t="s">
        <v>157</v>
      </c>
      <c r="I1809" s="3" t="s">
        <v>833</v>
      </c>
      <c r="J1809" s="3">
        <v>2040</v>
      </c>
      <c r="K1809" s="9">
        <v>3.6184210526315792</v>
      </c>
    </row>
    <row r="1810" spans="1:11" x14ac:dyDescent="0.3">
      <c r="A1810" s="4" t="s">
        <v>269</v>
      </c>
      <c r="B1810" s="4" t="s">
        <v>233</v>
      </c>
      <c r="C1810" s="4" t="s">
        <v>415</v>
      </c>
      <c r="D1810" s="4" t="s">
        <v>699</v>
      </c>
      <c r="E1810" s="3" t="s">
        <v>869</v>
      </c>
      <c r="F1810" s="3"/>
      <c r="G1810" s="3" t="s">
        <v>156</v>
      </c>
      <c r="H1810" s="3" t="s">
        <v>157</v>
      </c>
      <c r="I1810" s="3" t="s">
        <v>833</v>
      </c>
      <c r="J1810" s="3">
        <v>2050</v>
      </c>
      <c r="K1810" s="9">
        <v>3.4632034632034632</v>
      </c>
    </row>
    <row r="1811" spans="1:11" x14ac:dyDescent="0.3">
      <c r="A1811" s="4" t="s">
        <v>269</v>
      </c>
      <c r="B1811" s="4" t="s">
        <v>233</v>
      </c>
      <c r="C1811" s="4" t="s">
        <v>415</v>
      </c>
      <c r="D1811" s="4" t="s">
        <v>702</v>
      </c>
      <c r="E1811" s="3" t="s">
        <v>870</v>
      </c>
      <c r="F1811" s="3"/>
      <c r="G1811" s="3" t="s">
        <v>0</v>
      </c>
      <c r="H1811" s="3"/>
      <c r="I1811" s="3" t="s">
        <v>833</v>
      </c>
      <c r="J1811" s="3">
        <v>2015</v>
      </c>
      <c r="K1811" s="9">
        <v>0</v>
      </c>
    </row>
    <row r="1812" spans="1:11" x14ac:dyDescent="0.3">
      <c r="A1812" s="4" t="s">
        <v>269</v>
      </c>
      <c r="B1812" s="4" t="s">
        <v>233</v>
      </c>
      <c r="C1812" s="4" t="s">
        <v>415</v>
      </c>
      <c r="D1812" s="4" t="s">
        <v>702</v>
      </c>
      <c r="E1812" s="3" t="s">
        <v>870</v>
      </c>
      <c r="F1812" s="3"/>
      <c r="G1812" s="3" t="s">
        <v>0</v>
      </c>
      <c r="H1812" s="3"/>
      <c r="I1812" s="3" t="s">
        <v>833</v>
      </c>
      <c r="J1812" s="3">
        <v>2020</v>
      </c>
      <c r="K1812" s="9">
        <v>0</v>
      </c>
    </row>
    <row r="1813" spans="1:11" x14ac:dyDescent="0.3">
      <c r="A1813" s="4" t="s">
        <v>269</v>
      </c>
      <c r="B1813" s="4" t="s">
        <v>233</v>
      </c>
      <c r="C1813" s="4" t="s">
        <v>415</v>
      </c>
      <c r="D1813" s="4" t="s">
        <v>702</v>
      </c>
      <c r="E1813" s="3" t="s">
        <v>870</v>
      </c>
      <c r="F1813" s="3"/>
      <c r="G1813" s="3" t="s">
        <v>0</v>
      </c>
      <c r="H1813" s="3"/>
      <c r="I1813" s="3" t="s">
        <v>833</v>
      </c>
      <c r="J1813" s="3">
        <v>2030</v>
      </c>
      <c r="K1813" s="9">
        <v>0</v>
      </c>
    </row>
    <row r="1814" spans="1:11" x14ac:dyDescent="0.3">
      <c r="A1814" s="4" t="s">
        <v>269</v>
      </c>
      <c r="B1814" s="4" t="s">
        <v>233</v>
      </c>
      <c r="C1814" s="4" t="s">
        <v>415</v>
      </c>
      <c r="D1814" s="4" t="s">
        <v>702</v>
      </c>
      <c r="E1814" s="3" t="s">
        <v>870</v>
      </c>
      <c r="F1814" s="3"/>
      <c r="G1814" s="3" t="s">
        <v>0</v>
      </c>
      <c r="H1814" s="3"/>
      <c r="I1814" s="3" t="s">
        <v>833</v>
      </c>
      <c r="J1814" s="3">
        <v>2040</v>
      </c>
      <c r="K1814" s="9">
        <v>0</v>
      </c>
    </row>
    <row r="1815" spans="1:11" x14ac:dyDescent="0.3">
      <c r="A1815" s="4" t="s">
        <v>269</v>
      </c>
      <c r="B1815" s="4" t="s">
        <v>233</v>
      </c>
      <c r="C1815" s="4" t="s">
        <v>415</v>
      </c>
      <c r="D1815" s="4" t="s">
        <v>702</v>
      </c>
      <c r="E1815" s="3" t="s">
        <v>870</v>
      </c>
      <c r="F1815" s="3"/>
      <c r="G1815" s="3" t="s">
        <v>0</v>
      </c>
      <c r="H1815" s="3"/>
      <c r="I1815" s="3" t="s">
        <v>833</v>
      </c>
      <c r="J1815" s="3">
        <v>2050</v>
      </c>
      <c r="K1815" s="9">
        <v>0</v>
      </c>
    </row>
    <row r="1816" spans="1:11" x14ac:dyDescent="0.3">
      <c r="A1816" s="4" t="s">
        <v>269</v>
      </c>
      <c r="B1816" s="4" t="s">
        <v>233</v>
      </c>
      <c r="C1816" s="4" t="s">
        <v>415</v>
      </c>
      <c r="D1816" s="4" t="s">
        <v>701</v>
      </c>
      <c r="E1816" s="3" t="s">
        <v>871</v>
      </c>
      <c r="F1816" s="3"/>
      <c r="G1816" s="3" t="s">
        <v>35</v>
      </c>
      <c r="H1816" s="3">
        <v>1</v>
      </c>
      <c r="I1816" s="3" t="s">
        <v>12</v>
      </c>
      <c r="J1816" s="3">
        <v>2020</v>
      </c>
      <c r="K1816" s="9">
        <v>0.75</v>
      </c>
    </row>
    <row r="1817" spans="1:11" x14ac:dyDescent="0.3">
      <c r="A1817" s="4" t="s">
        <v>269</v>
      </c>
      <c r="B1817" s="4" t="s">
        <v>233</v>
      </c>
      <c r="C1817" s="4" t="s">
        <v>415</v>
      </c>
      <c r="D1817" s="4" t="s">
        <v>701</v>
      </c>
      <c r="E1817" s="3" t="s">
        <v>871</v>
      </c>
      <c r="F1817" s="3"/>
      <c r="G1817" s="3" t="s">
        <v>35</v>
      </c>
      <c r="H1817" s="3">
        <v>1</v>
      </c>
      <c r="I1817" s="3" t="s">
        <v>12</v>
      </c>
      <c r="J1817" s="3">
        <v>2050</v>
      </c>
      <c r="K1817" s="9">
        <v>0.75</v>
      </c>
    </row>
    <row r="1818" spans="1:11" x14ac:dyDescent="0.3">
      <c r="A1818" s="4" t="s">
        <v>269</v>
      </c>
      <c r="B1818" s="4" t="s">
        <v>233</v>
      </c>
      <c r="C1818" s="4" t="s">
        <v>415</v>
      </c>
      <c r="D1818" s="4" t="s">
        <v>701</v>
      </c>
      <c r="E1818" s="3" t="s">
        <v>871</v>
      </c>
      <c r="F1818" s="3"/>
      <c r="G1818" s="3" t="s">
        <v>35</v>
      </c>
      <c r="H1818" s="3">
        <v>1</v>
      </c>
      <c r="I1818" s="3" t="s">
        <v>11</v>
      </c>
      <c r="J1818" s="3">
        <v>2020</v>
      </c>
      <c r="K1818" s="9">
        <v>1.2</v>
      </c>
    </row>
    <row r="1819" spans="1:11" x14ac:dyDescent="0.3">
      <c r="A1819" s="4" t="s">
        <v>269</v>
      </c>
      <c r="B1819" s="4" t="s">
        <v>233</v>
      </c>
      <c r="C1819" s="4" t="s">
        <v>415</v>
      </c>
      <c r="D1819" s="4" t="s">
        <v>701</v>
      </c>
      <c r="E1819" s="3" t="s">
        <v>871</v>
      </c>
      <c r="F1819" s="3"/>
      <c r="G1819" s="3" t="s">
        <v>35</v>
      </c>
      <c r="H1819" s="3">
        <v>1</v>
      </c>
      <c r="I1819" s="3" t="s">
        <v>11</v>
      </c>
      <c r="J1819" s="3">
        <v>2050</v>
      </c>
      <c r="K1819" s="9">
        <v>1.2</v>
      </c>
    </row>
    <row r="1820" spans="1:11" x14ac:dyDescent="0.3">
      <c r="A1820" s="4" t="s">
        <v>269</v>
      </c>
      <c r="B1820" s="4" t="s">
        <v>233</v>
      </c>
      <c r="C1820" s="4" t="s">
        <v>415</v>
      </c>
      <c r="D1820" s="4" t="s">
        <v>701</v>
      </c>
      <c r="E1820" s="3" t="s">
        <v>871</v>
      </c>
      <c r="F1820" s="3"/>
      <c r="G1820" s="3" t="s">
        <v>35</v>
      </c>
      <c r="H1820" s="3">
        <v>1</v>
      </c>
      <c r="I1820" s="3" t="s">
        <v>833</v>
      </c>
      <c r="J1820" s="3">
        <v>2015</v>
      </c>
      <c r="K1820" s="9">
        <v>1.0625737898465171</v>
      </c>
    </row>
    <row r="1821" spans="1:11" x14ac:dyDescent="0.3">
      <c r="A1821" s="4" t="s">
        <v>269</v>
      </c>
      <c r="B1821" s="4" t="s">
        <v>233</v>
      </c>
      <c r="C1821" s="4" t="s">
        <v>415</v>
      </c>
      <c r="D1821" s="4" t="s">
        <v>701</v>
      </c>
      <c r="E1821" s="3" t="s">
        <v>871</v>
      </c>
      <c r="F1821" s="3"/>
      <c r="G1821" s="3" t="s">
        <v>35</v>
      </c>
      <c r="H1821" s="3">
        <v>1</v>
      </c>
      <c r="I1821" s="3" t="s">
        <v>833</v>
      </c>
      <c r="J1821" s="3">
        <v>2020</v>
      </c>
      <c r="K1821" s="9">
        <v>1.0625737898465171</v>
      </c>
    </row>
    <row r="1822" spans="1:11" x14ac:dyDescent="0.3">
      <c r="A1822" s="4" t="s">
        <v>269</v>
      </c>
      <c r="B1822" s="4" t="s">
        <v>233</v>
      </c>
      <c r="C1822" s="4" t="s">
        <v>415</v>
      </c>
      <c r="D1822" s="4" t="s">
        <v>701</v>
      </c>
      <c r="E1822" s="3" t="s">
        <v>871</v>
      </c>
      <c r="F1822" s="3"/>
      <c r="G1822" s="3" t="s">
        <v>35</v>
      </c>
      <c r="H1822" s="3">
        <v>1</v>
      </c>
      <c r="I1822" s="3" t="s">
        <v>833</v>
      </c>
      <c r="J1822" s="3">
        <v>2030</v>
      </c>
      <c r="K1822" s="9">
        <v>1.0625737898465171</v>
      </c>
    </row>
    <row r="1823" spans="1:11" x14ac:dyDescent="0.3">
      <c r="A1823" s="4" t="s">
        <v>269</v>
      </c>
      <c r="B1823" s="4" t="s">
        <v>233</v>
      </c>
      <c r="C1823" s="4" t="s">
        <v>415</v>
      </c>
      <c r="D1823" s="4" t="s">
        <v>701</v>
      </c>
      <c r="E1823" s="3" t="s">
        <v>871</v>
      </c>
      <c r="F1823" s="3"/>
      <c r="G1823" s="3" t="s">
        <v>35</v>
      </c>
      <c r="H1823" s="3">
        <v>1</v>
      </c>
      <c r="I1823" s="3" t="s">
        <v>833</v>
      </c>
      <c r="J1823" s="3">
        <v>2040</v>
      </c>
      <c r="K1823" s="9">
        <v>1.0636363636363639</v>
      </c>
    </row>
    <row r="1824" spans="1:11" x14ac:dyDescent="0.3">
      <c r="A1824" s="4" t="s">
        <v>269</v>
      </c>
      <c r="B1824" s="4" t="s">
        <v>233</v>
      </c>
      <c r="C1824" s="4" t="s">
        <v>415</v>
      </c>
      <c r="D1824" s="4" t="s">
        <v>701</v>
      </c>
      <c r="E1824" s="3" t="s">
        <v>871</v>
      </c>
      <c r="F1824" s="3"/>
      <c r="G1824" s="3" t="s">
        <v>35</v>
      </c>
      <c r="H1824" s="3">
        <v>1</v>
      </c>
      <c r="I1824" s="3" t="s">
        <v>833</v>
      </c>
      <c r="J1824" s="3">
        <v>2050</v>
      </c>
      <c r="K1824" s="9">
        <v>1.0625737898465171</v>
      </c>
    </row>
    <row r="1825" spans="1:11" x14ac:dyDescent="0.3">
      <c r="A1825" s="4" t="s">
        <v>269</v>
      </c>
      <c r="B1825" s="4" t="s">
        <v>233</v>
      </c>
      <c r="C1825" s="4" t="s">
        <v>36</v>
      </c>
      <c r="D1825" s="4" t="s">
        <v>453</v>
      </c>
      <c r="E1825" s="3" t="s">
        <v>850</v>
      </c>
      <c r="F1825" s="3"/>
      <c r="G1825" s="3"/>
      <c r="H1825" s="3"/>
      <c r="I1825" s="3" t="s">
        <v>833</v>
      </c>
      <c r="J1825" s="3">
        <v>2015</v>
      </c>
      <c r="K1825" s="9">
        <v>75</v>
      </c>
    </row>
    <row r="1826" spans="1:11" x14ac:dyDescent="0.3">
      <c r="A1826" s="4" t="s">
        <v>269</v>
      </c>
      <c r="B1826" s="4" t="s">
        <v>233</v>
      </c>
      <c r="C1826" s="4" t="s">
        <v>36</v>
      </c>
      <c r="D1826" s="4" t="s">
        <v>453</v>
      </c>
      <c r="E1826" s="3" t="s">
        <v>850</v>
      </c>
      <c r="F1826" s="3"/>
      <c r="G1826" s="3"/>
      <c r="H1826" s="3"/>
      <c r="I1826" s="3" t="s">
        <v>833</v>
      </c>
      <c r="J1826" s="3">
        <v>2020</v>
      </c>
      <c r="K1826" s="9">
        <v>75</v>
      </c>
    </row>
    <row r="1827" spans="1:11" x14ac:dyDescent="0.3">
      <c r="A1827" s="4" t="s">
        <v>269</v>
      </c>
      <c r="B1827" s="4" t="s">
        <v>233</v>
      </c>
      <c r="C1827" s="4" t="s">
        <v>36</v>
      </c>
      <c r="D1827" s="4" t="s">
        <v>453</v>
      </c>
      <c r="E1827" s="3" t="s">
        <v>850</v>
      </c>
      <c r="F1827" s="3"/>
      <c r="G1827" s="3"/>
      <c r="H1827" s="3"/>
      <c r="I1827" s="3" t="s">
        <v>833</v>
      </c>
      <c r="J1827" s="3">
        <v>2030</v>
      </c>
      <c r="K1827" s="9">
        <v>75</v>
      </c>
    </row>
    <row r="1828" spans="1:11" x14ac:dyDescent="0.3">
      <c r="A1828" s="4" t="s">
        <v>269</v>
      </c>
      <c r="B1828" s="4" t="s">
        <v>233</v>
      </c>
      <c r="C1828" s="4" t="s">
        <v>36</v>
      </c>
      <c r="D1828" s="4" t="s">
        <v>453</v>
      </c>
      <c r="E1828" s="3" t="s">
        <v>850</v>
      </c>
      <c r="F1828" s="3"/>
      <c r="G1828" s="3"/>
      <c r="H1828" s="3"/>
      <c r="I1828" s="3" t="s">
        <v>833</v>
      </c>
      <c r="J1828" s="3">
        <v>2040</v>
      </c>
      <c r="K1828" s="9">
        <v>75</v>
      </c>
    </row>
    <row r="1829" spans="1:11" x14ac:dyDescent="0.3">
      <c r="A1829" s="4" t="s">
        <v>269</v>
      </c>
      <c r="B1829" s="4" t="s">
        <v>233</v>
      </c>
      <c r="C1829" s="4" t="s">
        <v>36</v>
      </c>
      <c r="D1829" s="4" t="s">
        <v>453</v>
      </c>
      <c r="E1829" s="3" t="s">
        <v>850</v>
      </c>
      <c r="F1829" s="3"/>
      <c r="G1829" s="3"/>
      <c r="H1829" s="3"/>
      <c r="I1829" s="3" t="s">
        <v>833</v>
      </c>
      <c r="J1829" s="3">
        <v>2050</v>
      </c>
      <c r="K1829" s="9">
        <v>75</v>
      </c>
    </row>
    <row r="1830" spans="1:11" x14ac:dyDescent="0.3">
      <c r="A1830" s="4" t="s">
        <v>269</v>
      </c>
      <c r="B1830" s="4" t="s">
        <v>233</v>
      </c>
      <c r="C1830" s="4" t="s">
        <v>36</v>
      </c>
      <c r="D1830" s="4" t="s">
        <v>454</v>
      </c>
      <c r="E1830" s="3" t="s">
        <v>850</v>
      </c>
      <c r="F1830" s="3"/>
      <c r="G1830" s="3"/>
      <c r="H1830" s="3"/>
      <c r="I1830" s="3" t="s">
        <v>833</v>
      </c>
      <c r="J1830" s="3">
        <v>2015</v>
      </c>
      <c r="K1830" s="9">
        <v>25</v>
      </c>
    </row>
    <row r="1831" spans="1:11" x14ac:dyDescent="0.3">
      <c r="A1831" s="4" t="s">
        <v>269</v>
      </c>
      <c r="B1831" s="4" t="s">
        <v>233</v>
      </c>
      <c r="C1831" s="4" t="s">
        <v>36</v>
      </c>
      <c r="D1831" s="4" t="s">
        <v>454</v>
      </c>
      <c r="E1831" s="3" t="s">
        <v>850</v>
      </c>
      <c r="F1831" s="3"/>
      <c r="G1831" s="3"/>
      <c r="H1831" s="3"/>
      <c r="I1831" s="3" t="s">
        <v>833</v>
      </c>
      <c r="J1831" s="3">
        <v>2020</v>
      </c>
      <c r="K1831" s="9">
        <v>25</v>
      </c>
    </row>
    <row r="1832" spans="1:11" x14ac:dyDescent="0.3">
      <c r="A1832" s="4" t="s">
        <v>269</v>
      </c>
      <c r="B1832" s="4" t="s">
        <v>233</v>
      </c>
      <c r="C1832" s="4" t="s">
        <v>36</v>
      </c>
      <c r="D1832" s="4" t="s">
        <v>454</v>
      </c>
      <c r="E1832" s="3" t="s">
        <v>850</v>
      </c>
      <c r="F1832" s="3"/>
      <c r="G1832" s="3"/>
      <c r="H1832" s="3"/>
      <c r="I1832" s="3" t="s">
        <v>833</v>
      </c>
      <c r="J1832" s="3">
        <v>2030</v>
      </c>
      <c r="K1832" s="9">
        <v>25</v>
      </c>
    </row>
    <row r="1833" spans="1:11" x14ac:dyDescent="0.3">
      <c r="A1833" s="4" t="s">
        <v>269</v>
      </c>
      <c r="B1833" s="4" t="s">
        <v>233</v>
      </c>
      <c r="C1833" s="4" t="s">
        <v>36</v>
      </c>
      <c r="D1833" s="4" t="s">
        <v>454</v>
      </c>
      <c r="E1833" s="3" t="s">
        <v>850</v>
      </c>
      <c r="F1833" s="3"/>
      <c r="G1833" s="3"/>
      <c r="H1833" s="3"/>
      <c r="I1833" s="3" t="s">
        <v>833</v>
      </c>
      <c r="J1833" s="3">
        <v>2040</v>
      </c>
      <c r="K1833" s="9">
        <v>25</v>
      </c>
    </row>
    <row r="1834" spans="1:11" x14ac:dyDescent="0.3">
      <c r="A1834" s="4" t="s">
        <v>269</v>
      </c>
      <c r="B1834" s="4" t="s">
        <v>233</v>
      </c>
      <c r="C1834" s="4" t="s">
        <v>36</v>
      </c>
      <c r="D1834" s="4" t="s">
        <v>454</v>
      </c>
      <c r="E1834" s="3" t="s">
        <v>850</v>
      </c>
      <c r="F1834" s="3"/>
      <c r="G1834" s="3"/>
      <c r="H1834" s="3"/>
      <c r="I1834" s="3" t="s">
        <v>833</v>
      </c>
      <c r="J1834" s="3">
        <v>2050</v>
      </c>
      <c r="K1834" s="9">
        <v>25</v>
      </c>
    </row>
    <row r="1835" spans="1:11" x14ac:dyDescent="0.3">
      <c r="A1835" s="4" t="s">
        <v>269</v>
      </c>
      <c r="B1835" s="4" t="s">
        <v>233</v>
      </c>
      <c r="C1835" s="4" t="s">
        <v>36</v>
      </c>
      <c r="D1835" s="4" t="s">
        <v>706</v>
      </c>
      <c r="E1835" s="3" t="s">
        <v>870</v>
      </c>
      <c r="F1835" s="3"/>
      <c r="G1835" s="3" t="s">
        <v>35</v>
      </c>
      <c r="H1835" s="3">
        <v>1</v>
      </c>
      <c r="I1835" s="3" t="s">
        <v>12</v>
      </c>
      <c r="J1835" s="3">
        <v>2020</v>
      </c>
      <c r="K1835" s="9">
        <v>0.75</v>
      </c>
    </row>
    <row r="1836" spans="1:11" x14ac:dyDescent="0.3">
      <c r="A1836" s="4" t="s">
        <v>269</v>
      </c>
      <c r="B1836" s="4" t="s">
        <v>233</v>
      </c>
      <c r="C1836" s="4" t="s">
        <v>36</v>
      </c>
      <c r="D1836" s="4" t="s">
        <v>706</v>
      </c>
      <c r="E1836" s="3" t="s">
        <v>870</v>
      </c>
      <c r="F1836" s="3"/>
      <c r="G1836" s="3" t="s">
        <v>35</v>
      </c>
      <c r="H1836" s="3">
        <v>1</v>
      </c>
      <c r="I1836" s="3" t="s">
        <v>12</v>
      </c>
      <c r="J1836" s="3">
        <v>2050</v>
      </c>
      <c r="K1836" s="9">
        <v>0.75</v>
      </c>
    </row>
    <row r="1837" spans="1:11" x14ac:dyDescent="0.3">
      <c r="A1837" s="4" t="s">
        <v>269</v>
      </c>
      <c r="B1837" s="4" t="s">
        <v>233</v>
      </c>
      <c r="C1837" s="4" t="s">
        <v>36</v>
      </c>
      <c r="D1837" s="4" t="s">
        <v>706</v>
      </c>
      <c r="E1837" s="3" t="s">
        <v>870</v>
      </c>
      <c r="F1837" s="3"/>
      <c r="G1837" s="3" t="s">
        <v>35</v>
      </c>
      <c r="H1837" s="3">
        <v>1</v>
      </c>
      <c r="I1837" s="3" t="s">
        <v>11</v>
      </c>
      <c r="J1837" s="3">
        <v>2020</v>
      </c>
      <c r="K1837" s="9">
        <v>1.2</v>
      </c>
    </row>
    <row r="1838" spans="1:11" x14ac:dyDescent="0.3">
      <c r="A1838" s="4" t="s">
        <v>269</v>
      </c>
      <c r="B1838" s="4" t="s">
        <v>233</v>
      </c>
      <c r="C1838" s="4" t="s">
        <v>36</v>
      </c>
      <c r="D1838" s="4" t="s">
        <v>706</v>
      </c>
      <c r="E1838" s="3" t="s">
        <v>870</v>
      </c>
      <c r="F1838" s="3"/>
      <c r="G1838" s="3" t="s">
        <v>35</v>
      </c>
      <c r="H1838" s="3">
        <v>1</v>
      </c>
      <c r="I1838" s="3" t="s">
        <v>11</v>
      </c>
      <c r="J1838" s="3">
        <v>2050</v>
      </c>
      <c r="K1838" s="9">
        <v>1.2</v>
      </c>
    </row>
    <row r="1839" spans="1:11" x14ac:dyDescent="0.3">
      <c r="A1839" s="4" t="s">
        <v>269</v>
      </c>
      <c r="B1839" s="4" t="s">
        <v>233</v>
      </c>
      <c r="C1839" s="4" t="s">
        <v>36</v>
      </c>
      <c r="D1839" s="4" t="s">
        <v>706</v>
      </c>
      <c r="E1839" s="3" t="s">
        <v>870</v>
      </c>
      <c r="F1839" s="3"/>
      <c r="G1839" s="3" t="s">
        <v>35</v>
      </c>
      <c r="H1839" s="3">
        <v>1</v>
      </c>
      <c r="I1839" s="3" t="s">
        <v>833</v>
      </c>
      <c r="J1839" s="3">
        <v>2015</v>
      </c>
      <c r="K1839" s="9">
        <v>0.15584415584415581</v>
      </c>
    </row>
    <row r="1840" spans="1:11" x14ac:dyDescent="0.3">
      <c r="A1840" s="4" t="s">
        <v>269</v>
      </c>
      <c r="B1840" s="4" t="s">
        <v>233</v>
      </c>
      <c r="C1840" s="4" t="s">
        <v>36</v>
      </c>
      <c r="D1840" s="4" t="s">
        <v>706</v>
      </c>
      <c r="E1840" s="3" t="s">
        <v>870</v>
      </c>
      <c r="F1840" s="3"/>
      <c r="G1840" s="3" t="s">
        <v>35</v>
      </c>
      <c r="H1840" s="3">
        <v>1</v>
      </c>
      <c r="I1840" s="3" t="s">
        <v>833</v>
      </c>
      <c r="J1840" s="3">
        <v>2020</v>
      </c>
      <c r="K1840" s="9">
        <v>0.15584415584415581</v>
      </c>
    </row>
    <row r="1841" spans="1:11" x14ac:dyDescent="0.3">
      <c r="A1841" s="4" t="s">
        <v>269</v>
      </c>
      <c r="B1841" s="4" t="s">
        <v>233</v>
      </c>
      <c r="C1841" s="4" t="s">
        <v>36</v>
      </c>
      <c r="D1841" s="4" t="s">
        <v>706</v>
      </c>
      <c r="E1841" s="3" t="s">
        <v>870</v>
      </c>
      <c r="F1841" s="3"/>
      <c r="G1841" s="3" t="s">
        <v>35</v>
      </c>
      <c r="H1841" s="3">
        <v>1</v>
      </c>
      <c r="I1841" s="3" t="s">
        <v>833</v>
      </c>
      <c r="J1841" s="3">
        <v>2030</v>
      </c>
      <c r="K1841" s="9">
        <v>0.15584415584415581</v>
      </c>
    </row>
    <row r="1842" spans="1:11" x14ac:dyDescent="0.3">
      <c r="A1842" s="4" t="s">
        <v>269</v>
      </c>
      <c r="B1842" s="4" t="s">
        <v>233</v>
      </c>
      <c r="C1842" s="4" t="s">
        <v>36</v>
      </c>
      <c r="D1842" s="4" t="s">
        <v>706</v>
      </c>
      <c r="E1842" s="3" t="s">
        <v>870</v>
      </c>
      <c r="F1842" s="3"/>
      <c r="G1842" s="3" t="s">
        <v>35</v>
      </c>
      <c r="H1842" s="3">
        <v>1</v>
      </c>
      <c r="I1842" s="3" t="s">
        <v>833</v>
      </c>
      <c r="J1842" s="3">
        <v>2040</v>
      </c>
      <c r="K1842" s="9">
        <v>0.156</v>
      </c>
    </row>
    <row r="1843" spans="1:11" x14ac:dyDescent="0.3">
      <c r="A1843" s="4" t="s">
        <v>269</v>
      </c>
      <c r="B1843" s="4" t="s">
        <v>233</v>
      </c>
      <c r="C1843" s="4" t="s">
        <v>36</v>
      </c>
      <c r="D1843" s="4" t="s">
        <v>706</v>
      </c>
      <c r="E1843" s="3" t="s">
        <v>870</v>
      </c>
      <c r="F1843" s="3"/>
      <c r="G1843" s="3" t="s">
        <v>35</v>
      </c>
      <c r="H1843" s="3">
        <v>1</v>
      </c>
      <c r="I1843" s="3" t="s">
        <v>833</v>
      </c>
      <c r="J1843" s="3">
        <v>2050</v>
      </c>
      <c r="K1843" s="9">
        <v>0.15584415584415581</v>
      </c>
    </row>
    <row r="1844" spans="1:11" x14ac:dyDescent="0.3">
      <c r="A1844" s="4" t="s">
        <v>269</v>
      </c>
      <c r="B1844" s="4" t="s">
        <v>233</v>
      </c>
      <c r="C1844" s="4" t="s">
        <v>36</v>
      </c>
      <c r="D1844" s="4" t="s">
        <v>704</v>
      </c>
      <c r="E1844" s="3" t="s">
        <v>872</v>
      </c>
      <c r="F1844" s="3"/>
      <c r="G1844" s="3"/>
      <c r="H1844" s="3"/>
      <c r="I1844" s="3" t="s">
        <v>833</v>
      </c>
      <c r="J1844" s="3">
        <v>2015</v>
      </c>
      <c r="K1844" s="9">
        <v>0.77</v>
      </c>
    </row>
    <row r="1845" spans="1:11" x14ac:dyDescent="0.3">
      <c r="A1845" s="4" t="s">
        <v>269</v>
      </c>
      <c r="B1845" s="4" t="s">
        <v>233</v>
      </c>
      <c r="C1845" s="4" t="s">
        <v>36</v>
      </c>
      <c r="D1845" s="4" t="s">
        <v>704</v>
      </c>
      <c r="E1845" s="3" t="s">
        <v>872</v>
      </c>
      <c r="F1845" s="3"/>
      <c r="G1845" s="3"/>
      <c r="H1845" s="3"/>
      <c r="I1845" s="3" t="s">
        <v>833</v>
      </c>
      <c r="J1845" s="3">
        <v>2020</v>
      </c>
      <c r="K1845" s="9">
        <v>0.77</v>
      </c>
    </row>
    <row r="1846" spans="1:11" x14ac:dyDescent="0.3">
      <c r="A1846" s="4" t="s">
        <v>269</v>
      </c>
      <c r="B1846" s="4" t="s">
        <v>233</v>
      </c>
      <c r="C1846" s="4" t="s">
        <v>36</v>
      </c>
      <c r="D1846" s="4" t="s">
        <v>704</v>
      </c>
      <c r="E1846" s="3" t="s">
        <v>872</v>
      </c>
      <c r="F1846" s="3"/>
      <c r="G1846" s="3"/>
      <c r="H1846" s="3"/>
      <c r="I1846" s="3" t="s">
        <v>833</v>
      </c>
      <c r="J1846" s="3">
        <v>2030</v>
      </c>
      <c r="K1846" s="9">
        <v>0.77</v>
      </c>
    </row>
    <row r="1847" spans="1:11" x14ac:dyDescent="0.3">
      <c r="A1847" s="4" t="s">
        <v>269</v>
      </c>
      <c r="B1847" s="4" t="s">
        <v>233</v>
      </c>
      <c r="C1847" s="4" t="s">
        <v>36</v>
      </c>
      <c r="D1847" s="4" t="s">
        <v>704</v>
      </c>
      <c r="E1847" s="3" t="s">
        <v>872</v>
      </c>
      <c r="F1847" s="3"/>
      <c r="G1847" s="3"/>
      <c r="H1847" s="3"/>
      <c r="I1847" s="3" t="s">
        <v>833</v>
      </c>
      <c r="J1847" s="3">
        <v>2040</v>
      </c>
      <c r="K1847" s="9">
        <v>0.77</v>
      </c>
    </row>
    <row r="1848" spans="1:11" x14ac:dyDescent="0.3">
      <c r="A1848" s="4" t="s">
        <v>269</v>
      </c>
      <c r="B1848" s="4" t="s">
        <v>233</v>
      </c>
      <c r="C1848" s="4" t="s">
        <v>36</v>
      </c>
      <c r="D1848" s="4" t="s">
        <v>704</v>
      </c>
      <c r="E1848" s="3" t="s">
        <v>872</v>
      </c>
      <c r="F1848" s="3"/>
      <c r="G1848" s="3"/>
      <c r="H1848" s="3"/>
      <c r="I1848" s="3" t="s">
        <v>833</v>
      </c>
      <c r="J1848" s="3">
        <v>2050</v>
      </c>
      <c r="K1848" s="9">
        <v>0.77</v>
      </c>
    </row>
    <row r="1849" spans="1:11" x14ac:dyDescent="0.3">
      <c r="A1849" s="4" t="s">
        <v>269</v>
      </c>
      <c r="B1849" s="4" t="s">
        <v>233</v>
      </c>
      <c r="C1849" s="4" t="s">
        <v>36</v>
      </c>
      <c r="D1849" s="4" t="s">
        <v>703</v>
      </c>
      <c r="E1849" s="3" t="s">
        <v>852</v>
      </c>
      <c r="F1849" s="3"/>
      <c r="G1849" s="3"/>
      <c r="H1849" s="3"/>
      <c r="I1849" s="3" t="s">
        <v>833</v>
      </c>
      <c r="J1849" s="3">
        <v>2015</v>
      </c>
      <c r="K1849" s="9">
        <v>44</v>
      </c>
    </row>
    <row r="1850" spans="1:11" x14ac:dyDescent="0.3">
      <c r="A1850" s="4" t="s">
        <v>269</v>
      </c>
      <c r="B1850" s="4" t="s">
        <v>233</v>
      </c>
      <c r="C1850" s="4" t="s">
        <v>36</v>
      </c>
      <c r="D1850" s="4" t="s">
        <v>703</v>
      </c>
      <c r="E1850" s="3" t="s">
        <v>852</v>
      </c>
      <c r="F1850" s="3"/>
      <c r="G1850" s="3"/>
      <c r="H1850" s="3"/>
      <c r="I1850" s="3" t="s">
        <v>833</v>
      </c>
      <c r="J1850" s="3">
        <v>2020</v>
      </c>
      <c r="K1850" s="9">
        <v>44</v>
      </c>
    </row>
    <row r="1851" spans="1:11" x14ac:dyDescent="0.3">
      <c r="A1851" s="4" t="s">
        <v>269</v>
      </c>
      <c r="B1851" s="4" t="s">
        <v>233</v>
      </c>
      <c r="C1851" s="4" t="s">
        <v>36</v>
      </c>
      <c r="D1851" s="4" t="s">
        <v>703</v>
      </c>
      <c r="E1851" s="3" t="s">
        <v>852</v>
      </c>
      <c r="F1851" s="3"/>
      <c r="G1851" s="3"/>
      <c r="H1851" s="3"/>
      <c r="I1851" s="3" t="s">
        <v>833</v>
      </c>
      <c r="J1851" s="3">
        <v>2030</v>
      </c>
      <c r="K1851" s="9">
        <v>44</v>
      </c>
    </row>
    <row r="1852" spans="1:11" x14ac:dyDescent="0.3">
      <c r="A1852" s="4" t="s">
        <v>269</v>
      </c>
      <c r="B1852" s="4" t="s">
        <v>233</v>
      </c>
      <c r="C1852" s="4" t="s">
        <v>36</v>
      </c>
      <c r="D1852" s="4" t="s">
        <v>703</v>
      </c>
      <c r="E1852" s="3" t="s">
        <v>852</v>
      </c>
      <c r="F1852" s="3"/>
      <c r="G1852" s="3"/>
      <c r="H1852" s="3"/>
      <c r="I1852" s="3" t="s">
        <v>833</v>
      </c>
      <c r="J1852" s="3">
        <v>2040</v>
      </c>
      <c r="K1852" s="9">
        <v>44</v>
      </c>
    </row>
    <row r="1853" spans="1:11" x14ac:dyDescent="0.3">
      <c r="A1853" s="4" t="s">
        <v>269</v>
      </c>
      <c r="B1853" s="4" t="s">
        <v>233</v>
      </c>
      <c r="C1853" s="4" t="s">
        <v>36</v>
      </c>
      <c r="D1853" s="4" t="s">
        <v>703</v>
      </c>
      <c r="E1853" s="3" t="s">
        <v>852</v>
      </c>
      <c r="F1853" s="3"/>
      <c r="G1853" s="3"/>
      <c r="H1853" s="3"/>
      <c r="I1853" s="3" t="s">
        <v>833</v>
      </c>
      <c r="J1853" s="3">
        <v>2050</v>
      </c>
      <c r="K1853" s="9">
        <v>44</v>
      </c>
    </row>
    <row r="1854" spans="1:11" x14ac:dyDescent="0.3">
      <c r="A1854" s="4" t="s">
        <v>269</v>
      </c>
      <c r="B1854" s="4" t="s">
        <v>233</v>
      </c>
      <c r="C1854" s="4" t="s">
        <v>36</v>
      </c>
      <c r="D1854" s="4" t="s">
        <v>705</v>
      </c>
      <c r="E1854" s="3" t="s">
        <v>870</v>
      </c>
      <c r="F1854" s="3"/>
      <c r="G1854" s="3" t="s">
        <v>156</v>
      </c>
      <c r="H1854" s="3" t="s">
        <v>157</v>
      </c>
      <c r="I1854" s="3" t="s">
        <v>12</v>
      </c>
      <c r="J1854" s="3">
        <v>2020</v>
      </c>
      <c r="K1854" s="9">
        <v>0.75</v>
      </c>
    </row>
    <row r="1855" spans="1:11" x14ac:dyDescent="0.3">
      <c r="A1855" s="4" t="s">
        <v>269</v>
      </c>
      <c r="B1855" s="4" t="s">
        <v>233</v>
      </c>
      <c r="C1855" s="4" t="s">
        <v>36</v>
      </c>
      <c r="D1855" s="4" t="s">
        <v>705</v>
      </c>
      <c r="E1855" s="3" t="s">
        <v>870</v>
      </c>
      <c r="F1855" s="3"/>
      <c r="G1855" s="3" t="s">
        <v>156</v>
      </c>
      <c r="H1855" s="3" t="s">
        <v>157</v>
      </c>
      <c r="I1855" s="3" t="s">
        <v>12</v>
      </c>
      <c r="J1855" s="3">
        <v>2050</v>
      </c>
      <c r="K1855" s="9">
        <v>0.75</v>
      </c>
    </row>
    <row r="1856" spans="1:11" x14ac:dyDescent="0.3">
      <c r="A1856" s="4" t="s">
        <v>269</v>
      </c>
      <c r="B1856" s="4" t="s">
        <v>233</v>
      </c>
      <c r="C1856" s="4" t="s">
        <v>36</v>
      </c>
      <c r="D1856" s="4" t="s">
        <v>705</v>
      </c>
      <c r="E1856" s="3" t="s">
        <v>870</v>
      </c>
      <c r="F1856" s="3"/>
      <c r="G1856" s="3" t="s">
        <v>156</v>
      </c>
      <c r="H1856" s="3" t="s">
        <v>157</v>
      </c>
      <c r="I1856" s="3" t="s">
        <v>11</v>
      </c>
      <c r="J1856" s="3">
        <v>2020</v>
      </c>
      <c r="K1856" s="9">
        <v>1.2</v>
      </c>
    </row>
    <row r="1857" spans="1:11" x14ac:dyDescent="0.3">
      <c r="A1857" s="4" t="s">
        <v>269</v>
      </c>
      <c r="B1857" s="4" t="s">
        <v>233</v>
      </c>
      <c r="C1857" s="4" t="s">
        <v>36</v>
      </c>
      <c r="D1857" s="4" t="s">
        <v>705</v>
      </c>
      <c r="E1857" s="3" t="s">
        <v>870</v>
      </c>
      <c r="F1857" s="3"/>
      <c r="G1857" s="3" t="s">
        <v>156</v>
      </c>
      <c r="H1857" s="3" t="s">
        <v>157</v>
      </c>
      <c r="I1857" s="3" t="s">
        <v>11</v>
      </c>
      <c r="J1857" s="3">
        <v>2050</v>
      </c>
      <c r="K1857" s="9">
        <v>1.2</v>
      </c>
    </row>
    <row r="1858" spans="1:11" x14ac:dyDescent="0.3">
      <c r="A1858" s="4" t="s">
        <v>269</v>
      </c>
      <c r="B1858" s="4" t="s">
        <v>233</v>
      </c>
      <c r="C1858" s="4" t="s">
        <v>36</v>
      </c>
      <c r="D1858" s="4" t="s">
        <v>705</v>
      </c>
      <c r="E1858" s="3" t="s">
        <v>870</v>
      </c>
      <c r="F1858" s="3"/>
      <c r="G1858" s="3" t="s">
        <v>156</v>
      </c>
      <c r="H1858" s="3" t="s">
        <v>157</v>
      </c>
      <c r="I1858" s="3" t="s">
        <v>833</v>
      </c>
      <c r="J1858" s="3">
        <v>2015</v>
      </c>
      <c r="K1858" s="9">
        <v>6.4935064935064926</v>
      </c>
    </row>
    <row r="1859" spans="1:11" x14ac:dyDescent="0.3">
      <c r="A1859" s="4" t="s">
        <v>269</v>
      </c>
      <c r="B1859" s="4" t="s">
        <v>233</v>
      </c>
      <c r="C1859" s="4" t="s">
        <v>36</v>
      </c>
      <c r="D1859" s="4" t="s">
        <v>705</v>
      </c>
      <c r="E1859" s="3" t="s">
        <v>870</v>
      </c>
      <c r="F1859" s="3"/>
      <c r="G1859" s="3" t="s">
        <v>156</v>
      </c>
      <c r="H1859" s="3" t="s">
        <v>157</v>
      </c>
      <c r="I1859" s="3" t="s">
        <v>833</v>
      </c>
      <c r="J1859" s="3">
        <v>2020</v>
      </c>
      <c r="K1859" s="9">
        <v>6.4935064935064926</v>
      </c>
    </row>
    <row r="1860" spans="1:11" x14ac:dyDescent="0.3">
      <c r="A1860" s="4" t="s">
        <v>269</v>
      </c>
      <c r="B1860" s="4" t="s">
        <v>233</v>
      </c>
      <c r="C1860" s="4" t="s">
        <v>36</v>
      </c>
      <c r="D1860" s="4" t="s">
        <v>705</v>
      </c>
      <c r="E1860" s="3" t="s">
        <v>870</v>
      </c>
      <c r="F1860" s="3"/>
      <c r="G1860" s="3" t="s">
        <v>156</v>
      </c>
      <c r="H1860" s="3" t="s">
        <v>157</v>
      </c>
      <c r="I1860" s="3" t="s">
        <v>833</v>
      </c>
      <c r="J1860" s="3">
        <v>2030</v>
      </c>
      <c r="K1860" s="9">
        <v>5.8441558441558437</v>
      </c>
    </row>
    <row r="1861" spans="1:11" x14ac:dyDescent="0.3">
      <c r="A1861" s="4" t="s">
        <v>269</v>
      </c>
      <c r="B1861" s="4" t="s">
        <v>233</v>
      </c>
      <c r="C1861" s="4" t="s">
        <v>36</v>
      </c>
      <c r="D1861" s="4" t="s">
        <v>705</v>
      </c>
      <c r="E1861" s="3" t="s">
        <v>870</v>
      </c>
      <c r="F1861" s="3"/>
      <c r="G1861" s="3" t="s">
        <v>156</v>
      </c>
      <c r="H1861" s="3" t="s">
        <v>157</v>
      </c>
      <c r="I1861" s="3" t="s">
        <v>833</v>
      </c>
      <c r="J1861" s="3">
        <v>2040</v>
      </c>
      <c r="K1861" s="9">
        <v>5.5</v>
      </c>
    </row>
    <row r="1862" spans="1:11" x14ac:dyDescent="0.3">
      <c r="A1862" s="4" t="s">
        <v>269</v>
      </c>
      <c r="B1862" s="4" t="s">
        <v>233</v>
      </c>
      <c r="C1862" s="4" t="s">
        <v>36</v>
      </c>
      <c r="D1862" s="4" t="s">
        <v>705</v>
      </c>
      <c r="E1862" s="3" t="s">
        <v>870</v>
      </c>
      <c r="F1862" s="3"/>
      <c r="G1862" s="3" t="s">
        <v>156</v>
      </c>
      <c r="H1862" s="3" t="s">
        <v>157</v>
      </c>
      <c r="I1862" s="3" t="s">
        <v>833</v>
      </c>
      <c r="J1862" s="3">
        <v>2050</v>
      </c>
      <c r="K1862" s="9">
        <v>5.1948051948051948</v>
      </c>
    </row>
    <row r="1863" spans="1:11" x14ac:dyDescent="0.3">
      <c r="A1863" s="4" t="s">
        <v>269</v>
      </c>
      <c r="B1863" s="4" t="s">
        <v>233</v>
      </c>
      <c r="C1863" s="4" t="s">
        <v>36</v>
      </c>
      <c r="D1863" s="4" t="s">
        <v>702</v>
      </c>
      <c r="E1863" s="3" t="s">
        <v>870</v>
      </c>
      <c r="F1863" s="3"/>
      <c r="G1863" s="3" t="s">
        <v>0</v>
      </c>
      <c r="H1863" s="3"/>
      <c r="I1863" s="3" t="s">
        <v>833</v>
      </c>
      <c r="J1863" s="3">
        <v>2015</v>
      </c>
      <c r="K1863" s="9">
        <v>0</v>
      </c>
    </row>
    <row r="1864" spans="1:11" x14ac:dyDescent="0.3">
      <c r="A1864" s="4" t="s">
        <v>269</v>
      </c>
      <c r="B1864" s="4" t="s">
        <v>233</v>
      </c>
      <c r="C1864" s="4" t="s">
        <v>36</v>
      </c>
      <c r="D1864" s="4" t="s">
        <v>702</v>
      </c>
      <c r="E1864" s="3" t="s">
        <v>870</v>
      </c>
      <c r="F1864" s="3"/>
      <c r="G1864" s="3" t="s">
        <v>0</v>
      </c>
      <c r="H1864" s="3"/>
      <c r="I1864" s="3" t="s">
        <v>833</v>
      </c>
      <c r="J1864" s="3">
        <v>2020</v>
      </c>
      <c r="K1864" s="9">
        <v>0</v>
      </c>
    </row>
    <row r="1865" spans="1:11" x14ac:dyDescent="0.3">
      <c r="A1865" s="4" t="s">
        <v>269</v>
      </c>
      <c r="B1865" s="4" t="s">
        <v>233</v>
      </c>
      <c r="C1865" s="4" t="s">
        <v>36</v>
      </c>
      <c r="D1865" s="4" t="s">
        <v>702</v>
      </c>
      <c r="E1865" s="3" t="s">
        <v>870</v>
      </c>
      <c r="F1865" s="3"/>
      <c r="G1865" s="3" t="s">
        <v>0</v>
      </c>
      <c r="H1865" s="3"/>
      <c r="I1865" s="3" t="s">
        <v>833</v>
      </c>
      <c r="J1865" s="3">
        <v>2030</v>
      </c>
      <c r="K1865" s="9">
        <v>0</v>
      </c>
    </row>
    <row r="1866" spans="1:11" x14ac:dyDescent="0.3">
      <c r="A1866" s="4" t="s">
        <v>269</v>
      </c>
      <c r="B1866" s="4" t="s">
        <v>233</v>
      </c>
      <c r="C1866" s="4" t="s">
        <v>36</v>
      </c>
      <c r="D1866" s="4" t="s">
        <v>702</v>
      </c>
      <c r="E1866" s="3" t="s">
        <v>870</v>
      </c>
      <c r="F1866" s="3"/>
      <c r="G1866" s="3" t="s">
        <v>0</v>
      </c>
      <c r="H1866" s="3"/>
      <c r="I1866" s="3" t="s">
        <v>833</v>
      </c>
      <c r="J1866" s="3">
        <v>2040</v>
      </c>
      <c r="K1866" s="9">
        <v>0</v>
      </c>
    </row>
    <row r="1867" spans="1:11" x14ac:dyDescent="0.3">
      <c r="A1867" s="4" t="s">
        <v>269</v>
      </c>
      <c r="B1867" s="4" t="s">
        <v>233</v>
      </c>
      <c r="C1867" s="4" t="s">
        <v>36</v>
      </c>
      <c r="D1867" s="4" t="s">
        <v>702</v>
      </c>
      <c r="E1867" s="3" t="s">
        <v>870</v>
      </c>
      <c r="F1867" s="3"/>
      <c r="G1867" s="3" t="s">
        <v>0</v>
      </c>
      <c r="H1867" s="3"/>
      <c r="I1867" s="3" t="s">
        <v>833</v>
      </c>
      <c r="J1867" s="3">
        <v>2050</v>
      </c>
      <c r="K1867" s="9">
        <v>0</v>
      </c>
    </row>
    <row r="1868" spans="1:11" x14ac:dyDescent="0.3">
      <c r="A1868" s="4" t="s">
        <v>269</v>
      </c>
      <c r="B1868" s="4" t="s">
        <v>233</v>
      </c>
      <c r="C1868" s="4" t="s">
        <v>36</v>
      </c>
      <c r="D1868" s="4" t="s">
        <v>707</v>
      </c>
      <c r="E1868" s="3" t="s">
        <v>870</v>
      </c>
      <c r="F1868" s="3"/>
      <c r="G1868" s="3" t="s">
        <v>35</v>
      </c>
      <c r="H1868" s="3">
        <v>1</v>
      </c>
      <c r="I1868" s="3" t="s">
        <v>12</v>
      </c>
      <c r="J1868" s="3">
        <v>2020</v>
      </c>
      <c r="K1868" s="9">
        <v>0.75</v>
      </c>
    </row>
    <row r="1869" spans="1:11" x14ac:dyDescent="0.3">
      <c r="A1869" s="4" t="s">
        <v>269</v>
      </c>
      <c r="B1869" s="4" t="s">
        <v>233</v>
      </c>
      <c r="C1869" s="4" t="s">
        <v>36</v>
      </c>
      <c r="D1869" s="4" t="s">
        <v>707</v>
      </c>
      <c r="E1869" s="3" t="s">
        <v>870</v>
      </c>
      <c r="F1869" s="3"/>
      <c r="G1869" s="3" t="s">
        <v>35</v>
      </c>
      <c r="H1869" s="3">
        <v>1</v>
      </c>
      <c r="I1869" s="3" t="s">
        <v>12</v>
      </c>
      <c r="J1869" s="3">
        <v>2050</v>
      </c>
      <c r="K1869" s="9">
        <v>0.75</v>
      </c>
    </row>
    <row r="1870" spans="1:11" x14ac:dyDescent="0.3">
      <c r="A1870" s="4" t="s">
        <v>269</v>
      </c>
      <c r="B1870" s="4" t="s">
        <v>233</v>
      </c>
      <c r="C1870" s="4" t="s">
        <v>36</v>
      </c>
      <c r="D1870" s="4" t="s">
        <v>707</v>
      </c>
      <c r="E1870" s="3" t="s">
        <v>870</v>
      </c>
      <c r="F1870" s="3"/>
      <c r="G1870" s="3" t="s">
        <v>35</v>
      </c>
      <c r="H1870" s="3">
        <v>1</v>
      </c>
      <c r="I1870" s="3" t="s">
        <v>11</v>
      </c>
      <c r="J1870" s="3">
        <v>2020</v>
      </c>
      <c r="K1870" s="9">
        <v>1.2</v>
      </c>
    </row>
    <row r="1871" spans="1:11" x14ac:dyDescent="0.3">
      <c r="A1871" s="4" t="s">
        <v>269</v>
      </c>
      <c r="B1871" s="4" t="s">
        <v>233</v>
      </c>
      <c r="C1871" s="4" t="s">
        <v>36</v>
      </c>
      <c r="D1871" s="4" t="s">
        <v>707</v>
      </c>
      <c r="E1871" s="3" t="s">
        <v>870</v>
      </c>
      <c r="F1871" s="3"/>
      <c r="G1871" s="3" t="s">
        <v>35</v>
      </c>
      <c r="H1871" s="3">
        <v>1</v>
      </c>
      <c r="I1871" s="3" t="s">
        <v>11</v>
      </c>
      <c r="J1871" s="3">
        <v>2050</v>
      </c>
      <c r="K1871" s="9">
        <v>1.2</v>
      </c>
    </row>
    <row r="1872" spans="1:11" x14ac:dyDescent="0.3">
      <c r="A1872" s="4" t="s">
        <v>269</v>
      </c>
      <c r="B1872" s="4" t="s">
        <v>233</v>
      </c>
      <c r="C1872" s="4" t="s">
        <v>36</v>
      </c>
      <c r="D1872" s="4" t="s">
        <v>707</v>
      </c>
      <c r="E1872" s="3" t="s">
        <v>870</v>
      </c>
      <c r="F1872" s="3"/>
      <c r="G1872" s="3" t="s">
        <v>35</v>
      </c>
      <c r="H1872" s="3">
        <v>1</v>
      </c>
      <c r="I1872" s="3" t="s">
        <v>833</v>
      </c>
      <c r="J1872" s="3">
        <v>2015</v>
      </c>
      <c r="K1872" s="9">
        <v>1.298701298701299E-2</v>
      </c>
    </row>
    <row r="1873" spans="1:11" x14ac:dyDescent="0.3">
      <c r="A1873" s="4" t="s">
        <v>269</v>
      </c>
      <c r="B1873" s="4" t="s">
        <v>233</v>
      </c>
      <c r="C1873" s="4" t="s">
        <v>36</v>
      </c>
      <c r="D1873" s="4" t="s">
        <v>707</v>
      </c>
      <c r="E1873" s="3" t="s">
        <v>870</v>
      </c>
      <c r="F1873" s="3"/>
      <c r="G1873" s="3" t="s">
        <v>35</v>
      </c>
      <c r="H1873" s="3">
        <v>1</v>
      </c>
      <c r="I1873" s="3" t="s">
        <v>833</v>
      </c>
      <c r="J1873" s="3">
        <v>2020</v>
      </c>
      <c r="K1873" s="9">
        <v>1.298701298701299E-2</v>
      </c>
    </row>
    <row r="1874" spans="1:11" x14ac:dyDescent="0.3">
      <c r="A1874" s="4" t="s">
        <v>269</v>
      </c>
      <c r="B1874" s="4" t="s">
        <v>233</v>
      </c>
      <c r="C1874" s="4" t="s">
        <v>36</v>
      </c>
      <c r="D1874" s="4" t="s">
        <v>707</v>
      </c>
      <c r="E1874" s="3" t="s">
        <v>870</v>
      </c>
      <c r="F1874" s="3"/>
      <c r="G1874" s="3" t="s">
        <v>35</v>
      </c>
      <c r="H1874" s="3">
        <v>1</v>
      </c>
      <c r="I1874" s="3" t="s">
        <v>833</v>
      </c>
      <c r="J1874" s="3">
        <v>2030</v>
      </c>
      <c r="K1874" s="9">
        <v>1.298701298701299E-2</v>
      </c>
    </row>
    <row r="1875" spans="1:11" x14ac:dyDescent="0.3">
      <c r="A1875" s="4" t="s">
        <v>269</v>
      </c>
      <c r="B1875" s="4" t="s">
        <v>233</v>
      </c>
      <c r="C1875" s="4" t="s">
        <v>36</v>
      </c>
      <c r="D1875" s="4" t="s">
        <v>707</v>
      </c>
      <c r="E1875" s="3" t="s">
        <v>870</v>
      </c>
      <c r="F1875" s="3"/>
      <c r="G1875" s="3" t="s">
        <v>35</v>
      </c>
      <c r="H1875" s="3">
        <v>1</v>
      </c>
      <c r="I1875" s="3" t="s">
        <v>833</v>
      </c>
      <c r="J1875" s="3">
        <v>2040</v>
      </c>
      <c r="K1875" s="9">
        <v>1.2999999999999999E-2</v>
      </c>
    </row>
    <row r="1876" spans="1:11" x14ac:dyDescent="0.3">
      <c r="A1876" s="4" t="s">
        <v>269</v>
      </c>
      <c r="B1876" s="4" t="s">
        <v>233</v>
      </c>
      <c r="C1876" s="4" t="s">
        <v>36</v>
      </c>
      <c r="D1876" s="4" t="s">
        <v>707</v>
      </c>
      <c r="E1876" s="3" t="s">
        <v>870</v>
      </c>
      <c r="F1876" s="3"/>
      <c r="G1876" s="3" t="s">
        <v>35</v>
      </c>
      <c r="H1876" s="3">
        <v>1</v>
      </c>
      <c r="I1876" s="3" t="s">
        <v>833</v>
      </c>
      <c r="J1876" s="3">
        <v>2050</v>
      </c>
      <c r="K1876" s="9">
        <v>1.298701298701299E-2</v>
      </c>
    </row>
    <row r="1877" spans="1:11" x14ac:dyDescent="0.3">
      <c r="A1877" s="4" t="s">
        <v>324</v>
      </c>
      <c r="B1877" s="4" t="s">
        <v>351</v>
      </c>
      <c r="C1877" s="4" t="s">
        <v>10</v>
      </c>
      <c r="D1877" s="4" t="s">
        <v>712</v>
      </c>
      <c r="E1877" s="3" t="s">
        <v>873</v>
      </c>
      <c r="F1877" s="3"/>
      <c r="G1877" s="3" t="s">
        <v>32</v>
      </c>
      <c r="H1877" s="3"/>
      <c r="I1877" s="3" t="s">
        <v>12</v>
      </c>
      <c r="J1877" s="3">
        <v>2020</v>
      </c>
      <c r="K1877" s="9">
        <v>20.526552655265519</v>
      </c>
    </row>
    <row r="1878" spans="1:11" x14ac:dyDescent="0.3">
      <c r="A1878" s="4" t="s">
        <v>324</v>
      </c>
      <c r="B1878" s="4" t="s">
        <v>351</v>
      </c>
      <c r="C1878" s="4" t="s">
        <v>10</v>
      </c>
      <c r="D1878" s="4" t="s">
        <v>712</v>
      </c>
      <c r="E1878" s="3" t="s">
        <v>873</v>
      </c>
      <c r="F1878" s="3"/>
      <c r="G1878" s="3" t="s">
        <v>32</v>
      </c>
      <c r="H1878" s="3"/>
      <c r="I1878" s="3" t="s">
        <v>12</v>
      </c>
      <c r="J1878" s="3">
        <v>2050</v>
      </c>
      <c r="K1878" s="9">
        <v>12.251725172517251</v>
      </c>
    </row>
    <row r="1879" spans="1:11" x14ac:dyDescent="0.3">
      <c r="A1879" s="4" t="s">
        <v>324</v>
      </c>
      <c r="B1879" s="4" t="s">
        <v>351</v>
      </c>
      <c r="C1879" s="4" t="s">
        <v>10</v>
      </c>
      <c r="D1879" s="4" t="s">
        <v>712</v>
      </c>
      <c r="E1879" s="3" t="s">
        <v>873</v>
      </c>
      <c r="F1879" s="3"/>
      <c r="G1879" s="3" t="s">
        <v>32</v>
      </c>
      <c r="H1879" s="3"/>
      <c r="I1879" s="3" t="s">
        <v>11</v>
      </c>
      <c r="J1879" s="3">
        <v>2020</v>
      </c>
      <c r="K1879" s="9">
        <v>12.251725172517251</v>
      </c>
    </row>
    <row r="1880" spans="1:11" x14ac:dyDescent="0.3">
      <c r="A1880" s="4" t="s">
        <v>324</v>
      </c>
      <c r="B1880" s="4" t="s">
        <v>351</v>
      </c>
      <c r="C1880" s="4" t="s">
        <v>10</v>
      </c>
      <c r="D1880" s="4" t="s">
        <v>712</v>
      </c>
      <c r="E1880" s="3" t="s">
        <v>873</v>
      </c>
      <c r="F1880" s="3"/>
      <c r="G1880" s="3" t="s">
        <v>32</v>
      </c>
      <c r="H1880" s="3"/>
      <c r="I1880" s="3" t="s">
        <v>11</v>
      </c>
      <c r="J1880" s="3">
        <v>2050</v>
      </c>
      <c r="K1880" s="9">
        <v>0.43054305430543138</v>
      </c>
    </row>
    <row r="1881" spans="1:11" x14ac:dyDescent="0.3">
      <c r="A1881" s="4" t="s">
        <v>324</v>
      </c>
      <c r="B1881" s="4" t="s">
        <v>351</v>
      </c>
      <c r="C1881" s="4" t="s">
        <v>10</v>
      </c>
      <c r="D1881" s="4" t="s">
        <v>712</v>
      </c>
      <c r="E1881" s="3" t="s">
        <v>873</v>
      </c>
      <c r="F1881" s="3"/>
      <c r="G1881" s="3" t="s">
        <v>32</v>
      </c>
      <c r="H1881" s="3"/>
      <c r="I1881" s="3" t="s">
        <v>833</v>
      </c>
      <c r="J1881" s="3">
        <v>2020</v>
      </c>
      <c r="K1881" s="9">
        <v>16.38913891389139</v>
      </c>
    </row>
    <row r="1882" spans="1:11" x14ac:dyDescent="0.3">
      <c r="A1882" s="4" t="s">
        <v>324</v>
      </c>
      <c r="B1882" s="4" t="s">
        <v>351</v>
      </c>
      <c r="C1882" s="4" t="s">
        <v>10</v>
      </c>
      <c r="D1882" s="4" t="s">
        <v>712</v>
      </c>
      <c r="E1882" s="3" t="s">
        <v>873</v>
      </c>
      <c r="F1882" s="3"/>
      <c r="G1882" s="3" t="s">
        <v>32</v>
      </c>
      <c r="H1882" s="3"/>
      <c r="I1882" s="3" t="s">
        <v>833</v>
      </c>
      <c r="J1882" s="3">
        <v>2030</v>
      </c>
      <c r="K1882" s="9">
        <v>14.61596159615962</v>
      </c>
    </row>
    <row r="1883" spans="1:11" x14ac:dyDescent="0.3">
      <c r="A1883" s="4" t="s">
        <v>324</v>
      </c>
      <c r="B1883" s="4" t="s">
        <v>351</v>
      </c>
      <c r="C1883" s="4" t="s">
        <v>10</v>
      </c>
      <c r="D1883" s="4" t="s">
        <v>712</v>
      </c>
      <c r="E1883" s="3" t="s">
        <v>873</v>
      </c>
      <c r="F1883" s="3"/>
      <c r="G1883" s="3" t="s">
        <v>32</v>
      </c>
      <c r="H1883" s="3"/>
      <c r="I1883" s="3" t="s">
        <v>833</v>
      </c>
      <c r="J1883" s="3">
        <v>2040</v>
      </c>
      <c r="K1883" s="9">
        <v>10.478547854785489</v>
      </c>
    </row>
    <row r="1884" spans="1:11" x14ac:dyDescent="0.3">
      <c r="A1884" s="4" t="s">
        <v>324</v>
      </c>
      <c r="B1884" s="4" t="s">
        <v>351</v>
      </c>
      <c r="C1884" s="4" t="s">
        <v>10</v>
      </c>
      <c r="D1884" s="4" t="s">
        <v>712</v>
      </c>
      <c r="E1884" s="3" t="s">
        <v>873</v>
      </c>
      <c r="F1884" s="3"/>
      <c r="G1884" s="3" t="s">
        <v>32</v>
      </c>
      <c r="H1884" s="3"/>
      <c r="I1884" s="3" t="s">
        <v>833</v>
      </c>
      <c r="J1884" s="3">
        <v>2050</v>
      </c>
      <c r="K1884" s="9">
        <v>6.3411341134113428</v>
      </c>
    </row>
    <row r="1885" spans="1:11" x14ac:dyDescent="0.3">
      <c r="A1885" s="4" t="s">
        <v>324</v>
      </c>
      <c r="B1885" s="4" t="s">
        <v>351</v>
      </c>
      <c r="C1885" s="4" t="s">
        <v>10</v>
      </c>
      <c r="D1885" s="4" t="s">
        <v>711</v>
      </c>
      <c r="E1885" s="3" t="s">
        <v>873</v>
      </c>
      <c r="F1885" s="3"/>
      <c r="G1885" s="3" t="s">
        <v>5</v>
      </c>
      <c r="H1885" s="3"/>
      <c r="I1885" s="3" t="s">
        <v>12</v>
      </c>
      <c r="J1885" s="3">
        <v>2020</v>
      </c>
      <c r="K1885" s="9">
        <v>5</v>
      </c>
    </row>
    <row r="1886" spans="1:11" x14ac:dyDescent="0.3">
      <c r="A1886" s="4" t="s">
        <v>324</v>
      </c>
      <c r="B1886" s="4" t="s">
        <v>351</v>
      </c>
      <c r="C1886" s="4" t="s">
        <v>10</v>
      </c>
      <c r="D1886" s="4" t="s">
        <v>711</v>
      </c>
      <c r="E1886" s="3" t="s">
        <v>873</v>
      </c>
      <c r="F1886" s="3"/>
      <c r="G1886" s="3" t="s">
        <v>5</v>
      </c>
      <c r="H1886" s="3"/>
      <c r="I1886" s="3" t="s">
        <v>12</v>
      </c>
      <c r="J1886" s="3">
        <v>2050</v>
      </c>
      <c r="K1886" s="9">
        <v>5</v>
      </c>
    </row>
    <row r="1887" spans="1:11" x14ac:dyDescent="0.3">
      <c r="A1887" s="4" t="s">
        <v>324</v>
      </c>
      <c r="B1887" s="4" t="s">
        <v>351</v>
      </c>
      <c r="C1887" s="4" t="s">
        <v>10</v>
      </c>
      <c r="D1887" s="4" t="s">
        <v>711</v>
      </c>
      <c r="E1887" s="3" t="s">
        <v>873</v>
      </c>
      <c r="F1887" s="3"/>
      <c r="G1887" s="3" t="s">
        <v>5</v>
      </c>
      <c r="H1887" s="3"/>
      <c r="I1887" s="3" t="s">
        <v>11</v>
      </c>
      <c r="J1887" s="3">
        <v>2020</v>
      </c>
      <c r="K1887" s="9">
        <v>5</v>
      </c>
    </row>
    <row r="1888" spans="1:11" x14ac:dyDescent="0.3">
      <c r="A1888" s="4" t="s">
        <v>324</v>
      </c>
      <c r="B1888" s="4" t="s">
        <v>351</v>
      </c>
      <c r="C1888" s="4" t="s">
        <v>10</v>
      </c>
      <c r="D1888" s="4" t="s">
        <v>711</v>
      </c>
      <c r="E1888" s="3" t="s">
        <v>873</v>
      </c>
      <c r="F1888" s="3"/>
      <c r="G1888" s="3" t="s">
        <v>5</v>
      </c>
      <c r="H1888" s="3"/>
      <c r="I1888" s="3" t="s">
        <v>11</v>
      </c>
      <c r="J1888" s="3">
        <v>2050</v>
      </c>
      <c r="K1888" s="9">
        <v>5</v>
      </c>
    </row>
    <row r="1889" spans="1:11" x14ac:dyDescent="0.3">
      <c r="A1889" s="4" t="s">
        <v>324</v>
      </c>
      <c r="B1889" s="4" t="s">
        <v>351</v>
      </c>
      <c r="C1889" s="4" t="s">
        <v>10</v>
      </c>
      <c r="D1889" s="4" t="s">
        <v>711</v>
      </c>
      <c r="E1889" s="3" t="s">
        <v>873</v>
      </c>
      <c r="F1889" s="3"/>
      <c r="G1889" s="3" t="s">
        <v>5</v>
      </c>
      <c r="H1889" s="3"/>
      <c r="I1889" s="3" t="s">
        <v>833</v>
      </c>
      <c r="J1889" s="3">
        <v>2020</v>
      </c>
      <c r="K1889" s="9">
        <v>5</v>
      </c>
    </row>
    <row r="1890" spans="1:11" x14ac:dyDescent="0.3">
      <c r="A1890" s="4" t="s">
        <v>324</v>
      </c>
      <c r="B1890" s="4" t="s">
        <v>351</v>
      </c>
      <c r="C1890" s="4" t="s">
        <v>10</v>
      </c>
      <c r="D1890" s="4" t="s">
        <v>711</v>
      </c>
      <c r="E1890" s="3" t="s">
        <v>873</v>
      </c>
      <c r="F1890" s="3"/>
      <c r="G1890" s="3" t="s">
        <v>5</v>
      </c>
      <c r="H1890" s="3"/>
      <c r="I1890" s="3" t="s">
        <v>833</v>
      </c>
      <c r="J1890" s="3">
        <v>2030</v>
      </c>
      <c r="K1890" s="9">
        <v>5</v>
      </c>
    </row>
    <row r="1891" spans="1:11" x14ac:dyDescent="0.3">
      <c r="A1891" s="4" t="s">
        <v>324</v>
      </c>
      <c r="B1891" s="4" t="s">
        <v>351</v>
      </c>
      <c r="C1891" s="4" t="s">
        <v>10</v>
      </c>
      <c r="D1891" s="4" t="s">
        <v>711</v>
      </c>
      <c r="E1891" s="3" t="s">
        <v>873</v>
      </c>
      <c r="F1891" s="3"/>
      <c r="G1891" s="3" t="s">
        <v>5</v>
      </c>
      <c r="H1891" s="3"/>
      <c r="I1891" s="3" t="s">
        <v>833</v>
      </c>
      <c r="J1891" s="3">
        <v>2040</v>
      </c>
      <c r="K1891" s="9">
        <v>5</v>
      </c>
    </row>
    <row r="1892" spans="1:11" x14ac:dyDescent="0.3">
      <c r="A1892" s="4" t="s">
        <v>324</v>
      </c>
      <c r="B1892" s="4" t="s">
        <v>351</v>
      </c>
      <c r="C1892" s="4" t="s">
        <v>10</v>
      </c>
      <c r="D1892" s="4" t="s">
        <v>711</v>
      </c>
      <c r="E1892" s="3" t="s">
        <v>873</v>
      </c>
      <c r="F1892" s="3"/>
      <c r="G1892" s="3" t="s">
        <v>5</v>
      </c>
      <c r="H1892" s="3"/>
      <c r="I1892" s="3" t="s">
        <v>833</v>
      </c>
      <c r="J1892" s="3">
        <v>2050</v>
      </c>
      <c r="K1892" s="9">
        <v>5</v>
      </c>
    </row>
    <row r="1893" spans="1:11" x14ac:dyDescent="0.3">
      <c r="A1893" s="4" t="s">
        <v>324</v>
      </c>
      <c r="B1893" s="4" t="s">
        <v>351</v>
      </c>
      <c r="C1893" s="4" t="s">
        <v>10</v>
      </c>
      <c r="D1893" s="4" t="s">
        <v>420</v>
      </c>
      <c r="E1893" s="3" t="s">
        <v>853</v>
      </c>
      <c r="F1893" s="3"/>
      <c r="G1893" s="3" t="s">
        <v>355</v>
      </c>
      <c r="H1893" s="3"/>
      <c r="I1893" s="3" t="s">
        <v>12</v>
      </c>
      <c r="J1893" s="3">
        <v>2020</v>
      </c>
      <c r="K1893" s="9">
        <v>0.33</v>
      </c>
    </row>
    <row r="1894" spans="1:11" x14ac:dyDescent="0.3">
      <c r="A1894" s="4" t="s">
        <v>324</v>
      </c>
      <c r="B1894" s="4" t="s">
        <v>351</v>
      </c>
      <c r="C1894" s="4" t="s">
        <v>10</v>
      </c>
      <c r="D1894" s="4" t="s">
        <v>420</v>
      </c>
      <c r="E1894" s="3" t="s">
        <v>853</v>
      </c>
      <c r="F1894" s="3"/>
      <c r="G1894" s="3" t="s">
        <v>355</v>
      </c>
      <c r="H1894" s="3"/>
      <c r="I1894" s="3" t="s">
        <v>12</v>
      </c>
      <c r="J1894" s="3">
        <v>2050</v>
      </c>
      <c r="K1894" s="9">
        <v>0.33</v>
      </c>
    </row>
    <row r="1895" spans="1:11" x14ac:dyDescent="0.3">
      <c r="A1895" s="4" t="s">
        <v>324</v>
      </c>
      <c r="B1895" s="4" t="s">
        <v>351</v>
      </c>
      <c r="C1895" s="4" t="s">
        <v>10</v>
      </c>
      <c r="D1895" s="4" t="s">
        <v>420</v>
      </c>
      <c r="E1895" s="3" t="s">
        <v>853</v>
      </c>
      <c r="F1895" s="3"/>
      <c r="G1895" s="3" t="s">
        <v>355</v>
      </c>
      <c r="H1895" s="3"/>
      <c r="I1895" s="3" t="s">
        <v>11</v>
      </c>
      <c r="J1895" s="3">
        <v>2020</v>
      </c>
      <c r="K1895" s="9">
        <v>0.33</v>
      </c>
    </row>
    <row r="1896" spans="1:11" x14ac:dyDescent="0.3">
      <c r="A1896" s="4" t="s">
        <v>324</v>
      </c>
      <c r="B1896" s="4" t="s">
        <v>351</v>
      </c>
      <c r="C1896" s="4" t="s">
        <v>10</v>
      </c>
      <c r="D1896" s="4" t="s">
        <v>420</v>
      </c>
      <c r="E1896" s="3" t="s">
        <v>853</v>
      </c>
      <c r="F1896" s="3"/>
      <c r="G1896" s="3" t="s">
        <v>355</v>
      </c>
      <c r="H1896" s="3"/>
      <c r="I1896" s="3" t="s">
        <v>11</v>
      </c>
      <c r="J1896" s="3">
        <v>2050</v>
      </c>
      <c r="K1896" s="9">
        <v>0.33</v>
      </c>
    </row>
    <row r="1897" spans="1:11" x14ac:dyDescent="0.3">
      <c r="A1897" s="4" t="s">
        <v>324</v>
      </c>
      <c r="B1897" s="4" t="s">
        <v>351</v>
      </c>
      <c r="C1897" s="4" t="s">
        <v>10</v>
      </c>
      <c r="D1897" s="4" t="s">
        <v>420</v>
      </c>
      <c r="E1897" s="3" t="s">
        <v>853</v>
      </c>
      <c r="F1897" s="3"/>
      <c r="G1897" s="3" t="s">
        <v>355</v>
      </c>
      <c r="H1897" s="3"/>
      <c r="I1897" s="3" t="s">
        <v>833</v>
      </c>
      <c r="J1897" s="3">
        <v>2020</v>
      </c>
      <c r="K1897" s="9">
        <v>0.33</v>
      </c>
    </row>
    <row r="1898" spans="1:11" x14ac:dyDescent="0.3">
      <c r="A1898" s="4" t="s">
        <v>324</v>
      </c>
      <c r="B1898" s="4" t="s">
        <v>351</v>
      </c>
      <c r="C1898" s="4" t="s">
        <v>10</v>
      </c>
      <c r="D1898" s="4" t="s">
        <v>420</v>
      </c>
      <c r="E1898" s="3" t="s">
        <v>853</v>
      </c>
      <c r="F1898" s="3"/>
      <c r="G1898" s="3" t="s">
        <v>355</v>
      </c>
      <c r="H1898" s="3"/>
      <c r="I1898" s="3" t="s">
        <v>833</v>
      </c>
      <c r="J1898" s="3">
        <v>2030</v>
      </c>
      <c r="K1898" s="9">
        <v>0.33</v>
      </c>
    </row>
    <row r="1899" spans="1:11" x14ac:dyDescent="0.3">
      <c r="A1899" s="4" t="s">
        <v>324</v>
      </c>
      <c r="B1899" s="4" t="s">
        <v>351</v>
      </c>
      <c r="C1899" s="4" t="s">
        <v>10</v>
      </c>
      <c r="D1899" s="4" t="s">
        <v>420</v>
      </c>
      <c r="E1899" s="3" t="s">
        <v>853</v>
      </c>
      <c r="F1899" s="3"/>
      <c r="G1899" s="3" t="s">
        <v>355</v>
      </c>
      <c r="H1899" s="3"/>
      <c r="I1899" s="3" t="s">
        <v>833</v>
      </c>
      <c r="J1899" s="3">
        <v>2040</v>
      </c>
      <c r="K1899" s="9">
        <v>0.33</v>
      </c>
    </row>
    <row r="1900" spans="1:11" x14ac:dyDescent="0.3">
      <c r="A1900" s="4" t="s">
        <v>324</v>
      </c>
      <c r="B1900" s="4" t="s">
        <v>351</v>
      </c>
      <c r="C1900" s="4" t="s">
        <v>10</v>
      </c>
      <c r="D1900" s="4" t="s">
        <v>420</v>
      </c>
      <c r="E1900" s="3" t="s">
        <v>853</v>
      </c>
      <c r="F1900" s="3"/>
      <c r="G1900" s="3" t="s">
        <v>355</v>
      </c>
      <c r="H1900" s="3"/>
      <c r="I1900" s="3" t="s">
        <v>833</v>
      </c>
      <c r="J1900" s="3">
        <v>2050</v>
      </c>
      <c r="K1900" s="9">
        <v>0.33</v>
      </c>
    </row>
    <row r="1901" spans="1:11" x14ac:dyDescent="0.3">
      <c r="A1901" s="4" t="s">
        <v>324</v>
      </c>
      <c r="B1901" s="4" t="s">
        <v>351</v>
      </c>
      <c r="C1901" s="4" t="s">
        <v>10</v>
      </c>
      <c r="D1901" s="4" t="s">
        <v>836</v>
      </c>
      <c r="E1901" s="3" t="s">
        <v>874</v>
      </c>
      <c r="F1901" s="3"/>
      <c r="G1901" s="3"/>
      <c r="H1901" s="3"/>
      <c r="I1901" s="3" t="s">
        <v>12</v>
      </c>
      <c r="J1901" s="3">
        <v>2020</v>
      </c>
      <c r="K1901" s="9">
        <v>100</v>
      </c>
    </row>
    <row r="1902" spans="1:11" x14ac:dyDescent="0.3">
      <c r="A1902" s="4" t="s">
        <v>324</v>
      </c>
      <c r="B1902" s="4" t="s">
        <v>351</v>
      </c>
      <c r="C1902" s="4" t="s">
        <v>10</v>
      </c>
      <c r="D1902" s="4" t="s">
        <v>836</v>
      </c>
      <c r="E1902" s="3" t="s">
        <v>874</v>
      </c>
      <c r="F1902" s="3"/>
      <c r="G1902" s="3"/>
      <c r="H1902" s="3"/>
      <c r="I1902" s="3" t="s">
        <v>12</v>
      </c>
      <c r="J1902" s="3">
        <v>2050</v>
      </c>
      <c r="K1902" s="9">
        <v>100</v>
      </c>
    </row>
    <row r="1903" spans="1:11" x14ac:dyDescent="0.3">
      <c r="A1903" s="4" t="s">
        <v>324</v>
      </c>
      <c r="B1903" s="4" t="s">
        <v>351</v>
      </c>
      <c r="C1903" s="4" t="s">
        <v>10</v>
      </c>
      <c r="D1903" s="4" t="s">
        <v>836</v>
      </c>
      <c r="E1903" s="3" t="s">
        <v>874</v>
      </c>
      <c r="F1903" s="3"/>
      <c r="G1903" s="3"/>
      <c r="H1903" s="3"/>
      <c r="I1903" s="3" t="s">
        <v>11</v>
      </c>
      <c r="J1903" s="3">
        <v>2020</v>
      </c>
      <c r="K1903" s="9">
        <v>100</v>
      </c>
    </row>
    <row r="1904" spans="1:11" x14ac:dyDescent="0.3">
      <c r="A1904" s="4" t="s">
        <v>324</v>
      </c>
      <c r="B1904" s="4" t="s">
        <v>351</v>
      </c>
      <c r="C1904" s="4" t="s">
        <v>10</v>
      </c>
      <c r="D1904" s="4" t="s">
        <v>836</v>
      </c>
      <c r="E1904" s="3" t="s">
        <v>874</v>
      </c>
      <c r="F1904" s="3"/>
      <c r="G1904" s="3"/>
      <c r="H1904" s="3"/>
      <c r="I1904" s="3" t="s">
        <v>11</v>
      </c>
      <c r="J1904" s="3">
        <v>2050</v>
      </c>
      <c r="K1904" s="9">
        <v>100</v>
      </c>
    </row>
    <row r="1905" spans="1:11" x14ac:dyDescent="0.3">
      <c r="A1905" s="4" t="s">
        <v>324</v>
      </c>
      <c r="B1905" s="4" t="s">
        <v>351</v>
      </c>
      <c r="C1905" s="4" t="s">
        <v>10</v>
      </c>
      <c r="D1905" s="4" t="s">
        <v>836</v>
      </c>
      <c r="E1905" s="3" t="s">
        <v>874</v>
      </c>
      <c r="F1905" s="3"/>
      <c r="G1905" s="3"/>
      <c r="H1905" s="3"/>
      <c r="I1905" s="3" t="s">
        <v>833</v>
      </c>
      <c r="J1905" s="3">
        <v>2020</v>
      </c>
      <c r="K1905" s="9">
        <v>100</v>
      </c>
    </row>
    <row r="1906" spans="1:11" x14ac:dyDescent="0.3">
      <c r="A1906" s="4" t="s">
        <v>324</v>
      </c>
      <c r="B1906" s="4" t="s">
        <v>351</v>
      </c>
      <c r="C1906" s="4" t="s">
        <v>10</v>
      </c>
      <c r="D1906" s="4" t="s">
        <v>836</v>
      </c>
      <c r="E1906" s="3" t="s">
        <v>874</v>
      </c>
      <c r="F1906" s="3"/>
      <c r="G1906" s="3"/>
      <c r="H1906" s="3"/>
      <c r="I1906" s="3" t="s">
        <v>833</v>
      </c>
      <c r="J1906" s="3">
        <v>2030</v>
      </c>
      <c r="K1906" s="9">
        <v>100</v>
      </c>
    </row>
    <row r="1907" spans="1:11" x14ac:dyDescent="0.3">
      <c r="A1907" s="4" t="s">
        <v>324</v>
      </c>
      <c r="B1907" s="4" t="s">
        <v>351</v>
      </c>
      <c r="C1907" s="4" t="s">
        <v>10</v>
      </c>
      <c r="D1907" s="4" t="s">
        <v>836</v>
      </c>
      <c r="E1907" s="3" t="s">
        <v>874</v>
      </c>
      <c r="F1907" s="3"/>
      <c r="G1907" s="3"/>
      <c r="H1907" s="3"/>
      <c r="I1907" s="3" t="s">
        <v>833</v>
      </c>
      <c r="J1907" s="3">
        <v>2040</v>
      </c>
      <c r="K1907" s="9">
        <v>100</v>
      </c>
    </row>
    <row r="1908" spans="1:11" x14ac:dyDescent="0.3">
      <c r="A1908" s="4" t="s">
        <v>324</v>
      </c>
      <c r="B1908" s="4" t="s">
        <v>351</v>
      </c>
      <c r="C1908" s="4" t="s">
        <v>10</v>
      </c>
      <c r="D1908" s="4" t="s">
        <v>836</v>
      </c>
      <c r="E1908" s="3" t="s">
        <v>874</v>
      </c>
      <c r="F1908" s="3"/>
      <c r="G1908" s="3"/>
      <c r="H1908" s="3"/>
      <c r="I1908" s="3" t="s">
        <v>833</v>
      </c>
      <c r="J1908" s="3">
        <v>2050</v>
      </c>
      <c r="K1908" s="9">
        <v>100</v>
      </c>
    </row>
    <row r="1909" spans="1:11" x14ac:dyDescent="0.3">
      <c r="A1909" s="4" t="s">
        <v>324</v>
      </c>
      <c r="B1909" s="4" t="s">
        <v>351</v>
      </c>
      <c r="C1909" s="4" t="s">
        <v>10</v>
      </c>
      <c r="D1909" s="4" t="s">
        <v>417</v>
      </c>
      <c r="E1909" s="3" t="s">
        <v>850</v>
      </c>
      <c r="F1909" s="3"/>
      <c r="G1909" s="3" t="s">
        <v>3</v>
      </c>
      <c r="H1909" s="3"/>
      <c r="I1909" s="3" t="s">
        <v>12</v>
      </c>
      <c r="J1909" s="3">
        <v>2020</v>
      </c>
      <c r="K1909" s="9">
        <v>2</v>
      </c>
    </row>
    <row r="1910" spans="1:11" x14ac:dyDescent="0.3">
      <c r="A1910" s="4" t="s">
        <v>324</v>
      </c>
      <c r="B1910" s="4" t="s">
        <v>351</v>
      </c>
      <c r="C1910" s="4" t="s">
        <v>10</v>
      </c>
      <c r="D1910" s="4" t="s">
        <v>417</v>
      </c>
      <c r="E1910" s="3" t="s">
        <v>850</v>
      </c>
      <c r="F1910" s="3"/>
      <c r="G1910" s="3" t="s">
        <v>3</v>
      </c>
      <c r="H1910" s="3"/>
      <c r="I1910" s="3" t="s">
        <v>12</v>
      </c>
      <c r="J1910" s="3">
        <v>2050</v>
      </c>
      <c r="K1910" s="9">
        <v>2</v>
      </c>
    </row>
    <row r="1911" spans="1:11" x14ac:dyDescent="0.3">
      <c r="A1911" s="4" t="s">
        <v>324</v>
      </c>
      <c r="B1911" s="4" t="s">
        <v>351</v>
      </c>
      <c r="C1911" s="4" t="s">
        <v>10</v>
      </c>
      <c r="D1911" s="4" t="s">
        <v>417</v>
      </c>
      <c r="E1911" s="3" t="s">
        <v>850</v>
      </c>
      <c r="F1911" s="3"/>
      <c r="G1911" s="3" t="s">
        <v>3</v>
      </c>
      <c r="H1911" s="3"/>
      <c r="I1911" s="3" t="s">
        <v>11</v>
      </c>
      <c r="J1911" s="3">
        <v>2020</v>
      </c>
      <c r="K1911" s="9">
        <v>2</v>
      </c>
    </row>
    <row r="1912" spans="1:11" x14ac:dyDescent="0.3">
      <c r="A1912" s="4" t="s">
        <v>324</v>
      </c>
      <c r="B1912" s="4" t="s">
        <v>351</v>
      </c>
      <c r="C1912" s="4" t="s">
        <v>10</v>
      </c>
      <c r="D1912" s="4" t="s">
        <v>417</v>
      </c>
      <c r="E1912" s="3" t="s">
        <v>850</v>
      </c>
      <c r="F1912" s="3"/>
      <c r="G1912" s="3" t="s">
        <v>3</v>
      </c>
      <c r="H1912" s="3"/>
      <c r="I1912" s="3" t="s">
        <v>11</v>
      </c>
      <c r="J1912" s="3">
        <v>2050</v>
      </c>
      <c r="K1912" s="9">
        <v>2</v>
      </c>
    </row>
    <row r="1913" spans="1:11" x14ac:dyDescent="0.3">
      <c r="A1913" s="4" t="s">
        <v>324</v>
      </c>
      <c r="B1913" s="4" t="s">
        <v>351</v>
      </c>
      <c r="C1913" s="4" t="s">
        <v>10</v>
      </c>
      <c r="D1913" s="4" t="s">
        <v>417</v>
      </c>
      <c r="E1913" s="3" t="s">
        <v>850</v>
      </c>
      <c r="F1913" s="3"/>
      <c r="G1913" s="3" t="s">
        <v>3</v>
      </c>
      <c r="H1913" s="3"/>
      <c r="I1913" s="3" t="s">
        <v>833</v>
      </c>
      <c r="J1913" s="3">
        <v>2020</v>
      </c>
      <c r="K1913" s="9">
        <v>2</v>
      </c>
    </row>
    <row r="1914" spans="1:11" x14ac:dyDescent="0.3">
      <c r="A1914" s="4" t="s">
        <v>324</v>
      </c>
      <c r="B1914" s="4" t="s">
        <v>351</v>
      </c>
      <c r="C1914" s="4" t="s">
        <v>10</v>
      </c>
      <c r="D1914" s="4" t="s">
        <v>417</v>
      </c>
      <c r="E1914" s="3" t="s">
        <v>850</v>
      </c>
      <c r="F1914" s="3"/>
      <c r="G1914" s="3" t="s">
        <v>3</v>
      </c>
      <c r="H1914" s="3"/>
      <c r="I1914" s="3" t="s">
        <v>833</v>
      </c>
      <c r="J1914" s="3">
        <v>2030</v>
      </c>
      <c r="K1914" s="9">
        <v>2</v>
      </c>
    </row>
    <row r="1915" spans="1:11" x14ac:dyDescent="0.3">
      <c r="A1915" s="4" t="s">
        <v>324</v>
      </c>
      <c r="B1915" s="4" t="s">
        <v>351</v>
      </c>
      <c r="C1915" s="4" t="s">
        <v>10</v>
      </c>
      <c r="D1915" s="4" t="s">
        <v>417</v>
      </c>
      <c r="E1915" s="3" t="s">
        <v>850</v>
      </c>
      <c r="F1915" s="3"/>
      <c r="G1915" s="3" t="s">
        <v>3</v>
      </c>
      <c r="H1915" s="3"/>
      <c r="I1915" s="3" t="s">
        <v>833</v>
      </c>
      <c r="J1915" s="3">
        <v>2040</v>
      </c>
      <c r="K1915" s="9">
        <v>2</v>
      </c>
    </row>
    <row r="1916" spans="1:11" x14ac:dyDescent="0.3">
      <c r="A1916" s="4" t="s">
        <v>324</v>
      </c>
      <c r="B1916" s="4" t="s">
        <v>351</v>
      </c>
      <c r="C1916" s="4" t="s">
        <v>10</v>
      </c>
      <c r="D1916" s="4" t="s">
        <v>417</v>
      </c>
      <c r="E1916" s="3" t="s">
        <v>850</v>
      </c>
      <c r="F1916" s="3"/>
      <c r="G1916" s="3" t="s">
        <v>3</v>
      </c>
      <c r="H1916" s="3"/>
      <c r="I1916" s="3" t="s">
        <v>833</v>
      </c>
      <c r="J1916" s="3">
        <v>2050</v>
      </c>
      <c r="K1916" s="9">
        <v>2</v>
      </c>
    </row>
    <row r="1917" spans="1:11" x14ac:dyDescent="0.3">
      <c r="A1917" s="4" t="s">
        <v>324</v>
      </c>
      <c r="B1917" s="4" t="s">
        <v>351</v>
      </c>
      <c r="C1917" s="4" t="s">
        <v>10</v>
      </c>
      <c r="D1917" s="4" t="s">
        <v>835</v>
      </c>
      <c r="E1917" s="3" t="s">
        <v>874</v>
      </c>
      <c r="F1917" s="3"/>
      <c r="G1917" s="3"/>
      <c r="H1917" s="3"/>
      <c r="I1917" s="3" t="s">
        <v>12</v>
      </c>
      <c r="J1917" s="3">
        <v>2020</v>
      </c>
      <c r="K1917" s="9">
        <v>25.526552655265519</v>
      </c>
    </row>
    <row r="1918" spans="1:11" x14ac:dyDescent="0.3">
      <c r="A1918" s="4" t="s">
        <v>324</v>
      </c>
      <c r="B1918" s="4" t="s">
        <v>351</v>
      </c>
      <c r="C1918" s="4" t="s">
        <v>10</v>
      </c>
      <c r="D1918" s="4" t="s">
        <v>835</v>
      </c>
      <c r="E1918" s="3" t="s">
        <v>874</v>
      </c>
      <c r="F1918" s="3"/>
      <c r="G1918" s="3"/>
      <c r="H1918" s="3"/>
      <c r="I1918" s="3" t="s">
        <v>12</v>
      </c>
      <c r="J1918" s="3">
        <v>2050</v>
      </c>
      <c r="K1918" s="9">
        <v>17.251725172517251</v>
      </c>
    </row>
    <row r="1919" spans="1:11" x14ac:dyDescent="0.3">
      <c r="A1919" s="4" t="s">
        <v>324</v>
      </c>
      <c r="B1919" s="4" t="s">
        <v>351</v>
      </c>
      <c r="C1919" s="4" t="s">
        <v>10</v>
      </c>
      <c r="D1919" s="4" t="s">
        <v>835</v>
      </c>
      <c r="E1919" s="3" t="s">
        <v>874</v>
      </c>
      <c r="F1919" s="3"/>
      <c r="G1919" s="3"/>
      <c r="H1919" s="3"/>
      <c r="I1919" s="3" t="s">
        <v>11</v>
      </c>
      <c r="J1919" s="3">
        <v>2020</v>
      </c>
      <c r="K1919" s="9">
        <v>17.251725172517251</v>
      </c>
    </row>
    <row r="1920" spans="1:11" x14ac:dyDescent="0.3">
      <c r="A1920" s="4" t="s">
        <v>324</v>
      </c>
      <c r="B1920" s="4" t="s">
        <v>351</v>
      </c>
      <c r="C1920" s="4" t="s">
        <v>10</v>
      </c>
      <c r="D1920" s="4" t="s">
        <v>835</v>
      </c>
      <c r="E1920" s="3" t="s">
        <v>874</v>
      </c>
      <c r="F1920" s="3"/>
      <c r="G1920" s="3"/>
      <c r="H1920" s="3"/>
      <c r="I1920" s="3" t="s">
        <v>11</v>
      </c>
      <c r="J1920" s="3">
        <v>2050</v>
      </c>
      <c r="K1920" s="9">
        <v>5.4305430543054314</v>
      </c>
    </row>
    <row r="1921" spans="1:11" x14ac:dyDescent="0.3">
      <c r="A1921" s="4" t="s">
        <v>324</v>
      </c>
      <c r="B1921" s="4" t="s">
        <v>351</v>
      </c>
      <c r="C1921" s="4" t="s">
        <v>10</v>
      </c>
      <c r="D1921" s="4" t="s">
        <v>835</v>
      </c>
      <c r="E1921" s="3" t="s">
        <v>874</v>
      </c>
      <c r="F1921" s="3"/>
      <c r="G1921" s="3"/>
      <c r="H1921" s="3"/>
      <c r="I1921" s="3" t="s">
        <v>833</v>
      </c>
      <c r="J1921" s="3">
        <v>2020</v>
      </c>
      <c r="K1921" s="9">
        <v>21.38913891389139</v>
      </c>
    </row>
    <row r="1922" spans="1:11" x14ac:dyDescent="0.3">
      <c r="A1922" s="4" t="s">
        <v>324</v>
      </c>
      <c r="B1922" s="4" t="s">
        <v>351</v>
      </c>
      <c r="C1922" s="4" t="s">
        <v>10</v>
      </c>
      <c r="D1922" s="4" t="s">
        <v>835</v>
      </c>
      <c r="E1922" s="3" t="s">
        <v>874</v>
      </c>
      <c r="F1922" s="3"/>
      <c r="G1922" s="3"/>
      <c r="H1922" s="3"/>
      <c r="I1922" s="3" t="s">
        <v>833</v>
      </c>
      <c r="J1922" s="3">
        <v>2030</v>
      </c>
      <c r="K1922" s="9">
        <v>19.615961596159622</v>
      </c>
    </row>
    <row r="1923" spans="1:11" x14ac:dyDescent="0.3">
      <c r="A1923" s="4" t="s">
        <v>324</v>
      </c>
      <c r="B1923" s="4" t="s">
        <v>351</v>
      </c>
      <c r="C1923" s="4" t="s">
        <v>10</v>
      </c>
      <c r="D1923" s="4" t="s">
        <v>835</v>
      </c>
      <c r="E1923" s="3" t="s">
        <v>874</v>
      </c>
      <c r="F1923" s="3"/>
      <c r="G1923" s="3"/>
      <c r="H1923" s="3"/>
      <c r="I1923" s="3" t="s">
        <v>833</v>
      </c>
      <c r="J1923" s="3">
        <v>2040</v>
      </c>
      <c r="K1923" s="9">
        <v>15.478547854785489</v>
      </c>
    </row>
    <row r="1924" spans="1:11" x14ac:dyDescent="0.3">
      <c r="A1924" s="4" t="s">
        <v>324</v>
      </c>
      <c r="B1924" s="4" t="s">
        <v>351</v>
      </c>
      <c r="C1924" s="4" t="s">
        <v>10</v>
      </c>
      <c r="D1924" s="4" t="s">
        <v>835</v>
      </c>
      <c r="E1924" s="3" t="s">
        <v>874</v>
      </c>
      <c r="F1924" s="3"/>
      <c r="G1924" s="3"/>
      <c r="H1924" s="3"/>
      <c r="I1924" s="3" t="s">
        <v>833</v>
      </c>
      <c r="J1924" s="3">
        <v>2050</v>
      </c>
      <c r="K1924" s="9">
        <v>11.341134113411339</v>
      </c>
    </row>
    <row r="1925" spans="1:11" x14ac:dyDescent="0.3">
      <c r="A1925" s="4" t="s">
        <v>324</v>
      </c>
      <c r="B1925" s="4" t="s">
        <v>351</v>
      </c>
      <c r="C1925" s="4" t="s">
        <v>10</v>
      </c>
      <c r="D1925" s="4" t="s">
        <v>943</v>
      </c>
      <c r="E1925" s="3" t="s">
        <v>874</v>
      </c>
      <c r="F1925" s="3"/>
      <c r="G1925" s="3" t="s">
        <v>4</v>
      </c>
      <c r="H1925" s="3" t="s">
        <v>353</v>
      </c>
      <c r="I1925" s="3" t="s">
        <v>12</v>
      </c>
      <c r="J1925" s="3">
        <v>2020</v>
      </c>
      <c r="K1925" s="9">
        <v>63</v>
      </c>
    </row>
    <row r="1926" spans="1:11" x14ac:dyDescent="0.3">
      <c r="A1926" s="4" t="s">
        <v>324</v>
      </c>
      <c r="B1926" s="4" t="s">
        <v>351</v>
      </c>
      <c r="C1926" s="4" t="s">
        <v>10</v>
      </c>
      <c r="D1926" s="4" t="s">
        <v>943</v>
      </c>
      <c r="E1926" s="3" t="s">
        <v>874</v>
      </c>
      <c r="F1926" s="3"/>
      <c r="G1926" s="3" t="s">
        <v>4</v>
      </c>
      <c r="H1926" s="3" t="s">
        <v>353</v>
      </c>
      <c r="I1926" s="3" t="s">
        <v>12</v>
      </c>
      <c r="J1926" s="3">
        <v>2050</v>
      </c>
      <c r="K1926" s="9">
        <v>70</v>
      </c>
    </row>
    <row r="1927" spans="1:11" x14ac:dyDescent="0.3">
      <c r="A1927" s="4" t="s">
        <v>324</v>
      </c>
      <c r="B1927" s="4" t="s">
        <v>351</v>
      </c>
      <c r="C1927" s="4" t="s">
        <v>10</v>
      </c>
      <c r="D1927" s="4" t="s">
        <v>943</v>
      </c>
      <c r="E1927" s="3" t="s">
        <v>874</v>
      </c>
      <c r="F1927" s="3"/>
      <c r="G1927" s="3" t="s">
        <v>4</v>
      </c>
      <c r="H1927" s="3" t="s">
        <v>353</v>
      </c>
      <c r="I1927" s="3" t="s">
        <v>11</v>
      </c>
      <c r="J1927" s="3">
        <v>2020</v>
      </c>
      <c r="K1927" s="9">
        <v>70</v>
      </c>
    </row>
    <row r="1928" spans="1:11" x14ac:dyDescent="0.3">
      <c r="A1928" s="4" t="s">
        <v>324</v>
      </c>
      <c r="B1928" s="4" t="s">
        <v>351</v>
      </c>
      <c r="C1928" s="4" t="s">
        <v>10</v>
      </c>
      <c r="D1928" s="4" t="s">
        <v>943</v>
      </c>
      <c r="E1928" s="3" t="s">
        <v>874</v>
      </c>
      <c r="F1928" s="3"/>
      <c r="G1928" s="3" t="s">
        <v>4</v>
      </c>
      <c r="H1928" s="3" t="s">
        <v>353</v>
      </c>
      <c r="I1928" s="3" t="s">
        <v>11</v>
      </c>
      <c r="J1928" s="3">
        <v>2050</v>
      </c>
      <c r="K1928" s="9">
        <v>80</v>
      </c>
    </row>
    <row r="1929" spans="1:11" x14ac:dyDescent="0.3">
      <c r="A1929" s="4" t="s">
        <v>324</v>
      </c>
      <c r="B1929" s="4" t="s">
        <v>351</v>
      </c>
      <c r="C1929" s="4" t="s">
        <v>10</v>
      </c>
      <c r="D1929" s="4" t="s">
        <v>943</v>
      </c>
      <c r="E1929" s="3" t="s">
        <v>874</v>
      </c>
      <c r="F1929" s="3"/>
      <c r="G1929" s="3" t="s">
        <v>4</v>
      </c>
      <c r="H1929" s="3" t="s">
        <v>353</v>
      </c>
      <c r="I1929" s="3" t="s">
        <v>833</v>
      </c>
      <c r="J1929" s="3">
        <v>2020</v>
      </c>
      <c r="K1929" s="9">
        <v>66.5</v>
      </c>
    </row>
    <row r="1930" spans="1:11" x14ac:dyDescent="0.3">
      <c r="A1930" s="4" t="s">
        <v>324</v>
      </c>
      <c r="B1930" s="4" t="s">
        <v>351</v>
      </c>
      <c r="C1930" s="4" t="s">
        <v>10</v>
      </c>
      <c r="D1930" s="4" t="s">
        <v>943</v>
      </c>
      <c r="E1930" s="3" t="s">
        <v>874</v>
      </c>
      <c r="F1930" s="3"/>
      <c r="G1930" s="3" t="s">
        <v>4</v>
      </c>
      <c r="H1930" s="3" t="s">
        <v>353</v>
      </c>
      <c r="I1930" s="3" t="s">
        <v>833</v>
      </c>
      <c r="J1930" s="3">
        <v>2030</v>
      </c>
      <c r="K1930" s="9">
        <v>68</v>
      </c>
    </row>
    <row r="1931" spans="1:11" x14ac:dyDescent="0.3">
      <c r="A1931" s="4" t="s">
        <v>324</v>
      </c>
      <c r="B1931" s="4" t="s">
        <v>351</v>
      </c>
      <c r="C1931" s="4" t="s">
        <v>10</v>
      </c>
      <c r="D1931" s="4" t="s">
        <v>943</v>
      </c>
      <c r="E1931" s="3" t="s">
        <v>874</v>
      </c>
      <c r="F1931" s="3"/>
      <c r="G1931" s="3" t="s">
        <v>4</v>
      </c>
      <c r="H1931" s="3" t="s">
        <v>353</v>
      </c>
      <c r="I1931" s="3" t="s">
        <v>833</v>
      </c>
      <c r="J1931" s="3">
        <v>2040</v>
      </c>
      <c r="K1931" s="9">
        <v>71.5</v>
      </c>
    </row>
    <row r="1932" spans="1:11" x14ac:dyDescent="0.3">
      <c r="A1932" s="4" t="s">
        <v>324</v>
      </c>
      <c r="B1932" s="4" t="s">
        <v>351</v>
      </c>
      <c r="C1932" s="4" t="s">
        <v>10</v>
      </c>
      <c r="D1932" s="4" t="s">
        <v>943</v>
      </c>
      <c r="E1932" s="3" t="s">
        <v>874</v>
      </c>
      <c r="F1932" s="3"/>
      <c r="G1932" s="3" t="s">
        <v>4</v>
      </c>
      <c r="H1932" s="3" t="s">
        <v>353</v>
      </c>
      <c r="I1932" s="3" t="s">
        <v>833</v>
      </c>
      <c r="J1932" s="3">
        <v>2050</v>
      </c>
      <c r="K1932" s="9">
        <v>75</v>
      </c>
    </row>
    <row r="1933" spans="1:11" x14ac:dyDescent="0.3">
      <c r="A1933" s="4" t="s">
        <v>324</v>
      </c>
      <c r="B1933" s="4" t="s">
        <v>351</v>
      </c>
      <c r="C1933" s="4" t="s">
        <v>10</v>
      </c>
      <c r="D1933" s="4" t="s">
        <v>713</v>
      </c>
      <c r="E1933" s="3" t="s">
        <v>875</v>
      </c>
      <c r="F1933" s="3"/>
      <c r="G1933" s="3" t="s">
        <v>4</v>
      </c>
      <c r="H1933" s="3" t="s">
        <v>353</v>
      </c>
      <c r="I1933" s="3" t="s">
        <v>12</v>
      </c>
      <c r="J1933" s="3">
        <v>2020</v>
      </c>
      <c r="K1933" s="9">
        <v>18.9018901890189</v>
      </c>
    </row>
    <row r="1934" spans="1:11" x14ac:dyDescent="0.3">
      <c r="A1934" s="4" t="s">
        <v>324</v>
      </c>
      <c r="B1934" s="4" t="s">
        <v>351</v>
      </c>
      <c r="C1934" s="4" t="s">
        <v>10</v>
      </c>
      <c r="D1934" s="4" t="s">
        <v>713</v>
      </c>
      <c r="E1934" s="3" t="s">
        <v>875</v>
      </c>
      <c r="F1934" s="3"/>
      <c r="G1934" s="3" t="s">
        <v>4</v>
      </c>
      <c r="H1934" s="3" t="s">
        <v>353</v>
      </c>
      <c r="I1934" s="3" t="s">
        <v>12</v>
      </c>
      <c r="J1934" s="3">
        <v>2050</v>
      </c>
      <c r="K1934" s="9">
        <v>21.002100210020998</v>
      </c>
    </row>
    <row r="1935" spans="1:11" x14ac:dyDescent="0.3">
      <c r="A1935" s="4" t="s">
        <v>324</v>
      </c>
      <c r="B1935" s="4" t="s">
        <v>351</v>
      </c>
      <c r="C1935" s="4" t="s">
        <v>10</v>
      </c>
      <c r="D1935" s="4" t="s">
        <v>713</v>
      </c>
      <c r="E1935" s="3" t="s">
        <v>875</v>
      </c>
      <c r="F1935" s="3"/>
      <c r="G1935" s="3" t="s">
        <v>4</v>
      </c>
      <c r="H1935" s="3" t="s">
        <v>353</v>
      </c>
      <c r="I1935" s="3" t="s">
        <v>11</v>
      </c>
      <c r="J1935" s="3">
        <v>2020</v>
      </c>
      <c r="K1935" s="9">
        <v>21.002100210020998</v>
      </c>
    </row>
    <row r="1936" spans="1:11" x14ac:dyDescent="0.3">
      <c r="A1936" s="4" t="s">
        <v>324</v>
      </c>
      <c r="B1936" s="4" t="s">
        <v>351</v>
      </c>
      <c r="C1936" s="4" t="s">
        <v>10</v>
      </c>
      <c r="D1936" s="4" t="s">
        <v>713</v>
      </c>
      <c r="E1936" s="3" t="s">
        <v>875</v>
      </c>
      <c r="F1936" s="3"/>
      <c r="G1936" s="3" t="s">
        <v>4</v>
      </c>
      <c r="H1936" s="3" t="s">
        <v>353</v>
      </c>
      <c r="I1936" s="3" t="s">
        <v>11</v>
      </c>
      <c r="J1936" s="3">
        <v>2050</v>
      </c>
      <c r="K1936" s="9">
        <v>24.002400240023999</v>
      </c>
    </row>
    <row r="1937" spans="1:11" x14ac:dyDescent="0.3">
      <c r="A1937" s="4" t="s">
        <v>324</v>
      </c>
      <c r="B1937" s="4" t="s">
        <v>351</v>
      </c>
      <c r="C1937" s="4" t="s">
        <v>10</v>
      </c>
      <c r="D1937" s="4" t="s">
        <v>713</v>
      </c>
      <c r="E1937" s="3" t="s">
        <v>875</v>
      </c>
      <c r="F1937" s="3"/>
      <c r="G1937" s="3" t="s">
        <v>4</v>
      </c>
      <c r="H1937" s="3" t="s">
        <v>353</v>
      </c>
      <c r="I1937" s="3" t="s">
        <v>833</v>
      </c>
      <c r="J1937" s="3">
        <v>2020</v>
      </c>
      <c r="K1937" s="9">
        <v>19.951995199519949</v>
      </c>
    </row>
    <row r="1938" spans="1:11" x14ac:dyDescent="0.3">
      <c r="A1938" s="4" t="s">
        <v>324</v>
      </c>
      <c r="B1938" s="4" t="s">
        <v>351</v>
      </c>
      <c r="C1938" s="4" t="s">
        <v>10</v>
      </c>
      <c r="D1938" s="4" t="s">
        <v>713</v>
      </c>
      <c r="E1938" s="3" t="s">
        <v>875</v>
      </c>
      <c r="F1938" s="3"/>
      <c r="G1938" s="3" t="s">
        <v>4</v>
      </c>
      <c r="H1938" s="3" t="s">
        <v>353</v>
      </c>
      <c r="I1938" s="3" t="s">
        <v>833</v>
      </c>
      <c r="J1938" s="3">
        <v>2030</v>
      </c>
      <c r="K1938" s="9">
        <v>20.402040204020398</v>
      </c>
    </row>
    <row r="1939" spans="1:11" x14ac:dyDescent="0.3">
      <c r="A1939" s="4" t="s">
        <v>324</v>
      </c>
      <c r="B1939" s="4" t="s">
        <v>351</v>
      </c>
      <c r="C1939" s="4" t="s">
        <v>10</v>
      </c>
      <c r="D1939" s="4" t="s">
        <v>713</v>
      </c>
      <c r="E1939" s="3" t="s">
        <v>875</v>
      </c>
      <c r="F1939" s="3"/>
      <c r="G1939" s="3" t="s">
        <v>4</v>
      </c>
      <c r="H1939" s="3" t="s">
        <v>353</v>
      </c>
      <c r="I1939" s="3" t="s">
        <v>833</v>
      </c>
      <c r="J1939" s="3">
        <v>2040</v>
      </c>
      <c r="K1939" s="9">
        <v>21.452145214521451</v>
      </c>
    </row>
    <row r="1940" spans="1:11" x14ac:dyDescent="0.3">
      <c r="A1940" s="4" t="s">
        <v>324</v>
      </c>
      <c r="B1940" s="4" t="s">
        <v>351</v>
      </c>
      <c r="C1940" s="4" t="s">
        <v>10</v>
      </c>
      <c r="D1940" s="4" t="s">
        <v>713</v>
      </c>
      <c r="E1940" s="3" t="s">
        <v>875</v>
      </c>
      <c r="F1940" s="3"/>
      <c r="G1940" s="3" t="s">
        <v>4</v>
      </c>
      <c r="H1940" s="3" t="s">
        <v>353</v>
      </c>
      <c r="I1940" s="3" t="s">
        <v>833</v>
      </c>
      <c r="J1940" s="3">
        <v>2050</v>
      </c>
      <c r="K1940" s="9">
        <v>22.5022502250225</v>
      </c>
    </row>
    <row r="1941" spans="1:11" x14ac:dyDescent="0.3">
      <c r="A1941" s="4" t="s">
        <v>324</v>
      </c>
      <c r="B1941" s="4" t="s">
        <v>351</v>
      </c>
      <c r="C1941" s="4" t="s">
        <v>10</v>
      </c>
      <c r="D1941" s="4" t="s">
        <v>418</v>
      </c>
      <c r="E1941" s="3" t="s">
        <v>854</v>
      </c>
      <c r="F1941" s="3"/>
      <c r="G1941" s="3" t="s">
        <v>3</v>
      </c>
      <c r="H1941" s="3"/>
      <c r="I1941" s="3" t="s">
        <v>12</v>
      </c>
      <c r="J1941" s="3">
        <v>2020</v>
      </c>
      <c r="K1941" s="9">
        <v>2</v>
      </c>
    </row>
    <row r="1942" spans="1:11" x14ac:dyDescent="0.3">
      <c r="A1942" s="4" t="s">
        <v>324</v>
      </c>
      <c r="B1942" s="4" t="s">
        <v>351</v>
      </c>
      <c r="C1942" s="4" t="s">
        <v>10</v>
      </c>
      <c r="D1942" s="4" t="s">
        <v>418</v>
      </c>
      <c r="E1942" s="3" t="s">
        <v>854</v>
      </c>
      <c r="F1942" s="3"/>
      <c r="G1942" s="3" t="s">
        <v>3</v>
      </c>
      <c r="H1942" s="3"/>
      <c r="I1942" s="3" t="s">
        <v>12</v>
      </c>
      <c r="J1942" s="3">
        <v>2050</v>
      </c>
      <c r="K1942" s="9">
        <v>2</v>
      </c>
    </row>
    <row r="1943" spans="1:11" x14ac:dyDescent="0.3">
      <c r="A1943" s="4" t="s">
        <v>324</v>
      </c>
      <c r="B1943" s="4" t="s">
        <v>351</v>
      </c>
      <c r="C1943" s="4" t="s">
        <v>10</v>
      </c>
      <c r="D1943" s="4" t="s">
        <v>418</v>
      </c>
      <c r="E1943" s="3" t="s">
        <v>854</v>
      </c>
      <c r="F1943" s="3"/>
      <c r="G1943" s="3" t="s">
        <v>3</v>
      </c>
      <c r="H1943" s="3"/>
      <c r="I1943" s="3" t="s">
        <v>11</v>
      </c>
      <c r="J1943" s="3">
        <v>2020</v>
      </c>
      <c r="K1943" s="9">
        <v>2</v>
      </c>
    </row>
    <row r="1944" spans="1:11" x14ac:dyDescent="0.3">
      <c r="A1944" s="4" t="s">
        <v>324</v>
      </c>
      <c r="B1944" s="4" t="s">
        <v>351</v>
      </c>
      <c r="C1944" s="4" t="s">
        <v>10</v>
      </c>
      <c r="D1944" s="4" t="s">
        <v>418</v>
      </c>
      <c r="E1944" s="3" t="s">
        <v>854</v>
      </c>
      <c r="F1944" s="3"/>
      <c r="G1944" s="3" t="s">
        <v>3</v>
      </c>
      <c r="H1944" s="3"/>
      <c r="I1944" s="3" t="s">
        <v>11</v>
      </c>
      <c r="J1944" s="3">
        <v>2050</v>
      </c>
      <c r="K1944" s="9">
        <v>2</v>
      </c>
    </row>
    <row r="1945" spans="1:11" x14ac:dyDescent="0.3">
      <c r="A1945" s="4" t="s">
        <v>324</v>
      </c>
      <c r="B1945" s="4" t="s">
        <v>351</v>
      </c>
      <c r="C1945" s="4" t="s">
        <v>10</v>
      </c>
      <c r="D1945" s="4" t="s">
        <v>418</v>
      </c>
      <c r="E1945" s="3" t="s">
        <v>854</v>
      </c>
      <c r="F1945" s="3"/>
      <c r="G1945" s="3" t="s">
        <v>3</v>
      </c>
      <c r="H1945" s="3"/>
      <c r="I1945" s="3" t="s">
        <v>833</v>
      </c>
      <c r="J1945" s="3">
        <v>2020</v>
      </c>
      <c r="K1945" s="9">
        <v>2</v>
      </c>
    </row>
    <row r="1946" spans="1:11" x14ac:dyDescent="0.3">
      <c r="A1946" s="4" t="s">
        <v>324</v>
      </c>
      <c r="B1946" s="4" t="s">
        <v>351</v>
      </c>
      <c r="C1946" s="4" t="s">
        <v>10</v>
      </c>
      <c r="D1946" s="4" t="s">
        <v>418</v>
      </c>
      <c r="E1946" s="3" t="s">
        <v>854</v>
      </c>
      <c r="F1946" s="3"/>
      <c r="G1946" s="3" t="s">
        <v>3</v>
      </c>
      <c r="H1946" s="3"/>
      <c r="I1946" s="3" t="s">
        <v>833</v>
      </c>
      <c r="J1946" s="3">
        <v>2030</v>
      </c>
      <c r="K1946" s="9">
        <v>2</v>
      </c>
    </row>
    <row r="1947" spans="1:11" x14ac:dyDescent="0.3">
      <c r="A1947" s="4" t="s">
        <v>324</v>
      </c>
      <c r="B1947" s="4" t="s">
        <v>351</v>
      </c>
      <c r="C1947" s="4" t="s">
        <v>10</v>
      </c>
      <c r="D1947" s="4" t="s">
        <v>418</v>
      </c>
      <c r="E1947" s="3" t="s">
        <v>854</v>
      </c>
      <c r="F1947" s="3"/>
      <c r="G1947" s="3" t="s">
        <v>3</v>
      </c>
      <c r="H1947" s="3"/>
      <c r="I1947" s="3" t="s">
        <v>833</v>
      </c>
      <c r="J1947" s="3">
        <v>2040</v>
      </c>
      <c r="K1947" s="9">
        <v>2</v>
      </c>
    </row>
    <row r="1948" spans="1:11" x14ac:dyDescent="0.3">
      <c r="A1948" s="4" t="s">
        <v>324</v>
      </c>
      <c r="B1948" s="4" t="s">
        <v>351</v>
      </c>
      <c r="C1948" s="4" t="s">
        <v>10</v>
      </c>
      <c r="D1948" s="4" t="s">
        <v>418</v>
      </c>
      <c r="E1948" s="3" t="s">
        <v>854</v>
      </c>
      <c r="F1948" s="3"/>
      <c r="G1948" s="3" t="s">
        <v>3</v>
      </c>
      <c r="H1948" s="3"/>
      <c r="I1948" s="3" t="s">
        <v>833</v>
      </c>
      <c r="J1948" s="3">
        <v>2050</v>
      </c>
      <c r="K1948" s="9">
        <v>2</v>
      </c>
    </row>
    <row r="1949" spans="1:11" x14ac:dyDescent="0.3">
      <c r="A1949" s="4" t="s">
        <v>324</v>
      </c>
      <c r="B1949" s="4" t="s">
        <v>351</v>
      </c>
      <c r="C1949" s="4" t="s">
        <v>10</v>
      </c>
      <c r="D1949" s="4" t="s">
        <v>419</v>
      </c>
      <c r="E1949" s="3" t="s">
        <v>853</v>
      </c>
      <c r="F1949" s="3"/>
      <c r="G1949" s="3" t="s">
        <v>211</v>
      </c>
      <c r="H1949" s="3" t="s">
        <v>354</v>
      </c>
      <c r="I1949" s="3" t="s">
        <v>12</v>
      </c>
      <c r="J1949" s="3">
        <v>2020</v>
      </c>
      <c r="K1949" s="9">
        <v>25</v>
      </c>
    </row>
    <row r="1950" spans="1:11" x14ac:dyDescent="0.3">
      <c r="A1950" s="4" t="s">
        <v>324</v>
      </c>
      <c r="B1950" s="4" t="s">
        <v>351</v>
      </c>
      <c r="C1950" s="4" t="s">
        <v>10</v>
      </c>
      <c r="D1950" s="4" t="s">
        <v>419</v>
      </c>
      <c r="E1950" s="3" t="s">
        <v>853</v>
      </c>
      <c r="F1950" s="3"/>
      <c r="G1950" s="3" t="s">
        <v>211</v>
      </c>
      <c r="H1950" s="3" t="s">
        <v>354</v>
      </c>
      <c r="I1950" s="3" t="s">
        <v>12</v>
      </c>
      <c r="J1950" s="3">
        <v>2050</v>
      </c>
      <c r="K1950" s="9">
        <v>30</v>
      </c>
    </row>
    <row r="1951" spans="1:11" x14ac:dyDescent="0.3">
      <c r="A1951" s="4" t="s">
        <v>324</v>
      </c>
      <c r="B1951" s="4" t="s">
        <v>351</v>
      </c>
      <c r="C1951" s="4" t="s">
        <v>10</v>
      </c>
      <c r="D1951" s="4" t="s">
        <v>419</v>
      </c>
      <c r="E1951" s="3" t="s">
        <v>853</v>
      </c>
      <c r="F1951" s="3"/>
      <c r="G1951" s="3" t="s">
        <v>211</v>
      </c>
      <c r="H1951" s="3" t="s">
        <v>354</v>
      </c>
      <c r="I1951" s="3" t="s">
        <v>11</v>
      </c>
      <c r="J1951" s="3">
        <v>2020</v>
      </c>
      <c r="K1951" s="9">
        <v>25</v>
      </c>
    </row>
    <row r="1952" spans="1:11" x14ac:dyDescent="0.3">
      <c r="A1952" s="4" t="s">
        <v>324</v>
      </c>
      <c r="B1952" s="4" t="s">
        <v>351</v>
      </c>
      <c r="C1952" s="4" t="s">
        <v>10</v>
      </c>
      <c r="D1952" s="4" t="s">
        <v>419</v>
      </c>
      <c r="E1952" s="3" t="s">
        <v>853</v>
      </c>
      <c r="F1952" s="3"/>
      <c r="G1952" s="3" t="s">
        <v>211</v>
      </c>
      <c r="H1952" s="3" t="s">
        <v>354</v>
      </c>
      <c r="I1952" s="3" t="s">
        <v>11</v>
      </c>
      <c r="J1952" s="3">
        <v>2050</v>
      </c>
      <c r="K1952" s="9">
        <v>35</v>
      </c>
    </row>
    <row r="1953" spans="1:11" x14ac:dyDescent="0.3">
      <c r="A1953" s="4" t="s">
        <v>324</v>
      </c>
      <c r="B1953" s="4" t="s">
        <v>351</v>
      </c>
      <c r="C1953" s="4" t="s">
        <v>10</v>
      </c>
      <c r="D1953" s="4" t="s">
        <v>419</v>
      </c>
      <c r="E1953" s="3" t="s">
        <v>853</v>
      </c>
      <c r="F1953" s="3"/>
      <c r="G1953" s="3" t="s">
        <v>211</v>
      </c>
      <c r="H1953" s="3" t="s">
        <v>354</v>
      </c>
      <c r="I1953" s="3" t="s">
        <v>833</v>
      </c>
      <c r="J1953" s="3">
        <v>2020</v>
      </c>
      <c r="K1953" s="9">
        <v>25</v>
      </c>
    </row>
    <row r="1954" spans="1:11" x14ac:dyDescent="0.3">
      <c r="A1954" s="4" t="s">
        <v>324</v>
      </c>
      <c r="B1954" s="4" t="s">
        <v>351</v>
      </c>
      <c r="C1954" s="4" t="s">
        <v>10</v>
      </c>
      <c r="D1954" s="4" t="s">
        <v>419</v>
      </c>
      <c r="E1954" s="3" t="s">
        <v>853</v>
      </c>
      <c r="F1954" s="3"/>
      <c r="G1954" s="3" t="s">
        <v>211</v>
      </c>
      <c r="H1954" s="3" t="s">
        <v>354</v>
      </c>
      <c r="I1954" s="3" t="s">
        <v>833</v>
      </c>
      <c r="J1954" s="3">
        <v>2030</v>
      </c>
      <c r="K1954" s="9">
        <v>30</v>
      </c>
    </row>
    <row r="1955" spans="1:11" x14ac:dyDescent="0.3">
      <c r="A1955" s="4" t="s">
        <v>324</v>
      </c>
      <c r="B1955" s="4" t="s">
        <v>351</v>
      </c>
      <c r="C1955" s="4" t="s">
        <v>10</v>
      </c>
      <c r="D1955" s="4" t="s">
        <v>419</v>
      </c>
      <c r="E1955" s="3" t="s">
        <v>853</v>
      </c>
      <c r="F1955" s="3"/>
      <c r="G1955" s="3" t="s">
        <v>211</v>
      </c>
      <c r="H1955" s="3" t="s">
        <v>354</v>
      </c>
      <c r="I1955" s="3" t="s">
        <v>833</v>
      </c>
      <c r="J1955" s="3">
        <v>2040</v>
      </c>
      <c r="K1955" s="9">
        <v>32</v>
      </c>
    </row>
    <row r="1956" spans="1:11" x14ac:dyDescent="0.3">
      <c r="A1956" s="4" t="s">
        <v>324</v>
      </c>
      <c r="B1956" s="4" t="s">
        <v>351</v>
      </c>
      <c r="C1956" s="4" t="s">
        <v>10</v>
      </c>
      <c r="D1956" s="4" t="s">
        <v>419</v>
      </c>
      <c r="E1956" s="3" t="s">
        <v>853</v>
      </c>
      <c r="F1956" s="3"/>
      <c r="G1956" s="3" t="s">
        <v>211</v>
      </c>
      <c r="H1956" s="3" t="s">
        <v>354</v>
      </c>
      <c r="I1956" s="3" t="s">
        <v>833</v>
      </c>
      <c r="J1956" s="3">
        <v>2050</v>
      </c>
      <c r="K1956" s="9">
        <v>35</v>
      </c>
    </row>
    <row r="1957" spans="1:11" x14ac:dyDescent="0.3">
      <c r="A1957" s="4" t="s">
        <v>324</v>
      </c>
      <c r="B1957" s="4" t="s">
        <v>351</v>
      </c>
      <c r="C1957" s="4" t="s">
        <v>10</v>
      </c>
      <c r="D1957" s="4" t="s">
        <v>708</v>
      </c>
      <c r="E1957" s="3" t="s">
        <v>876</v>
      </c>
      <c r="F1957" s="3"/>
      <c r="G1957" s="3"/>
      <c r="H1957" s="3"/>
      <c r="I1957" s="3" t="s">
        <v>12</v>
      </c>
      <c r="J1957" s="3">
        <v>2020</v>
      </c>
      <c r="K1957" s="9">
        <v>1</v>
      </c>
    </row>
    <row r="1958" spans="1:11" x14ac:dyDescent="0.3">
      <c r="A1958" s="4" t="s">
        <v>324</v>
      </c>
      <c r="B1958" s="4" t="s">
        <v>351</v>
      </c>
      <c r="C1958" s="4" t="s">
        <v>10</v>
      </c>
      <c r="D1958" s="4" t="s">
        <v>708</v>
      </c>
      <c r="E1958" s="3" t="s">
        <v>876</v>
      </c>
      <c r="F1958" s="3"/>
      <c r="G1958" s="3"/>
      <c r="H1958" s="3"/>
      <c r="I1958" s="3" t="s">
        <v>12</v>
      </c>
      <c r="J1958" s="3">
        <v>2050</v>
      </c>
      <c r="K1958" s="9">
        <v>1</v>
      </c>
    </row>
    <row r="1959" spans="1:11" x14ac:dyDescent="0.3">
      <c r="A1959" s="4" t="s">
        <v>324</v>
      </c>
      <c r="B1959" s="4" t="s">
        <v>351</v>
      </c>
      <c r="C1959" s="4" t="s">
        <v>10</v>
      </c>
      <c r="D1959" s="4" t="s">
        <v>708</v>
      </c>
      <c r="E1959" s="3" t="s">
        <v>876</v>
      </c>
      <c r="F1959" s="3"/>
      <c r="G1959" s="3"/>
      <c r="H1959" s="3"/>
      <c r="I1959" s="3" t="s">
        <v>11</v>
      </c>
      <c r="J1959" s="3">
        <v>2020</v>
      </c>
      <c r="K1959" s="9">
        <v>1</v>
      </c>
    </row>
    <row r="1960" spans="1:11" x14ac:dyDescent="0.3">
      <c r="A1960" s="4" t="s">
        <v>324</v>
      </c>
      <c r="B1960" s="4" t="s">
        <v>351</v>
      </c>
      <c r="C1960" s="4" t="s">
        <v>10</v>
      </c>
      <c r="D1960" s="4" t="s">
        <v>708</v>
      </c>
      <c r="E1960" s="3" t="s">
        <v>876</v>
      </c>
      <c r="F1960" s="3"/>
      <c r="G1960" s="3"/>
      <c r="H1960" s="3"/>
      <c r="I1960" s="3" t="s">
        <v>11</v>
      </c>
      <c r="J1960" s="3">
        <v>2050</v>
      </c>
      <c r="K1960" s="9">
        <v>1</v>
      </c>
    </row>
    <row r="1961" spans="1:11" x14ac:dyDescent="0.3">
      <c r="A1961" s="4" t="s">
        <v>324</v>
      </c>
      <c r="B1961" s="4" t="s">
        <v>351</v>
      </c>
      <c r="C1961" s="4" t="s">
        <v>10</v>
      </c>
      <c r="D1961" s="4" t="s">
        <v>708</v>
      </c>
      <c r="E1961" s="3" t="s">
        <v>876</v>
      </c>
      <c r="F1961" s="3"/>
      <c r="G1961" s="3"/>
      <c r="H1961" s="3"/>
      <c r="I1961" s="3" t="s">
        <v>833</v>
      </c>
      <c r="J1961" s="3">
        <v>2020</v>
      </c>
      <c r="K1961" s="9">
        <v>1</v>
      </c>
    </row>
    <row r="1962" spans="1:11" x14ac:dyDescent="0.3">
      <c r="A1962" s="4" t="s">
        <v>324</v>
      </c>
      <c r="B1962" s="4" t="s">
        <v>351</v>
      </c>
      <c r="C1962" s="4" t="s">
        <v>10</v>
      </c>
      <c r="D1962" s="4" t="s">
        <v>708</v>
      </c>
      <c r="E1962" s="3" t="s">
        <v>876</v>
      </c>
      <c r="F1962" s="3"/>
      <c r="G1962" s="3"/>
      <c r="H1962" s="3"/>
      <c r="I1962" s="3" t="s">
        <v>833</v>
      </c>
      <c r="J1962" s="3">
        <v>2030</v>
      </c>
      <c r="K1962" s="9">
        <v>1</v>
      </c>
    </row>
    <row r="1963" spans="1:11" x14ac:dyDescent="0.3">
      <c r="A1963" s="4" t="s">
        <v>324</v>
      </c>
      <c r="B1963" s="4" t="s">
        <v>351</v>
      </c>
      <c r="C1963" s="4" t="s">
        <v>10</v>
      </c>
      <c r="D1963" s="4" t="s">
        <v>708</v>
      </c>
      <c r="E1963" s="3" t="s">
        <v>876</v>
      </c>
      <c r="F1963" s="3"/>
      <c r="G1963" s="3"/>
      <c r="H1963" s="3"/>
      <c r="I1963" s="3" t="s">
        <v>833</v>
      </c>
      <c r="J1963" s="3">
        <v>2040</v>
      </c>
      <c r="K1963" s="9">
        <v>1</v>
      </c>
    </row>
    <row r="1964" spans="1:11" x14ac:dyDescent="0.3">
      <c r="A1964" s="4" t="s">
        <v>324</v>
      </c>
      <c r="B1964" s="4" t="s">
        <v>351</v>
      </c>
      <c r="C1964" s="4" t="s">
        <v>10</v>
      </c>
      <c r="D1964" s="4" t="s">
        <v>708</v>
      </c>
      <c r="E1964" s="3" t="s">
        <v>876</v>
      </c>
      <c r="F1964" s="3"/>
      <c r="G1964" s="3"/>
      <c r="H1964" s="3"/>
      <c r="I1964" s="3" t="s">
        <v>833</v>
      </c>
      <c r="J1964" s="3">
        <v>2050</v>
      </c>
      <c r="K1964" s="9">
        <v>1</v>
      </c>
    </row>
    <row r="1965" spans="1:11" x14ac:dyDescent="0.3">
      <c r="A1965" s="4" t="s">
        <v>324</v>
      </c>
      <c r="B1965" s="4" t="s">
        <v>351</v>
      </c>
      <c r="C1965" s="4" t="s">
        <v>10</v>
      </c>
      <c r="D1965" s="4" t="s">
        <v>709</v>
      </c>
      <c r="E1965" s="3" t="s">
        <v>877</v>
      </c>
      <c r="F1965" s="3"/>
      <c r="G1965" s="3" t="s">
        <v>352</v>
      </c>
      <c r="H1965" s="3"/>
      <c r="I1965" s="3" t="s">
        <v>12</v>
      </c>
      <c r="J1965" s="3">
        <v>2020</v>
      </c>
      <c r="K1965" s="9">
        <v>453.6</v>
      </c>
    </row>
    <row r="1966" spans="1:11" x14ac:dyDescent="0.3">
      <c r="A1966" s="4" t="s">
        <v>324</v>
      </c>
      <c r="B1966" s="4" t="s">
        <v>351</v>
      </c>
      <c r="C1966" s="4" t="s">
        <v>10</v>
      </c>
      <c r="D1966" s="4" t="s">
        <v>709</v>
      </c>
      <c r="E1966" s="3" t="s">
        <v>877</v>
      </c>
      <c r="F1966" s="3"/>
      <c r="G1966" s="3" t="s">
        <v>352</v>
      </c>
      <c r="H1966" s="3"/>
      <c r="I1966" s="3" t="s">
        <v>12</v>
      </c>
      <c r="J1966" s="3">
        <v>2050</v>
      </c>
      <c r="K1966" s="9">
        <v>504</v>
      </c>
    </row>
    <row r="1967" spans="1:11" x14ac:dyDescent="0.3">
      <c r="A1967" s="4" t="s">
        <v>324</v>
      </c>
      <c r="B1967" s="4" t="s">
        <v>351</v>
      </c>
      <c r="C1967" s="4" t="s">
        <v>10</v>
      </c>
      <c r="D1967" s="4" t="s">
        <v>709</v>
      </c>
      <c r="E1967" s="3" t="s">
        <v>877</v>
      </c>
      <c r="F1967" s="3"/>
      <c r="G1967" s="3" t="s">
        <v>352</v>
      </c>
      <c r="H1967" s="3"/>
      <c r="I1967" s="3" t="s">
        <v>11</v>
      </c>
      <c r="J1967" s="3">
        <v>2020</v>
      </c>
      <c r="K1967" s="9">
        <v>504</v>
      </c>
    </row>
    <row r="1968" spans="1:11" x14ac:dyDescent="0.3">
      <c r="A1968" s="4" t="s">
        <v>324</v>
      </c>
      <c r="B1968" s="4" t="s">
        <v>351</v>
      </c>
      <c r="C1968" s="4" t="s">
        <v>10</v>
      </c>
      <c r="D1968" s="4" t="s">
        <v>709</v>
      </c>
      <c r="E1968" s="3" t="s">
        <v>877</v>
      </c>
      <c r="F1968" s="3"/>
      <c r="G1968" s="3" t="s">
        <v>352</v>
      </c>
      <c r="H1968" s="3"/>
      <c r="I1968" s="3" t="s">
        <v>11</v>
      </c>
      <c r="J1968" s="3">
        <v>2050</v>
      </c>
      <c r="K1968" s="9">
        <v>576</v>
      </c>
    </row>
    <row r="1969" spans="1:11" x14ac:dyDescent="0.3">
      <c r="A1969" s="4" t="s">
        <v>324</v>
      </c>
      <c r="B1969" s="4" t="s">
        <v>351</v>
      </c>
      <c r="C1969" s="4" t="s">
        <v>10</v>
      </c>
      <c r="D1969" s="4" t="s">
        <v>709</v>
      </c>
      <c r="E1969" s="3" t="s">
        <v>877</v>
      </c>
      <c r="F1969" s="3"/>
      <c r="G1969" s="3" t="s">
        <v>352</v>
      </c>
      <c r="H1969" s="3"/>
      <c r="I1969" s="3" t="s">
        <v>833</v>
      </c>
      <c r="J1969" s="3">
        <v>2020</v>
      </c>
      <c r="K1969" s="9">
        <v>478.8</v>
      </c>
    </row>
    <row r="1970" spans="1:11" x14ac:dyDescent="0.3">
      <c r="A1970" s="4" t="s">
        <v>324</v>
      </c>
      <c r="B1970" s="4" t="s">
        <v>351</v>
      </c>
      <c r="C1970" s="4" t="s">
        <v>10</v>
      </c>
      <c r="D1970" s="4" t="s">
        <v>709</v>
      </c>
      <c r="E1970" s="3" t="s">
        <v>877</v>
      </c>
      <c r="F1970" s="3"/>
      <c r="G1970" s="3" t="s">
        <v>352</v>
      </c>
      <c r="H1970" s="3"/>
      <c r="I1970" s="3" t="s">
        <v>833</v>
      </c>
      <c r="J1970" s="3">
        <v>2030</v>
      </c>
      <c r="K1970" s="9">
        <v>489.6</v>
      </c>
    </row>
    <row r="1971" spans="1:11" x14ac:dyDescent="0.3">
      <c r="A1971" s="4" t="s">
        <v>324</v>
      </c>
      <c r="B1971" s="4" t="s">
        <v>351</v>
      </c>
      <c r="C1971" s="4" t="s">
        <v>10</v>
      </c>
      <c r="D1971" s="4" t="s">
        <v>709</v>
      </c>
      <c r="E1971" s="3" t="s">
        <v>877</v>
      </c>
      <c r="F1971" s="3"/>
      <c r="G1971" s="3" t="s">
        <v>352</v>
      </c>
      <c r="H1971" s="3"/>
      <c r="I1971" s="3" t="s">
        <v>833</v>
      </c>
      <c r="J1971" s="3">
        <v>2040</v>
      </c>
      <c r="K1971" s="9">
        <v>514.79999999999995</v>
      </c>
    </row>
    <row r="1972" spans="1:11" x14ac:dyDescent="0.3">
      <c r="A1972" s="4" t="s">
        <v>324</v>
      </c>
      <c r="B1972" s="4" t="s">
        <v>351</v>
      </c>
      <c r="C1972" s="4" t="s">
        <v>10</v>
      </c>
      <c r="D1972" s="4" t="s">
        <v>709</v>
      </c>
      <c r="E1972" s="3" t="s">
        <v>877</v>
      </c>
      <c r="F1972" s="3"/>
      <c r="G1972" s="3" t="s">
        <v>352</v>
      </c>
      <c r="H1972" s="3"/>
      <c r="I1972" s="3" t="s">
        <v>833</v>
      </c>
      <c r="J1972" s="3">
        <v>2050</v>
      </c>
      <c r="K1972" s="9">
        <v>540</v>
      </c>
    </row>
    <row r="1973" spans="1:11" x14ac:dyDescent="0.3">
      <c r="A1973" s="4" t="s">
        <v>324</v>
      </c>
      <c r="B1973" s="4" t="s">
        <v>351</v>
      </c>
      <c r="C1973" s="4" t="s">
        <v>10</v>
      </c>
      <c r="D1973" s="4" t="s">
        <v>710</v>
      </c>
      <c r="E1973" s="3" t="s">
        <v>875</v>
      </c>
      <c r="F1973" s="3"/>
      <c r="G1973" s="3"/>
      <c r="H1973" s="3"/>
      <c r="I1973" s="3" t="s">
        <v>12</v>
      </c>
      <c r="J1973" s="3">
        <v>2020</v>
      </c>
      <c r="K1973" s="9">
        <v>170.1170117011701</v>
      </c>
    </row>
    <row r="1974" spans="1:11" x14ac:dyDescent="0.3">
      <c r="A1974" s="4" t="s">
        <v>324</v>
      </c>
      <c r="B1974" s="4" t="s">
        <v>351</v>
      </c>
      <c r="C1974" s="4" t="s">
        <v>10</v>
      </c>
      <c r="D1974" s="4" t="s">
        <v>710</v>
      </c>
      <c r="E1974" s="3" t="s">
        <v>875</v>
      </c>
      <c r="F1974" s="3"/>
      <c r="G1974" s="3"/>
      <c r="H1974" s="3"/>
      <c r="I1974" s="3" t="s">
        <v>12</v>
      </c>
      <c r="J1974" s="3">
        <v>2050</v>
      </c>
      <c r="K1974" s="9">
        <v>189.018901890189</v>
      </c>
    </row>
    <row r="1975" spans="1:11" x14ac:dyDescent="0.3">
      <c r="A1975" s="4" t="s">
        <v>324</v>
      </c>
      <c r="B1975" s="4" t="s">
        <v>351</v>
      </c>
      <c r="C1975" s="4" t="s">
        <v>10</v>
      </c>
      <c r="D1975" s="4" t="s">
        <v>710</v>
      </c>
      <c r="E1975" s="3" t="s">
        <v>875</v>
      </c>
      <c r="F1975" s="3"/>
      <c r="G1975" s="3"/>
      <c r="H1975" s="3"/>
      <c r="I1975" s="3" t="s">
        <v>11</v>
      </c>
      <c r="J1975" s="3">
        <v>2020</v>
      </c>
      <c r="K1975" s="9">
        <v>189.018901890189</v>
      </c>
    </row>
    <row r="1976" spans="1:11" x14ac:dyDescent="0.3">
      <c r="A1976" s="4" t="s">
        <v>324</v>
      </c>
      <c r="B1976" s="4" t="s">
        <v>351</v>
      </c>
      <c r="C1976" s="4" t="s">
        <v>10</v>
      </c>
      <c r="D1976" s="4" t="s">
        <v>710</v>
      </c>
      <c r="E1976" s="3" t="s">
        <v>875</v>
      </c>
      <c r="F1976" s="3"/>
      <c r="G1976" s="3"/>
      <c r="H1976" s="3"/>
      <c r="I1976" s="3" t="s">
        <v>11</v>
      </c>
      <c r="J1976" s="3">
        <v>2050</v>
      </c>
      <c r="K1976" s="9">
        <v>216.02160216021599</v>
      </c>
    </row>
    <row r="1977" spans="1:11" x14ac:dyDescent="0.3">
      <c r="A1977" s="4" t="s">
        <v>324</v>
      </c>
      <c r="B1977" s="4" t="s">
        <v>351</v>
      </c>
      <c r="C1977" s="4" t="s">
        <v>10</v>
      </c>
      <c r="D1977" s="4" t="s">
        <v>710</v>
      </c>
      <c r="E1977" s="3" t="s">
        <v>875</v>
      </c>
      <c r="F1977" s="3"/>
      <c r="G1977" s="3"/>
      <c r="H1977" s="3"/>
      <c r="I1977" s="3" t="s">
        <v>833</v>
      </c>
      <c r="J1977" s="3">
        <v>2020</v>
      </c>
      <c r="K1977" s="9">
        <v>179.56795679567961</v>
      </c>
    </row>
    <row r="1978" spans="1:11" x14ac:dyDescent="0.3">
      <c r="A1978" s="4" t="s">
        <v>324</v>
      </c>
      <c r="B1978" s="4" t="s">
        <v>351</v>
      </c>
      <c r="C1978" s="4" t="s">
        <v>10</v>
      </c>
      <c r="D1978" s="4" t="s">
        <v>710</v>
      </c>
      <c r="E1978" s="3" t="s">
        <v>875</v>
      </c>
      <c r="F1978" s="3"/>
      <c r="G1978" s="3"/>
      <c r="H1978" s="3"/>
      <c r="I1978" s="3" t="s">
        <v>833</v>
      </c>
      <c r="J1978" s="3">
        <v>2030</v>
      </c>
      <c r="K1978" s="9">
        <v>183.6183618361836</v>
      </c>
    </row>
    <row r="1979" spans="1:11" x14ac:dyDescent="0.3">
      <c r="A1979" s="4" t="s">
        <v>324</v>
      </c>
      <c r="B1979" s="4" t="s">
        <v>351</v>
      </c>
      <c r="C1979" s="4" t="s">
        <v>10</v>
      </c>
      <c r="D1979" s="4" t="s">
        <v>710</v>
      </c>
      <c r="E1979" s="3" t="s">
        <v>875</v>
      </c>
      <c r="F1979" s="3"/>
      <c r="G1979" s="3"/>
      <c r="H1979" s="3"/>
      <c r="I1979" s="3" t="s">
        <v>833</v>
      </c>
      <c r="J1979" s="3">
        <v>2040</v>
      </c>
      <c r="K1979" s="9">
        <v>193.0693069306931</v>
      </c>
    </row>
    <row r="1980" spans="1:11" x14ac:dyDescent="0.3">
      <c r="A1980" s="4" t="s">
        <v>324</v>
      </c>
      <c r="B1980" s="4" t="s">
        <v>351</v>
      </c>
      <c r="C1980" s="4" t="s">
        <v>10</v>
      </c>
      <c r="D1980" s="4" t="s">
        <v>710</v>
      </c>
      <c r="E1980" s="3" t="s">
        <v>875</v>
      </c>
      <c r="F1980" s="3"/>
      <c r="G1980" s="3"/>
      <c r="H1980" s="3"/>
      <c r="I1980" s="3" t="s">
        <v>833</v>
      </c>
      <c r="J1980" s="3">
        <v>2050</v>
      </c>
      <c r="K1980" s="9">
        <v>202.5202520252025</v>
      </c>
    </row>
    <row r="1981" spans="1:11" x14ac:dyDescent="0.3">
      <c r="A1981" s="4" t="s">
        <v>324</v>
      </c>
      <c r="B1981" s="4" t="s">
        <v>351</v>
      </c>
      <c r="C1981" s="4" t="s">
        <v>10</v>
      </c>
      <c r="D1981" s="4" t="s">
        <v>834</v>
      </c>
      <c r="E1981" s="3" t="s">
        <v>874</v>
      </c>
      <c r="F1981" s="3"/>
      <c r="G1981" s="3" t="s">
        <v>245</v>
      </c>
      <c r="H1981" s="3"/>
      <c r="I1981" s="3" t="s">
        <v>12</v>
      </c>
      <c r="J1981" s="3">
        <v>2020</v>
      </c>
      <c r="K1981" s="9">
        <v>11.473447344734479</v>
      </c>
    </row>
    <row r="1982" spans="1:11" x14ac:dyDescent="0.3">
      <c r="A1982" s="4" t="s">
        <v>324</v>
      </c>
      <c r="B1982" s="4" t="s">
        <v>351</v>
      </c>
      <c r="C1982" s="4" t="s">
        <v>10</v>
      </c>
      <c r="D1982" s="4" t="s">
        <v>834</v>
      </c>
      <c r="E1982" s="3" t="s">
        <v>874</v>
      </c>
      <c r="F1982" s="3"/>
      <c r="G1982" s="3" t="s">
        <v>245</v>
      </c>
      <c r="H1982" s="3"/>
      <c r="I1982" s="3" t="s">
        <v>12</v>
      </c>
      <c r="J1982" s="3">
        <v>2050</v>
      </c>
      <c r="K1982" s="9">
        <v>12.748274827482749</v>
      </c>
    </row>
    <row r="1983" spans="1:11" x14ac:dyDescent="0.3">
      <c r="A1983" s="4" t="s">
        <v>324</v>
      </c>
      <c r="B1983" s="4" t="s">
        <v>351</v>
      </c>
      <c r="C1983" s="4" t="s">
        <v>10</v>
      </c>
      <c r="D1983" s="4" t="s">
        <v>834</v>
      </c>
      <c r="E1983" s="3" t="s">
        <v>874</v>
      </c>
      <c r="F1983" s="3"/>
      <c r="G1983" s="3" t="s">
        <v>245</v>
      </c>
      <c r="H1983" s="3"/>
      <c r="I1983" s="3" t="s">
        <v>11</v>
      </c>
      <c r="J1983" s="3">
        <v>2020</v>
      </c>
      <c r="K1983" s="9">
        <v>12.748274827482749</v>
      </c>
    </row>
    <row r="1984" spans="1:11" x14ac:dyDescent="0.3">
      <c r="A1984" s="4" t="s">
        <v>324</v>
      </c>
      <c r="B1984" s="4" t="s">
        <v>351</v>
      </c>
      <c r="C1984" s="4" t="s">
        <v>10</v>
      </c>
      <c r="D1984" s="4" t="s">
        <v>834</v>
      </c>
      <c r="E1984" s="3" t="s">
        <v>874</v>
      </c>
      <c r="F1984" s="3"/>
      <c r="G1984" s="3" t="s">
        <v>245</v>
      </c>
      <c r="H1984" s="3"/>
      <c r="I1984" s="3" t="s">
        <v>11</v>
      </c>
      <c r="J1984" s="3">
        <v>2050</v>
      </c>
      <c r="K1984" s="9">
        <v>14.56945694569457</v>
      </c>
    </row>
    <row r="1985" spans="1:11" x14ac:dyDescent="0.3">
      <c r="A1985" s="4" t="s">
        <v>324</v>
      </c>
      <c r="B1985" s="4" t="s">
        <v>351</v>
      </c>
      <c r="C1985" s="4" t="s">
        <v>10</v>
      </c>
      <c r="D1985" s="4" t="s">
        <v>834</v>
      </c>
      <c r="E1985" s="3" t="s">
        <v>874</v>
      </c>
      <c r="F1985" s="3"/>
      <c r="G1985" s="3" t="s">
        <v>245</v>
      </c>
      <c r="H1985" s="3"/>
      <c r="I1985" s="3" t="s">
        <v>833</v>
      </c>
      <c r="J1985" s="3">
        <v>2020</v>
      </c>
      <c r="K1985" s="9">
        <v>12.11086108610861</v>
      </c>
    </row>
    <row r="1986" spans="1:11" x14ac:dyDescent="0.3">
      <c r="A1986" s="4" t="s">
        <v>324</v>
      </c>
      <c r="B1986" s="4" t="s">
        <v>351</v>
      </c>
      <c r="C1986" s="4" t="s">
        <v>10</v>
      </c>
      <c r="D1986" s="4" t="s">
        <v>834</v>
      </c>
      <c r="E1986" s="3" t="s">
        <v>874</v>
      </c>
      <c r="F1986" s="3"/>
      <c r="G1986" s="3" t="s">
        <v>245</v>
      </c>
      <c r="H1986" s="3"/>
      <c r="I1986" s="3" t="s">
        <v>833</v>
      </c>
      <c r="J1986" s="3">
        <v>2030</v>
      </c>
      <c r="K1986" s="9">
        <v>12.38403840384038</v>
      </c>
    </row>
    <row r="1987" spans="1:11" x14ac:dyDescent="0.3">
      <c r="A1987" s="4" t="s">
        <v>324</v>
      </c>
      <c r="B1987" s="4" t="s">
        <v>351</v>
      </c>
      <c r="C1987" s="4" t="s">
        <v>10</v>
      </c>
      <c r="D1987" s="4" t="s">
        <v>834</v>
      </c>
      <c r="E1987" s="3" t="s">
        <v>874</v>
      </c>
      <c r="F1987" s="3"/>
      <c r="G1987" s="3" t="s">
        <v>245</v>
      </c>
      <c r="H1987" s="3"/>
      <c r="I1987" s="3" t="s">
        <v>833</v>
      </c>
      <c r="J1987" s="3">
        <v>2040</v>
      </c>
      <c r="K1987" s="9">
        <v>13.021452145214511</v>
      </c>
    </row>
    <row r="1988" spans="1:11" x14ac:dyDescent="0.3">
      <c r="A1988" s="4" t="s">
        <v>324</v>
      </c>
      <c r="B1988" s="4" t="s">
        <v>351</v>
      </c>
      <c r="C1988" s="4" t="s">
        <v>10</v>
      </c>
      <c r="D1988" s="4" t="s">
        <v>834</v>
      </c>
      <c r="E1988" s="3" t="s">
        <v>874</v>
      </c>
      <c r="F1988" s="3"/>
      <c r="G1988" s="3" t="s">
        <v>245</v>
      </c>
      <c r="H1988" s="3"/>
      <c r="I1988" s="3" t="s">
        <v>833</v>
      </c>
      <c r="J1988" s="3">
        <v>2050</v>
      </c>
      <c r="K1988" s="9">
        <v>13.658865886588661</v>
      </c>
    </row>
    <row r="1989" spans="1:11" x14ac:dyDescent="0.3">
      <c r="A1989" s="4" t="s">
        <v>324</v>
      </c>
      <c r="B1989" s="4" t="s">
        <v>351</v>
      </c>
      <c r="C1989" s="4" t="s">
        <v>373</v>
      </c>
      <c r="D1989" s="4" t="s">
        <v>475</v>
      </c>
      <c r="E1989" s="3" t="s">
        <v>850</v>
      </c>
      <c r="F1989" s="3"/>
      <c r="G1989" s="3" t="s">
        <v>0</v>
      </c>
      <c r="H1989" s="3"/>
      <c r="I1989" s="3" t="s">
        <v>12</v>
      </c>
      <c r="J1989" s="3">
        <v>2020</v>
      </c>
      <c r="K1989" s="9">
        <v>95</v>
      </c>
    </row>
    <row r="1990" spans="1:11" x14ac:dyDescent="0.3">
      <c r="A1990" s="4" t="s">
        <v>324</v>
      </c>
      <c r="B1990" s="4" t="s">
        <v>351</v>
      </c>
      <c r="C1990" s="4" t="s">
        <v>373</v>
      </c>
      <c r="D1990" s="4" t="s">
        <v>475</v>
      </c>
      <c r="E1990" s="3" t="s">
        <v>850</v>
      </c>
      <c r="F1990" s="3"/>
      <c r="G1990" s="3" t="s">
        <v>0</v>
      </c>
      <c r="H1990" s="3"/>
      <c r="I1990" s="3" t="s">
        <v>12</v>
      </c>
      <c r="J1990" s="3">
        <v>2050</v>
      </c>
      <c r="K1990" s="9">
        <v>95</v>
      </c>
    </row>
    <row r="1991" spans="1:11" x14ac:dyDescent="0.3">
      <c r="A1991" s="4" t="s">
        <v>324</v>
      </c>
      <c r="B1991" s="4" t="s">
        <v>351</v>
      </c>
      <c r="C1991" s="4" t="s">
        <v>373</v>
      </c>
      <c r="D1991" s="4" t="s">
        <v>475</v>
      </c>
      <c r="E1991" s="3" t="s">
        <v>850</v>
      </c>
      <c r="F1991" s="3"/>
      <c r="G1991" s="3" t="s">
        <v>0</v>
      </c>
      <c r="H1991" s="3"/>
      <c r="I1991" s="3" t="s">
        <v>11</v>
      </c>
      <c r="J1991" s="3">
        <v>2020</v>
      </c>
      <c r="K1991" s="9">
        <v>95</v>
      </c>
    </row>
    <row r="1992" spans="1:11" x14ac:dyDescent="0.3">
      <c r="A1992" s="4" t="s">
        <v>324</v>
      </c>
      <c r="B1992" s="4" t="s">
        <v>351</v>
      </c>
      <c r="C1992" s="4" t="s">
        <v>373</v>
      </c>
      <c r="D1992" s="4" t="s">
        <v>475</v>
      </c>
      <c r="E1992" s="3" t="s">
        <v>850</v>
      </c>
      <c r="F1992" s="3"/>
      <c r="G1992" s="3" t="s">
        <v>0</v>
      </c>
      <c r="H1992" s="3"/>
      <c r="I1992" s="3" t="s">
        <v>11</v>
      </c>
      <c r="J1992" s="3">
        <v>2050</v>
      </c>
      <c r="K1992" s="9">
        <v>95</v>
      </c>
    </row>
    <row r="1993" spans="1:11" x14ac:dyDescent="0.3">
      <c r="A1993" s="4" t="s">
        <v>324</v>
      </c>
      <c r="B1993" s="4" t="s">
        <v>351</v>
      </c>
      <c r="C1993" s="4" t="s">
        <v>373</v>
      </c>
      <c r="D1993" s="4" t="s">
        <v>475</v>
      </c>
      <c r="E1993" s="3" t="s">
        <v>850</v>
      </c>
      <c r="F1993" s="3"/>
      <c r="G1993" s="3" t="s">
        <v>0</v>
      </c>
      <c r="H1993" s="3"/>
      <c r="I1993" s="3" t="s">
        <v>833</v>
      </c>
      <c r="J1993" s="3">
        <v>2020</v>
      </c>
      <c r="K1993" s="9">
        <v>95</v>
      </c>
    </row>
    <row r="1994" spans="1:11" x14ac:dyDescent="0.3">
      <c r="A1994" s="4" t="s">
        <v>324</v>
      </c>
      <c r="B1994" s="4" t="s">
        <v>351</v>
      </c>
      <c r="C1994" s="4" t="s">
        <v>373</v>
      </c>
      <c r="D1994" s="4" t="s">
        <v>475</v>
      </c>
      <c r="E1994" s="3" t="s">
        <v>850</v>
      </c>
      <c r="F1994" s="3"/>
      <c r="G1994" s="3" t="s">
        <v>0</v>
      </c>
      <c r="H1994" s="3"/>
      <c r="I1994" s="3" t="s">
        <v>833</v>
      </c>
      <c r="J1994" s="3">
        <v>2030</v>
      </c>
      <c r="K1994" s="9">
        <v>95</v>
      </c>
    </row>
    <row r="1995" spans="1:11" x14ac:dyDescent="0.3">
      <c r="A1995" s="4" t="s">
        <v>324</v>
      </c>
      <c r="B1995" s="4" t="s">
        <v>351</v>
      </c>
      <c r="C1995" s="4" t="s">
        <v>373</v>
      </c>
      <c r="D1995" s="4" t="s">
        <v>475</v>
      </c>
      <c r="E1995" s="3" t="s">
        <v>850</v>
      </c>
      <c r="F1995" s="3"/>
      <c r="G1995" s="3" t="s">
        <v>0</v>
      </c>
      <c r="H1995" s="3"/>
      <c r="I1995" s="3" t="s">
        <v>833</v>
      </c>
      <c r="J1995" s="3">
        <v>2040</v>
      </c>
      <c r="K1995" s="9">
        <v>95</v>
      </c>
    </row>
    <row r="1996" spans="1:11" x14ac:dyDescent="0.3">
      <c r="A1996" s="4" t="s">
        <v>324</v>
      </c>
      <c r="B1996" s="4" t="s">
        <v>351</v>
      </c>
      <c r="C1996" s="4" t="s">
        <v>373</v>
      </c>
      <c r="D1996" s="4" t="s">
        <v>475</v>
      </c>
      <c r="E1996" s="3" t="s">
        <v>850</v>
      </c>
      <c r="F1996" s="3"/>
      <c r="G1996" s="3" t="s">
        <v>0</v>
      </c>
      <c r="H1996" s="3"/>
      <c r="I1996" s="3" t="s">
        <v>833</v>
      </c>
      <c r="J1996" s="3">
        <v>2050</v>
      </c>
      <c r="K1996" s="9">
        <v>95</v>
      </c>
    </row>
    <row r="1997" spans="1:11" x14ac:dyDescent="0.3">
      <c r="A1997" s="4" t="s">
        <v>324</v>
      </c>
      <c r="B1997" s="4" t="s">
        <v>351</v>
      </c>
      <c r="C1997" s="4" t="s">
        <v>373</v>
      </c>
      <c r="D1997" s="4" t="s">
        <v>476</v>
      </c>
      <c r="E1997" s="3" t="s">
        <v>850</v>
      </c>
      <c r="F1997" s="3"/>
      <c r="G1997" s="3" t="s">
        <v>0</v>
      </c>
      <c r="H1997" s="3"/>
      <c r="I1997" s="3" t="s">
        <v>12</v>
      </c>
      <c r="J1997" s="3">
        <v>2020</v>
      </c>
      <c r="K1997" s="9">
        <v>5</v>
      </c>
    </row>
    <row r="1998" spans="1:11" x14ac:dyDescent="0.3">
      <c r="A1998" s="4" t="s">
        <v>324</v>
      </c>
      <c r="B1998" s="4" t="s">
        <v>351</v>
      </c>
      <c r="C1998" s="4" t="s">
        <v>373</v>
      </c>
      <c r="D1998" s="4" t="s">
        <v>476</v>
      </c>
      <c r="E1998" s="3" t="s">
        <v>850</v>
      </c>
      <c r="F1998" s="3"/>
      <c r="G1998" s="3" t="s">
        <v>0</v>
      </c>
      <c r="H1998" s="3"/>
      <c r="I1998" s="3" t="s">
        <v>12</v>
      </c>
      <c r="J1998" s="3">
        <v>2050</v>
      </c>
      <c r="K1998" s="9">
        <v>5</v>
      </c>
    </row>
    <row r="1999" spans="1:11" x14ac:dyDescent="0.3">
      <c r="A1999" s="4" t="s">
        <v>324</v>
      </c>
      <c r="B1999" s="4" t="s">
        <v>351</v>
      </c>
      <c r="C1999" s="4" t="s">
        <v>373</v>
      </c>
      <c r="D1999" s="4" t="s">
        <v>476</v>
      </c>
      <c r="E1999" s="3" t="s">
        <v>850</v>
      </c>
      <c r="F1999" s="3"/>
      <c r="G1999" s="3" t="s">
        <v>0</v>
      </c>
      <c r="H1999" s="3"/>
      <c r="I1999" s="3" t="s">
        <v>11</v>
      </c>
      <c r="J1999" s="3">
        <v>2020</v>
      </c>
      <c r="K1999" s="9">
        <v>5</v>
      </c>
    </row>
    <row r="2000" spans="1:11" x14ac:dyDescent="0.3">
      <c r="A2000" s="4" t="s">
        <v>324</v>
      </c>
      <c r="B2000" s="4" t="s">
        <v>351</v>
      </c>
      <c r="C2000" s="4" t="s">
        <v>373</v>
      </c>
      <c r="D2000" s="4" t="s">
        <v>476</v>
      </c>
      <c r="E2000" s="3" t="s">
        <v>850</v>
      </c>
      <c r="F2000" s="3"/>
      <c r="G2000" s="3" t="s">
        <v>0</v>
      </c>
      <c r="H2000" s="3"/>
      <c r="I2000" s="3" t="s">
        <v>11</v>
      </c>
      <c r="J2000" s="3">
        <v>2050</v>
      </c>
      <c r="K2000" s="9">
        <v>5</v>
      </c>
    </row>
    <row r="2001" spans="1:11" x14ac:dyDescent="0.3">
      <c r="A2001" s="4" t="s">
        <v>324</v>
      </c>
      <c r="B2001" s="4" t="s">
        <v>351</v>
      </c>
      <c r="C2001" s="4" t="s">
        <v>373</v>
      </c>
      <c r="D2001" s="4" t="s">
        <v>476</v>
      </c>
      <c r="E2001" s="3" t="s">
        <v>850</v>
      </c>
      <c r="F2001" s="3"/>
      <c r="G2001" s="3" t="s">
        <v>0</v>
      </c>
      <c r="H2001" s="3"/>
      <c r="I2001" s="3" t="s">
        <v>833</v>
      </c>
      <c r="J2001" s="3">
        <v>2020</v>
      </c>
      <c r="K2001" s="9">
        <v>5</v>
      </c>
    </row>
    <row r="2002" spans="1:11" x14ac:dyDescent="0.3">
      <c r="A2002" s="4" t="s">
        <v>324</v>
      </c>
      <c r="B2002" s="4" t="s">
        <v>351</v>
      </c>
      <c r="C2002" s="4" t="s">
        <v>373</v>
      </c>
      <c r="D2002" s="4" t="s">
        <v>476</v>
      </c>
      <c r="E2002" s="3" t="s">
        <v>850</v>
      </c>
      <c r="F2002" s="3"/>
      <c r="G2002" s="3" t="s">
        <v>0</v>
      </c>
      <c r="H2002" s="3"/>
      <c r="I2002" s="3" t="s">
        <v>833</v>
      </c>
      <c r="J2002" s="3">
        <v>2030</v>
      </c>
      <c r="K2002" s="9">
        <v>5</v>
      </c>
    </row>
    <row r="2003" spans="1:11" x14ac:dyDescent="0.3">
      <c r="A2003" s="4" t="s">
        <v>324</v>
      </c>
      <c r="B2003" s="4" t="s">
        <v>351</v>
      </c>
      <c r="C2003" s="4" t="s">
        <v>373</v>
      </c>
      <c r="D2003" s="4" t="s">
        <v>476</v>
      </c>
      <c r="E2003" s="3" t="s">
        <v>850</v>
      </c>
      <c r="F2003" s="3"/>
      <c r="G2003" s="3" t="s">
        <v>0</v>
      </c>
      <c r="H2003" s="3"/>
      <c r="I2003" s="3" t="s">
        <v>833</v>
      </c>
      <c r="J2003" s="3">
        <v>2040</v>
      </c>
      <c r="K2003" s="9">
        <v>5</v>
      </c>
    </row>
    <row r="2004" spans="1:11" x14ac:dyDescent="0.3">
      <c r="A2004" s="4" t="s">
        <v>324</v>
      </c>
      <c r="B2004" s="4" t="s">
        <v>351</v>
      </c>
      <c r="C2004" s="4" t="s">
        <v>373</v>
      </c>
      <c r="D2004" s="4" t="s">
        <v>476</v>
      </c>
      <c r="E2004" s="3" t="s">
        <v>850</v>
      </c>
      <c r="F2004" s="3"/>
      <c r="G2004" s="3" t="s">
        <v>0</v>
      </c>
      <c r="H2004" s="3"/>
      <c r="I2004" s="3" t="s">
        <v>833</v>
      </c>
      <c r="J2004" s="3">
        <v>2050</v>
      </c>
      <c r="K2004" s="9">
        <v>5</v>
      </c>
    </row>
    <row r="2005" spans="1:11" x14ac:dyDescent="0.3">
      <c r="A2005" s="4" t="s">
        <v>324</v>
      </c>
      <c r="B2005" s="4" t="s">
        <v>351</v>
      </c>
      <c r="C2005" s="4" t="s">
        <v>373</v>
      </c>
      <c r="D2005" s="4" t="s">
        <v>716</v>
      </c>
      <c r="E2005" s="3" t="s">
        <v>878</v>
      </c>
      <c r="F2005" s="3"/>
      <c r="G2005" s="3" t="s">
        <v>358</v>
      </c>
      <c r="H2005" s="3" t="s">
        <v>359</v>
      </c>
      <c r="I2005" s="3" t="s">
        <v>12</v>
      </c>
      <c r="J2005" s="3">
        <v>2020</v>
      </c>
      <c r="K2005" s="9">
        <v>5</v>
      </c>
    </row>
    <row r="2006" spans="1:11" x14ac:dyDescent="0.3">
      <c r="A2006" s="4" t="s">
        <v>324</v>
      </c>
      <c r="B2006" s="4" t="s">
        <v>351</v>
      </c>
      <c r="C2006" s="4" t="s">
        <v>373</v>
      </c>
      <c r="D2006" s="4" t="s">
        <v>716</v>
      </c>
      <c r="E2006" s="3" t="s">
        <v>878</v>
      </c>
      <c r="F2006" s="3"/>
      <c r="G2006" s="3" t="s">
        <v>358</v>
      </c>
      <c r="H2006" s="3" t="s">
        <v>359</v>
      </c>
      <c r="I2006" s="3" t="s">
        <v>12</v>
      </c>
      <c r="J2006" s="3">
        <v>2050</v>
      </c>
      <c r="K2006" s="9">
        <v>5</v>
      </c>
    </row>
    <row r="2007" spans="1:11" x14ac:dyDescent="0.3">
      <c r="A2007" s="4" t="s">
        <v>324</v>
      </c>
      <c r="B2007" s="4" t="s">
        <v>351</v>
      </c>
      <c r="C2007" s="4" t="s">
        <v>373</v>
      </c>
      <c r="D2007" s="4" t="s">
        <v>716</v>
      </c>
      <c r="E2007" s="3" t="s">
        <v>878</v>
      </c>
      <c r="F2007" s="3"/>
      <c r="G2007" s="3" t="s">
        <v>358</v>
      </c>
      <c r="H2007" s="3" t="s">
        <v>359</v>
      </c>
      <c r="I2007" s="3" t="s">
        <v>11</v>
      </c>
      <c r="J2007" s="3">
        <v>2020</v>
      </c>
      <c r="K2007" s="9">
        <v>5</v>
      </c>
    </row>
    <row r="2008" spans="1:11" x14ac:dyDescent="0.3">
      <c r="A2008" s="4" t="s">
        <v>324</v>
      </c>
      <c r="B2008" s="4" t="s">
        <v>351</v>
      </c>
      <c r="C2008" s="4" t="s">
        <v>373</v>
      </c>
      <c r="D2008" s="4" t="s">
        <v>716</v>
      </c>
      <c r="E2008" s="3" t="s">
        <v>878</v>
      </c>
      <c r="F2008" s="3"/>
      <c r="G2008" s="3" t="s">
        <v>358</v>
      </c>
      <c r="H2008" s="3" t="s">
        <v>359</v>
      </c>
      <c r="I2008" s="3" t="s">
        <v>11</v>
      </c>
      <c r="J2008" s="3">
        <v>2050</v>
      </c>
      <c r="K2008" s="9">
        <v>5</v>
      </c>
    </row>
    <row r="2009" spans="1:11" x14ac:dyDescent="0.3">
      <c r="A2009" s="4" t="s">
        <v>324</v>
      </c>
      <c r="B2009" s="4" t="s">
        <v>351</v>
      </c>
      <c r="C2009" s="4" t="s">
        <v>373</v>
      </c>
      <c r="D2009" s="4" t="s">
        <v>716</v>
      </c>
      <c r="E2009" s="3" t="s">
        <v>878</v>
      </c>
      <c r="F2009" s="3"/>
      <c r="G2009" s="3" t="s">
        <v>358</v>
      </c>
      <c r="H2009" s="3" t="s">
        <v>359</v>
      </c>
      <c r="I2009" s="3" t="s">
        <v>833</v>
      </c>
      <c r="J2009" s="3">
        <v>2020</v>
      </c>
      <c r="K2009" s="9">
        <v>5</v>
      </c>
    </row>
    <row r="2010" spans="1:11" x14ac:dyDescent="0.3">
      <c r="A2010" s="4" t="s">
        <v>324</v>
      </c>
      <c r="B2010" s="4" t="s">
        <v>351</v>
      </c>
      <c r="C2010" s="4" t="s">
        <v>373</v>
      </c>
      <c r="D2010" s="4" t="s">
        <v>716</v>
      </c>
      <c r="E2010" s="3" t="s">
        <v>878</v>
      </c>
      <c r="F2010" s="3"/>
      <c r="G2010" s="3" t="s">
        <v>358</v>
      </c>
      <c r="H2010" s="3" t="s">
        <v>359</v>
      </c>
      <c r="I2010" s="3" t="s">
        <v>833</v>
      </c>
      <c r="J2010" s="3">
        <v>2030</v>
      </c>
      <c r="K2010" s="9">
        <v>5</v>
      </c>
    </row>
    <row r="2011" spans="1:11" x14ac:dyDescent="0.3">
      <c r="A2011" s="4" t="s">
        <v>324</v>
      </c>
      <c r="B2011" s="4" t="s">
        <v>351</v>
      </c>
      <c r="C2011" s="4" t="s">
        <v>373</v>
      </c>
      <c r="D2011" s="4" t="s">
        <v>716</v>
      </c>
      <c r="E2011" s="3" t="s">
        <v>878</v>
      </c>
      <c r="F2011" s="3"/>
      <c r="G2011" s="3" t="s">
        <v>358</v>
      </c>
      <c r="H2011" s="3" t="s">
        <v>359</v>
      </c>
      <c r="I2011" s="3" t="s">
        <v>833</v>
      </c>
      <c r="J2011" s="3">
        <v>2040</v>
      </c>
      <c r="K2011" s="9">
        <v>5</v>
      </c>
    </row>
    <row r="2012" spans="1:11" x14ac:dyDescent="0.3">
      <c r="A2012" s="4" t="s">
        <v>324</v>
      </c>
      <c r="B2012" s="4" t="s">
        <v>351</v>
      </c>
      <c r="C2012" s="4" t="s">
        <v>373</v>
      </c>
      <c r="D2012" s="4" t="s">
        <v>716</v>
      </c>
      <c r="E2012" s="3" t="s">
        <v>878</v>
      </c>
      <c r="F2012" s="3"/>
      <c r="G2012" s="3" t="s">
        <v>358</v>
      </c>
      <c r="H2012" s="3" t="s">
        <v>359</v>
      </c>
      <c r="I2012" s="3" t="s">
        <v>833</v>
      </c>
      <c r="J2012" s="3">
        <v>2050</v>
      </c>
      <c r="K2012" s="9">
        <v>5</v>
      </c>
    </row>
    <row r="2013" spans="1:11" x14ac:dyDescent="0.3">
      <c r="A2013" s="4" t="s">
        <v>324</v>
      </c>
      <c r="B2013" s="4" t="s">
        <v>351</v>
      </c>
      <c r="C2013" s="4" t="s">
        <v>373</v>
      </c>
      <c r="D2013" s="4" t="s">
        <v>714</v>
      </c>
      <c r="E2013" s="3" t="s">
        <v>879</v>
      </c>
      <c r="F2013" s="3"/>
      <c r="G2013" s="3" t="s">
        <v>356</v>
      </c>
      <c r="H2013" s="3"/>
      <c r="I2013" s="3" t="s">
        <v>12</v>
      </c>
      <c r="J2013" s="3">
        <v>2020</v>
      </c>
      <c r="K2013" s="9">
        <v>500</v>
      </c>
    </row>
    <row r="2014" spans="1:11" x14ac:dyDescent="0.3">
      <c r="A2014" s="4" t="s">
        <v>324</v>
      </c>
      <c r="B2014" s="4" t="s">
        <v>351</v>
      </c>
      <c r="C2014" s="4" t="s">
        <v>373</v>
      </c>
      <c r="D2014" s="4" t="s">
        <v>714</v>
      </c>
      <c r="E2014" s="3" t="s">
        <v>879</v>
      </c>
      <c r="F2014" s="3"/>
      <c r="G2014" s="3" t="s">
        <v>356</v>
      </c>
      <c r="H2014" s="3"/>
      <c r="I2014" s="3" t="s">
        <v>12</v>
      </c>
      <c r="J2014" s="3">
        <v>2050</v>
      </c>
      <c r="K2014" s="9">
        <v>200</v>
      </c>
    </row>
    <row r="2015" spans="1:11" x14ac:dyDescent="0.3">
      <c r="A2015" s="4" t="s">
        <v>324</v>
      </c>
      <c r="B2015" s="4" t="s">
        <v>351</v>
      </c>
      <c r="C2015" s="4" t="s">
        <v>373</v>
      </c>
      <c r="D2015" s="4" t="s">
        <v>714</v>
      </c>
      <c r="E2015" s="3" t="s">
        <v>879</v>
      </c>
      <c r="F2015" s="3"/>
      <c r="G2015" s="3" t="s">
        <v>356</v>
      </c>
      <c r="H2015" s="3"/>
      <c r="I2015" s="3" t="s">
        <v>11</v>
      </c>
      <c r="J2015" s="3">
        <v>2020</v>
      </c>
      <c r="K2015" s="9">
        <v>1400</v>
      </c>
    </row>
    <row r="2016" spans="1:11" x14ac:dyDescent="0.3">
      <c r="A2016" s="4" t="s">
        <v>324</v>
      </c>
      <c r="B2016" s="4" t="s">
        <v>351</v>
      </c>
      <c r="C2016" s="4" t="s">
        <v>373</v>
      </c>
      <c r="D2016" s="4" t="s">
        <v>714</v>
      </c>
      <c r="E2016" s="3" t="s">
        <v>879</v>
      </c>
      <c r="F2016" s="3"/>
      <c r="G2016" s="3" t="s">
        <v>356</v>
      </c>
      <c r="H2016" s="3"/>
      <c r="I2016" s="3" t="s">
        <v>11</v>
      </c>
      <c r="J2016" s="3">
        <v>2050</v>
      </c>
      <c r="K2016" s="9">
        <v>700</v>
      </c>
    </row>
    <row r="2017" spans="1:11" x14ac:dyDescent="0.3">
      <c r="A2017" s="4" t="s">
        <v>324</v>
      </c>
      <c r="B2017" s="4" t="s">
        <v>351</v>
      </c>
      <c r="C2017" s="4" t="s">
        <v>373</v>
      </c>
      <c r="D2017" s="4" t="s">
        <v>714</v>
      </c>
      <c r="E2017" s="3" t="s">
        <v>879</v>
      </c>
      <c r="F2017" s="3"/>
      <c r="G2017" s="3" t="s">
        <v>356</v>
      </c>
      <c r="H2017" s="3"/>
      <c r="I2017" s="3" t="s">
        <v>833</v>
      </c>
      <c r="J2017" s="3">
        <v>2020</v>
      </c>
      <c r="K2017" s="9">
        <v>750</v>
      </c>
    </row>
    <row r="2018" spans="1:11" x14ac:dyDescent="0.3">
      <c r="A2018" s="4" t="s">
        <v>324</v>
      </c>
      <c r="B2018" s="4" t="s">
        <v>351</v>
      </c>
      <c r="C2018" s="4" t="s">
        <v>373</v>
      </c>
      <c r="D2018" s="4" t="s">
        <v>714</v>
      </c>
      <c r="E2018" s="3" t="s">
        <v>879</v>
      </c>
      <c r="F2018" s="3"/>
      <c r="G2018" s="3" t="s">
        <v>356</v>
      </c>
      <c r="H2018" s="3"/>
      <c r="I2018" s="3" t="s">
        <v>833</v>
      </c>
      <c r="J2018" s="3">
        <v>2030</v>
      </c>
      <c r="K2018" s="9">
        <v>570</v>
      </c>
    </row>
    <row r="2019" spans="1:11" x14ac:dyDescent="0.3">
      <c r="A2019" s="4" t="s">
        <v>324</v>
      </c>
      <c r="B2019" s="4" t="s">
        <v>351</v>
      </c>
      <c r="C2019" s="4" t="s">
        <v>373</v>
      </c>
      <c r="D2019" s="4" t="s">
        <v>714</v>
      </c>
      <c r="E2019" s="3" t="s">
        <v>879</v>
      </c>
      <c r="F2019" s="3"/>
      <c r="G2019" s="3" t="s">
        <v>356</v>
      </c>
      <c r="H2019" s="3"/>
      <c r="I2019" s="3" t="s">
        <v>833</v>
      </c>
      <c r="J2019" s="3">
        <v>2040</v>
      </c>
      <c r="K2019" s="9">
        <v>450</v>
      </c>
    </row>
    <row r="2020" spans="1:11" x14ac:dyDescent="0.3">
      <c r="A2020" s="4" t="s">
        <v>324</v>
      </c>
      <c r="B2020" s="4" t="s">
        <v>351</v>
      </c>
      <c r="C2020" s="4" t="s">
        <v>373</v>
      </c>
      <c r="D2020" s="4" t="s">
        <v>714</v>
      </c>
      <c r="E2020" s="3" t="s">
        <v>879</v>
      </c>
      <c r="F2020" s="3"/>
      <c r="G2020" s="3" t="s">
        <v>356</v>
      </c>
      <c r="H2020" s="3"/>
      <c r="I2020" s="3" t="s">
        <v>833</v>
      </c>
      <c r="J2020" s="3">
        <v>2050</v>
      </c>
      <c r="K2020" s="9">
        <v>350</v>
      </c>
    </row>
    <row r="2021" spans="1:11" x14ac:dyDescent="0.3">
      <c r="A2021" s="4" t="s">
        <v>324</v>
      </c>
      <c r="B2021" s="4" t="s">
        <v>351</v>
      </c>
      <c r="C2021" s="4" t="s">
        <v>373</v>
      </c>
      <c r="D2021" s="4" t="s">
        <v>715</v>
      </c>
      <c r="E2021" s="3" t="s">
        <v>880</v>
      </c>
      <c r="F2021" s="3"/>
      <c r="G2021" s="3" t="s">
        <v>357</v>
      </c>
      <c r="H2021" s="3"/>
      <c r="I2021" s="3" t="s">
        <v>12</v>
      </c>
      <c r="J2021" s="3">
        <v>2020</v>
      </c>
      <c r="K2021" s="9">
        <v>1102.292768959436</v>
      </c>
    </row>
    <row r="2022" spans="1:11" x14ac:dyDescent="0.3">
      <c r="A2022" s="4" t="s">
        <v>324</v>
      </c>
      <c r="B2022" s="4" t="s">
        <v>351</v>
      </c>
      <c r="C2022" s="4" t="s">
        <v>373</v>
      </c>
      <c r="D2022" s="4" t="s">
        <v>715</v>
      </c>
      <c r="E2022" s="3" t="s">
        <v>880</v>
      </c>
      <c r="F2022" s="3"/>
      <c r="G2022" s="3" t="s">
        <v>357</v>
      </c>
      <c r="H2022" s="3"/>
      <c r="I2022" s="3" t="s">
        <v>12</v>
      </c>
      <c r="J2022" s="3">
        <v>2050</v>
      </c>
      <c r="K2022" s="9">
        <v>396.82539682539681</v>
      </c>
    </row>
    <row r="2023" spans="1:11" x14ac:dyDescent="0.3">
      <c r="A2023" s="4" t="s">
        <v>324</v>
      </c>
      <c r="B2023" s="4" t="s">
        <v>351</v>
      </c>
      <c r="C2023" s="4" t="s">
        <v>373</v>
      </c>
      <c r="D2023" s="4" t="s">
        <v>715</v>
      </c>
      <c r="E2023" s="3" t="s">
        <v>880</v>
      </c>
      <c r="F2023" s="3"/>
      <c r="G2023" s="3" t="s">
        <v>357</v>
      </c>
      <c r="H2023" s="3"/>
      <c r="I2023" s="3" t="s">
        <v>11</v>
      </c>
      <c r="J2023" s="3">
        <v>2020</v>
      </c>
      <c r="K2023" s="9">
        <v>2777.7777777777778</v>
      </c>
    </row>
    <row r="2024" spans="1:11" x14ac:dyDescent="0.3">
      <c r="A2024" s="4" t="s">
        <v>324</v>
      </c>
      <c r="B2024" s="4" t="s">
        <v>351</v>
      </c>
      <c r="C2024" s="4" t="s">
        <v>373</v>
      </c>
      <c r="D2024" s="4" t="s">
        <v>715</v>
      </c>
      <c r="E2024" s="3" t="s">
        <v>880</v>
      </c>
      <c r="F2024" s="3"/>
      <c r="G2024" s="3" t="s">
        <v>357</v>
      </c>
      <c r="H2024" s="3"/>
      <c r="I2024" s="3" t="s">
        <v>11</v>
      </c>
      <c r="J2024" s="3">
        <v>2050</v>
      </c>
      <c r="K2024" s="9">
        <v>1215.2777777777781</v>
      </c>
    </row>
    <row r="2025" spans="1:11" x14ac:dyDescent="0.3">
      <c r="A2025" s="4" t="s">
        <v>324</v>
      </c>
      <c r="B2025" s="4" t="s">
        <v>351</v>
      </c>
      <c r="C2025" s="4" t="s">
        <v>373</v>
      </c>
      <c r="D2025" s="4" t="s">
        <v>715</v>
      </c>
      <c r="E2025" s="3" t="s">
        <v>880</v>
      </c>
      <c r="F2025" s="3"/>
      <c r="G2025" s="3" t="s">
        <v>357</v>
      </c>
      <c r="H2025" s="3"/>
      <c r="I2025" s="3" t="s">
        <v>833</v>
      </c>
      <c r="J2025" s="3">
        <v>2020</v>
      </c>
      <c r="K2025" s="9">
        <v>1566.4160401002509</v>
      </c>
    </row>
    <row r="2026" spans="1:11" x14ac:dyDescent="0.3">
      <c r="A2026" s="4" t="s">
        <v>324</v>
      </c>
      <c r="B2026" s="4" t="s">
        <v>351</v>
      </c>
      <c r="C2026" s="4" t="s">
        <v>373</v>
      </c>
      <c r="D2026" s="4" t="s">
        <v>715</v>
      </c>
      <c r="E2026" s="3" t="s">
        <v>880</v>
      </c>
      <c r="F2026" s="3"/>
      <c r="G2026" s="3" t="s">
        <v>357</v>
      </c>
      <c r="H2026" s="3"/>
      <c r="I2026" s="3" t="s">
        <v>833</v>
      </c>
      <c r="J2026" s="3">
        <v>2030</v>
      </c>
      <c r="K2026" s="9">
        <v>1164.2156862745101</v>
      </c>
    </row>
    <row r="2027" spans="1:11" x14ac:dyDescent="0.3">
      <c r="A2027" s="4" t="s">
        <v>324</v>
      </c>
      <c r="B2027" s="4" t="s">
        <v>351</v>
      </c>
      <c r="C2027" s="4" t="s">
        <v>373</v>
      </c>
      <c r="D2027" s="4" t="s">
        <v>715</v>
      </c>
      <c r="E2027" s="3" t="s">
        <v>880</v>
      </c>
      <c r="F2027" s="3"/>
      <c r="G2027" s="3" t="s">
        <v>357</v>
      </c>
      <c r="H2027" s="3"/>
      <c r="I2027" s="3" t="s">
        <v>833</v>
      </c>
      <c r="J2027" s="3">
        <v>2040</v>
      </c>
      <c r="K2027" s="9">
        <v>874.12587412587425</v>
      </c>
    </row>
    <row r="2028" spans="1:11" x14ac:dyDescent="0.3">
      <c r="A2028" s="4" t="s">
        <v>324</v>
      </c>
      <c r="B2028" s="4" t="s">
        <v>351</v>
      </c>
      <c r="C2028" s="4" t="s">
        <v>373</v>
      </c>
      <c r="D2028" s="4" t="s">
        <v>715</v>
      </c>
      <c r="E2028" s="3" t="s">
        <v>880</v>
      </c>
      <c r="F2028" s="3"/>
      <c r="G2028" s="3" t="s">
        <v>357</v>
      </c>
      <c r="H2028" s="3"/>
      <c r="I2028" s="3" t="s">
        <v>833</v>
      </c>
      <c r="J2028" s="3">
        <v>2050</v>
      </c>
      <c r="K2028" s="9">
        <v>648.14814814814815</v>
      </c>
    </row>
    <row r="2029" spans="1:11" x14ac:dyDescent="0.3">
      <c r="A2029" s="4" t="s">
        <v>324</v>
      </c>
      <c r="B2029" s="4" t="s">
        <v>351</v>
      </c>
      <c r="C2029" s="4" t="s">
        <v>373</v>
      </c>
      <c r="D2029" s="4" t="s">
        <v>718</v>
      </c>
      <c r="E2029" s="3" t="s">
        <v>881</v>
      </c>
      <c r="F2029" s="3"/>
      <c r="G2029" s="3"/>
      <c r="H2029" s="3"/>
      <c r="I2029" s="3" t="s">
        <v>833</v>
      </c>
      <c r="J2029" s="3">
        <v>2020</v>
      </c>
      <c r="K2029" s="9" t="s">
        <v>17</v>
      </c>
    </row>
    <row r="2030" spans="1:11" x14ac:dyDescent="0.3">
      <c r="A2030" s="4" t="s">
        <v>324</v>
      </c>
      <c r="B2030" s="4" t="s">
        <v>351</v>
      </c>
      <c r="C2030" s="4" t="s">
        <v>373</v>
      </c>
      <c r="D2030" s="4" t="s">
        <v>718</v>
      </c>
      <c r="E2030" s="3" t="s">
        <v>881</v>
      </c>
      <c r="F2030" s="3"/>
      <c r="G2030" s="3"/>
      <c r="H2030" s="3"/>
      <c r="I2030" s="3" t="s">
        <v>833</v>
      </c>
      <c r="J2030" s="3">
        <v>2030</v>
      </c>
      <c r="K2030" s="9" t="s">
        <v>17</v>
      </c>
    </row>
    <row r="2031" spans="1:11" x14ac:dyDescent="0.3">
      <c r="A2031" s="4" t="s">
        <v>324</v>
      </c>
      <c r="B2031" s="4" t="s">
        <v>351</v>
      </c>
      <c r="C2031" s="4" t="s">
        <v>373</v>
      </c>
      <c r="D2031" s="4" t="s">
        <v>718</v>
      </c>
      <c r="E2031" s="3" t="s">
        <v>881</v>
      </c>
      <c r="F2031" s="3"/>
      <c r="G2031" s="3"/>
      <c r="H2031" s="3"/>
      <c r="I2031" s="3" t="s">
        <v>833</v>
      </c>
      <c r="J2031" s="3">
        <v>2040</v>
      </c>
      <c r="K2031" s="9" t="s">
        <v>17</v>
      </c>
    </row>
    <row r="2032" spans="1:11" x14ac:dyDescent="0.3">
      <c r="A2032" s="4" t="s">
        <v>324</v>
      </c>
      <c r="B2032" s="4" t="s">
        <v>351</v>
      </c>
      <c r="C2032" s="4" t="s">
        <v>373</v>
      </c>
      <c r="D2032" s="4" t="s">
        <v>718</v>
      </c>
      <c r="E2032" s="3" t="s">
        <v>881</v>
      </c>
      <c r="F2032" s="3"/>
      <c r="G2032" s="3"/>
      <c r="H2032" s="3"/>
      <c r="I2032" s="3" t="s">
        <v>833</v>
      </c>
      <c r="J2032" s="3">
        <v>2050</v>
      </c>
      <c r="K2032" s="9" t="s">
        <v>17</v>
      </c>
    </row>
    <row r="2033" spans="1:11" x14ac:dyDescent="0.3">
      <c r="A2033" s="4" t="s">
        <v>324</v>
      </c>
      <c r="B2033" s="4" t="s">
        <v>351</v>
      </c>
      <c r="C2033" s="4" t="s">
        <v>373</v>
      </c>
      <c r="D2033" s="4" t="s">
        <v>717</v>
      </c>
      <c r="E2033" s="3" t="s">
        <v>882</v>
      </c>
      <c r="F2033" s="3"/>
      <c r="G2033" s="3" t="s">
        <v>244</v>
      </c>
      <c r="H2033" s="3"/>
      <c r="I2033" s="3" t="s">
        <v>833</v>
      </c>
      <c r="J2033" s="3">
        <v>2020</v>
      </c>
      <c r="K2033" s="9" t="s">
        <v>17</v>
      </c>
    </row>
    <row r="2034" spans="1:11" x14ac:dyDescent="0.3">
      <c r="A2034" s="4" t="s">
        <v>324</v>
      </c>
      <c r="B2034" s="4" t="s">
        <v>351</v>
      </c>
      <c r="C2034" s="4" t="s">
        <v>373</v>
      </c>
      <c r="D2034" s="4" t="s">
        <v>717</v>
      </c>
      <c r="E2034" s="3" t="s">
        <v>882</v>
      </c>
      <c r="F2034" s="3"/>
      <c r="G2034" s="3" t="s">
        <v>244</v>
      </c>
      <c r="H2034" s="3"/>
      <c r="I2034" s="3" t="s">
        <v>833</v>
      </c>
      <c r="J2034" s="3">
        <v>2030</v>
      </c>
      <c r="K2034" s="9" t="s">
        <v>17</v>
      </c>
    </row>
    <row r="2035" spans="1:11" x14ac:dyDescent="0.3">
      <c r="A2035" s="4" t="s">
        <v>324</v>
      </c>
      <c r="B2035" s="4" t="s">
        <v>351</v>
      </c>
      <c r="C2035" s="4" t="s">
        <v>373</v>
      </c>
      <c r="D2035" s="4" t="s">
        <v>717</v>
      </c>
      <c r="E2035" s="3" t="s">
        <v>882</v>
      </c>
      <c r="F2035" s="3"/>
      <c r="G2035" s="3" t="s">
        <v>244</v>
      </c>
      <c r="H2035" s="3"/>
      <c r="I2035" s="3" t="s">
        <v>833</v>
      </c>
      <c r="J2035" s="3">
        <v>2040</v>
      </c>
      <c r="K2035" s="9" t="s">
        <v>17</v>
      </c>
    </row>
    <row r="2036" spans="1:11" x14ac:dyDescent="0.3">
      <c r="A2036" s="4" t="s">
        <v>324</v>
      </c>
      <c r="B2036" s="4" t="s">
        <v>351</v>
      </c>
      <c r="C2036" s="4" t="s">
        <v>373</v>
      </c>
      <c r="D2036" s="4" t="s">
        <v>717</v>
      </c>
      <c r="E2036" s="3" t="s">
        <v>882</v>
      </c>
      <c r="F2036" s="3"/>
      <c r="G2036" s="3" t="s">
        <v>244</v>
      </c>
      <c r="H2036" s="3"/>
      <c r="I2036" s="3" t="s">
        <v>833</v>
      </c>
      <c r="J2036" s="3">
        <v>2050</v>
      </c>
      <c r="K2036" s="9" t="s">
        <v>17</v>
      </c>
    </row>
    <row r="2037" spans="1:11" x14ac:dyDescent="0.3">
      <c r="A2037" s="4" t="s">
        <v>324</v>
      </c>
      <c r="B2037" s="4" t="s">
        <v>351</v>
      </c>
      <c r="C2037" s="4" t="s">
        <v>416</v>
      </c>
      <c r="D2037" s="4" t="s">
        <v>719</v>
      </c>
      <c r="E2037" s="3" t="s">
        <v>883</v>
      </c>
      <c r="F2037" s="3"/>
      <c r="G2037" s="3" t="s">
        <v>19</v>
      </c>
      <c r="H2037" s="3" t="s">
        <v>360</v>
      </c>
      <c r="I2037" s="3" t="s">
        <v>12</v>
      </c>
      <c r="J2037" s="3">
        <v>2020</v>
      </c>
      <c r="K2037" s="9">
        <v>0.4</v>
      </c>
    </row>
    <row r="2038" spans="1:11" x14ac:dyDescent="0.3">
      <c r="A2038" s="4" t="s">
        <v>324</v>
      </c>
      <c r="B2038" s="4" t="s">
        <v>351</v>
      </c>
      <c r="C2038" s="4" t="s">
        <v>416</v>
      </c>
      <c r="D2038" s="4" t="s">
        <v>719</v>
      </c>
      <c r="E2038" s="3" t="s">
        <v>883</v>
      </c>
      <c r="F2038" s="3"/>
      <c r="G2038" s="3" t="s">
        <v>19</v>
      </c>
      <c r="H2038" s="3" t="s">
        <v>360</v>
      </c>
      <c r="I2038" s="3" t="s">
        <v>12</v>
      </c>
      <c r="J2038" s="3">
        <v>2050</v>
      </c>
      <c r="K2038" s="9">
        <v>1.2</v>
      </c>
    </row>
    <row r="2039" spans="1:11" x14ac:dyDescent="0.3">
      <c r="A2039" s="4" t="s">
        <v>324</v>
      </c>
      <c r="B2039" s="4" t="s">
        <v>351</v>
      </c>
      <c r="C2039" s="4" t="s">
        <v>416</v>
      </c>
      <c r="D2039" s="4" t="s">
        <v>719</v>
      </c>
      <c r="E2039" s="3" t="s">
        <v>883</v>
      </c>
      <c r="F2039" s="3"/>
      <c r="G2039" s="3" t="s">
        <v>19</v>
      </c>
      <c r="H2039" s="3" t="s">
        <v>360</v>
      </c>
      <c r="I2039" s="3" t="s">
        <v>11</v>
      </c>
      <c r="J2039" s="3">
        <v>2020</v>
      </c>
      <c r="K2039" s="9">
        <v>0.6</v>
      </c>
    </row>
    <row r="2040" spans="1:11" x14ac:dyDescent="0.3">
      <c r="A2040" s="4" t="s">
        <v>324</v>
      </c>
      <c r="B2040" s="4" t="s">
        <v>351</v>
      </c>
      <c r="C2040" s="4" t="s">
        <v>416</v>
      </c>
      <c r="D2040" s="4" t="s">
        <v>719</v>
      </c>
      <c r="E2040" s="3" t="s">
        <v>883</v>
      </c>
      <c r="F2040" s="3"/>
      <c r="G2040" s="3" t="s">
        <v>19</v>
      </c>
      <c r="H2040" s="3" t="s">
        <v>360</v>
      </c>
      <c r="I2040" s="3" t="s">
        <v>11</v>
      </c>
      <c r="J2040" s="3">
        <v>2050</v>
      </c>
      <c r="K2040" s="9">
        <v>1.5</v>
      </c>
    </row>
    <row r="2041" spans="1:11" x14ac:dyDescent="0.3">
      <c r="A2041" s="4" t="s">
        <v>324</v>
      </c>
      <c r="B2041" s="4" t="s">
        <v>351</v>
      </c>
      <c r="C2041" s="4" t="s">
        <v>416</v>
      </c>
      <c r="D2041" s="4" t="s">
        <v>719</v>
      </c>
      <c r="E2041" s="3" t="s">
        <v>883</v>
      </c>
      <c r="F2041" s="3"/>
      <c r="G2041" s="3" t="s">
        <v>19</v>
      </c>
      <c r="H2041" s="3" t="s">
        <v>360</v>
      </c>
      <c r="I2041" s="3" t="s">
        <v>833</v>
      </c>
      <c r="J2041" s="3">
        <v>2020</v>
      </c>
      <c r="K2041" s="9">
        <v>0.6</v>
      </c>
    </row>
    <row r="2042" spans="1:11" x14ac:dyDescent="0.3">
      <c r="A2042" s="4" t="s">
        <v>324</v>
      </c>
      <c r="B2042" s="4" t="s">
        <v>351</v>
      </c>
      <c r="C2042" s="4" t="s">
        <v>416</v>
      </c>
      <c r="D2042" s="4" t="s">
        <v>719</v>
      </c>
      <c r="E2042" s="3" t="s">
        <v>883</v>
      </c>
      <c r="F2042" s="3"/>
      <c r="G2042" s="3" t="s">
        <v>19</v>
      </c>
      <c r="H2042" s="3" t="s">
        <v>360</v>
      </c>
      <c r="I2042" s="3" t="s">
        <v>833</v>
      </c>
      <c r="J2042" s="3">
        <v>2030</v>
      </c>
      <c r="K2042" s="9">
        <v>1</v>
      </c>
    </row>
    <row r="2043" spans="1:11" x14ac:dyDescent="0.3">
      <c r="A2043" s="4" t="s">
        <v>324</v>
      </c>
      <c r="B2043" s="4" t="s">
        <v>351</v>
      </c>
      <c r="C2043" s="4" t="s">
        <v>416</v>
      </c>
      <c r="D2043" s="4" t="s">
        <v>719</v>
      </c>
      <c r="E2043" s="3" t="s">
        <v>883</v>
      </c>
      <c r="F2043" s="3"/>
      <c r="G2043" s="3" t="s">
        <v>19</v>
      </c>
      <c r="H2043" s="3" t="s">
        <v>360</v>
      </c>
      <c r="I2043" s="3" t="s">
        <v>833</v>
      </c>
      <c r="J2043" s="3">
        <v>2040</v>
      </c>
      <c r="K2043" s="9">
        <v>1.2</v>
      </c>
    </row>
    <row r="2044" spans="1:11" x14ac:dyDescent="0.3">
      <c r="A2044" s="4" t="s">
        <v>324</v>
      </c>
      <c r="B2044" s="4" t="s">
        <v>351</v>
      </c>
      <c r="C2044" s="4" t="s">
        <v>416</v>
      </c>
      <c r="D2044" s="4" t="s">
        <v>719</v>
      </c>
      <c r="E2044" s="3" t="s">
        <v>883</v>
      </c>
      <c r="F2044" s="3"/>
      <c r="G2044" s="3" t="s">
        <v>19</v>
      </c>
      <c r="H2044" s="3" t="s">
        <v>360</v>
      </c>
      <c r="I2044" s="3" t="s">
        <v>833</v>
      </c>
      <c r="J2044" s="3">
        <v>2050</v>
      </c>
      <c r="K2044" s="9">
        <v>1.5</v>
      </c>
    </row>
    <row r="2045" spans="1:11" x14ac:dyDescent="0.3">
      <c r="A2045" s="4" t="s">
        <v>324</v>
      </c>
      <c r="B2045" s="4" t="s">
        <v>351</v>
      </c>
      <c r="C2045" s="4" t="s">
        <v>416</v>
      </c>
      <c r="D2045" s="4" t="s">
        <v>720</v>
      </c>
      <c r="E2045" s="3" t="s">
        <v>884</v>
      </c>
      <c r="F2045" s="3"/>
      <c r="G2045" s="3" t="s">
        <v>19</v>
      </c>
      <c r="H2045" s="3" t="s">
        <v>360</v>
      </c>
      <c r="I2045" s="3" t="s">
        <v>12</v>
      </c>
      <c r="J2045" s="3">
        <v>2020</v>
      </c>
      <c r="K2045" s="9">
        <v>10</v>
      </c>
    </row>
    <row r="2046" spans="1:11" x14ac:dyDescent="0.3">
      <c r="A2046" s="4" t="s">
        <v>324</v>
      </c>
      <c r="B2046" s="4" t="s">
        <v>351</v>
      </c>
      <c r="C2046" s="4" t="s">
        <v>416</v>
      </c>
      <c r="D2046" s="4" t="s">
        <v>720</v>
      </c>
      <c r="E2046" s="3" t="s">
        <v>884</v>
      </c>
      <c r="F2046" s="3"/>
      <c r="G2046" s="3" t="s">
        <v>19</v>
      </c>
      <c r="H2046" s="3" t="s">
        <v>360</v>
      </c>
      <c r="I2046" s="3" t="s">
        <v>12</v>
      </c>
      <c r="J2046" s="3">
        <v>2050</v>
      </c>
      <c r="K2046" s="9">
        <v>5</v>
      </c>
    </row>
    <row r="2047" spans="1:11" x14ac:dyDescent="0.3">
      <c r="A2047" s="4" t="s">
        <v>324</v>
      </c>
      <c r="B2047" s="4" t="s">
        <v>351</v>
      </c>
      <c r="C2047" s="4" t="s">
        <v>416</v>
      </c>
      <c r="D2047" s="4" t="s">
        <v>720</v>
      </c>
      <c r="E2047" s="3" t="s">
        <v>884</v>
      </c>
      <c r="F2047" s="3"/>
      <c r="G2047" s="3" t="s">
        <v>19</v>
      </c>
      <c r="H2047" s="3" t="s">
        <v>360</v>
      </c>
      <c r="I2047" s="3" t="s">
        <v>11</v>
      </c>
      <c r="J2047" s="3">
        <v>2020</v>
      </c>
      <c r="K2047" s="9">
        <v>15</v>
      </c>
    </row>
    <row r="2048" spans="1:11" x14ac:dyDescent="0.3">
      <c r="A2048" s="4" t="s">
        <v>324</v>
      </c>
      <c r="B2048" s="4" t="s">
        <v>351</v>
      </c>
      <c r="C2048" s="4" t="s">
        <v>416</v>
      </c>
      <c r="D2048" s="4" t="s">
        <v>720</v>
      </c>
      <c r="E2048" s="3" t="s">
        <v>884</v>
      </c>
      <c r="F2048" s="3"/>
      <c r="G2048" s="3" t="s">
        <v>19</v>
      </c>
      <c r="H2048" s="3" t="s">
        <v>360</v>
      </c>
      <c r="I2048" s="3" t="s">
        <v>11</v>
      </c>
      <c r="J2048" s="3">
        <v>2050</v>
      </c>
      <c r="K2048" s="9">
        <v>10</v>
      </c>
    </row>
    <row r="2049" spans="1:11" x14ac:dyDescent="0.3">
      <c r="A2049" s="4" t="s">
        <v>324</v>
      </c>
      <c r="B2049" s="4" t="s">
        <v>351</v>
      </c>
      <c r="C2049" s="4" t="s">
        <v>416</v>
      </c>
      <c r="D2049" s="4" t="s">
        <v>720</v>
      </c>
      <c r="E2049" s="3" t="s">
        <v>884</v>
      </c>
      <c r="F2049" s="3"/>
      <c r="G2049" s="3" t="s">
        <v>19</v>
      </c>
      <c r="H2049" s="3" t="s">
        <v>360</v>
      </c>
      <c r="I2049" s="3" t="s">
        <v>833</v>
      </c>
      <c r="J2049" s="3">
        <v>2020</v>
      </c>
      <c r="K2049" s="9">
        <v>12.5</v>
      </c>
    </row>
    <row r="2050" spans="1:11" x14ac:dyDescent="0.3">
      <c r="A2050" s="4" t="s">
        <v>324</v>
      </c>
      <c r="B2050" s="4" t="s">
        <v>351</v>
      </c>
      <c r="C2050" s="4" t="s">
        <v>416</v>
      </c>
      <c r="D2050" s="4" t="s">
        <v>720</v>
      </c>
      <c r="E2050" s="3" t="s">
        <v>884</v>
      </c>
      <c r="F2050" s="3"/>
      <c r="G2050" s="3" t="s">
        <v>19</v>
      </c>
      <c r="H2050" s="3" t="s">
        <v>360</v>
      </c>
      <c r="I2050" s="3" t="s">
        <v>833</v>
      </c>
      <c r="J2050" s="3">
        <v>2030</v>
      </c>
      <c r="K2050" s="9">
        <v>10</v>
      </c>
    </row>
    <row r="2051" spans="1:11" x14ac:dyDescent="0.3">
      <c r="A2051" s="4" t="s">
        <v>324</v>
      </c>
      <c r="B2051" s="4" t="s">
        <v>351</v>
      </c>
      <c r="C2051" s="4" t="s">
        <v>416</v>
      </c>
      <c r="D2051" s="4" t="s">
        <v>720</v>
      </c>
      <c r="E2051" s="3" t="s">
        <v>884</v>
      </c>
      <c r="F2051" s="3"/>
      <c r="G2051" s="3" t="s">
        <v>19</v>
      </c>
      <c r="H2051" s="3" t="s">
        <v>360</v>
      </c>
      <c r="I2051" s="3" t="s">
        <v>833</v>
      </c>
      <c r="J2051" s="3">
        <v>2040</v>
      </c>
      <c r="K2051" s="9">
        <v>8</v>
      </c>
    </row>
    <row r="2052" spans="1:11" x14ac:dyDescent="0.3">
      <c r="A2052" s="4" t="s">
        <v>324</v>
      </c>
      <c r="B2052" s="4" t="s">
        <v>351</v>
      </c>
      <c r="C2052" s="4" t="s">
        <v>416</v>
      </c>
      <c r="D2052" s="4" t="s">
        <v>720</v>
      </c>
      <c r="E2052" s="3" t="s">
        <v>884</v>
      </c>
      <c r="F2052" s="3"/>
      <c r="G2052" s="3" t="s">
        <v>19</v>
      </c>
      <c r="H2052" s="3" t="s">
        <v>360</v>
      </c>
      <c r="I2052" s="3" t="s">
        <v>833</v>
      </c>
      <c r="J2052" s="3">
        <v>2050</v>
      </c>
      <c r="K2052" s="9">
        <v>7.5</v>
      </c>
    </row>
    <row r="2053" spans="1:11" x14ac:dyDescent="0.3">
      <c r="A2053" s="4" t="s">
        <v>347</v>
      </c>
      <c r="B2053" s="4" t="s">
        <v>361</v>
      </c>
      <c r="C2053" s="4" t="s">
        <v>10</v>
      </c>
      <c r="D2053" s="4" t="s">
        <v>712</v>
      </c>
      <c r="E2053" s="3" t="s">
        <v>873</v>
      </c>
      <c r="F2053" s="3"/>
      <c r="G2053" s="3" t="s">
        <v>32</v>
      </c>
      <c r="H2053" s="3"/>
      <c r="I2053" s="3" t="s">
        <v>12</v>
      </c>
      <c r="J2053" s="3">
        <v>2020</v>
      </c>
      <c r="K2053" s="9">
        <v>22.526552655265519</v>
      </c>
    </row>
    <row r="2054" spans="1:11" x14ac:dyDescent="0.3">
      <c r="A2054" s="4" t="s">
        <v>347</v>
      </c>
      <c r="B2054" s="4" t="s">
        <v>361</v>
      </c>
      <c r="C2054" s="4" t="s">
        <v>10</v>
      </c>
      <c r="D2054" s="4" t="s">
        <v>712</v>
      </c>
      <c r="E2054" s="3" t="s">
        <v>873</v>
      </c>
      <c r="F2054" s="3"/>
      <c r="G2054" s="3" t="s">
        <v>32</v>
      </c>
      <c r="H2054" s="3"/>
      <c r="I2054" s="3" t="s">
        <v>12</v>
      </c>
      <c r="J2054" s="3">
        <v>2050</v>
      </c>
      <c r="K2054" s="9">
        <v>14.251725172517251</v>
      </c>
    </row>
    <row r="2055" spans="1:11" x14ac:dyDescent="0.3">
      <c r="A2055" s="4" t="s">
        <v>347</v>
      </c>
      <c r="B2055" s="4" t="s">
        <v>361</v>
      </c>
      <c r="C2055" s="4" t="s">
        <v>10</v>
      </c>
      <c r="D2055" s="4" t="s">
        <v>712</v>
      </c>
      <c r="E2055" s="3" t="s">
        <v>873</v>
      </c>
      <c r="F2055" s="3"/>
      <c r="G2055" s="3" t="s">
        <v>32</v>
      </c>
      <c r="H2055" s="3"/>
      <c r="I2055" s="3" t="s">
        <v>11</v>
      </c>
      <c r="J2055" s="3">
        <v>2020</v>
      </c>
      <c r="K2055" s="9">
        <v>14.251725172517251</v>
      </c>
    </row>
    <row r="2056" spans="1:11" x14ac:dyDescent="0.3">
      <c r="A2056" s="4" t="s">
        <v>347</v>
      </c>
      <c r="B2056" s="4" t="s">
        <v>361</v>
      </c>
      <c r="C2056" s="4" t="s">
        <v>10</v>
      </c>
      <c r="D2056" s="4" t="s">
        <v>712</v>
      </c>
      <c r="E2056" s="3" t="s">
        <v>873</v>
      </c>
      <c r="F2056" s="3"/>
      <c r="G2056" s="3" t="s">
        <v>32</v>
      </c>
      <c r="H2056" s="3"/>
      <c r="I2056" s="3" t="s">
        <v>11</v>
      </c>
      <c r="J2056" s="3">
        <v>2050</v>
      </c>
      <c r="K2056" s="9">
        <v>2.4305430543054309</v>
      </c>
    </row>
    <row r="2057" spans="1:11" x14ac:dyDescent="0.3">
      <c r="A2057" s="4" t="s">
        <v>347</v>
      </c>
      <c r="B2057" s="4" t="s">
        <v>361</v>
      </c>
      <c r="C2057" s="4" t="s">
        <v>10</v>
      </c>
      <c r="D2057" s="4" t="s">
        <v>712</v>
      </c>
      <c r="E2057" s="3" t="s">
        <v>873</v>
      </c>
      <c r="F2057" s="3"/>
      <c r="G2057" s="3" t="s">
        <v>32</v>
      </c>
      <c r="H2057" s="3"/>
      <c r="I2057" s="3" t="s">
        <v>833</v>
      </c>
      <c r="J2057" s="3">
        <v>2020</v>
      </c>
      <c r="K2057" s="9">
        <v>18.38913891389139</v>
      </c>
    </row>
    <row r="2058" spans="1:11" x14ac:dyDescent="0.3">
      <c r="A2058" s="4" t="s">
        <v>347</v>
      </c>
      <c r="B2058" s="4" t="s">
        <v>361</v>
      </c>
      <c r="C2058" s="4" t="s">
        <v>10</v>
      </c>
      <c r="D2058" s="4" t="s">
        <v>712</v>
      </c>
      <c r="E2058" s="3" t="s">
        <v>873</v>
      </c>
      <c r="F2058" s="3"/>
      <c r="G2058" s="3" t="s">
        <v>32</v>
      </c>
      <c r="H2058" s="3"/>
      <c r="I2058" s="3" t="s">
        <v>833</v>
      </c>
      <c r="J2058" s="3">
        <v>2030</v>
      </c>
      <c r="K2058" s="9">
        <v>16.615961596159622</v>
      </c>
    </row>
    <row r="2059" spans="1:11" x14ac:dyDescent="0.3">
      <c r="A2059" s="4" t="s">
        <v>347</v>
      </c>
      <c r="B2059" s="4" t="s">
        <v>361</v>
      </c>
      <c r="C2059" s="4" t="s">
        <v>10</v>
      </c>
      <c r="D2059" s="4" t="s">
        <v>712</v>
      </c>
      <c r="E2059" s="3" t="s">
        <v>873</v>
      </c>
      <c r="F2059" s="3"/>
      <c r="G2059" s="3" t="s">
        <v>32</v>
      </c>
      <c r="H2059" s="3"/>
      <c r="I2059" s="3" t="s">
        <v>833</v>
      </c>
      <c r="J2059" s="3">
        <v>2040</v>
      </c>
      <c r="K2059" s="9">
        <v>12.478547854785489</v>
      </c>
    </row>
    <row r="2060" spans="1:11" x14ac:dyDescent="0.3">
      <c r="A2060" s="4" t="s">
        <v>347</v>
      </c>
      <c r="B2060" s="4" t="s">
        <v>361</v>
      </c>
      <c r="C2060" s="4" t="s">
        <v>10</v>
      </c>
      <c r="D2060" s="4" t="s">
        <v>712</v>
      </c>
      <c r="E2060" s="3" t="s">
        <v>873</v>
      </c>
      <c r="F2060" s="3"/>
      <c r="G2060" s="3" t="s">
        <v>32</v>
      </c>
      <c r="H2060" s="3"/>
      <c r="I2060" s="3" t="s">
        <v>833</v>
      </c>
      <c r="J2060" s="3">
        <v>2050</v>
      </c>
      <c r="K2060" s="9">
        <v>8.3411341134113428</v>
      </c>
    </row>
    <row r="2061" spans="1:11" x14ac:dyDescent="0.3">
      <c r="A2061" s="4" t="s">
        <v>347</v>
      </c>
      <c r="B2061" s="4" t="s">
        <v>361</v>
      </c>
      <c r="C2061" s="4" t="s">
        <v>10</v>
      </c>
      <c r="D2061" s="4" t="s">
        <v>711</v>
      </c>
      <c r="E2061" s="3" t="s">
        <v>873</v>
      </c>
      <c r="F2061" s="3"/>
      <c r="G2061" s="3" t="s">
        <v>5</v>
      </c>
      <c r="H2061" s="3"/>
      <c r="I2061" s="3" t="s">
        <v>12</v>
      </c>
      <c r="J2061" s="3">
        <v>2020</v>
      </c>
      <c r="K2061" s="9">
        <v>3</v>
      </c>
    </row>
    <row r="2062" spans="1:11" x14ac:dyDescent="0.3">
      <c r="A2062" s="4" t="s">
        <v>347</v>
      </c>
      <c r="B2062" s="4" t="s">
        <v>361</v>
      </c>
      <c r="C2062" s="4" t="s">
        <v>10</v>
      </c>
      <c r="D2062" s="4" t="s">
        <v>711</v>
      </c>
      <c r="E2062" s="3" t="s">
        <v>873</v>
      </c>
      <c r="F2062" s="3"/>
      <c r="G2062" s="3" t="s">
        <v>5</v>
      </c>
      <c r="H2062" s="3"/>
      <c r="I2062" s="3" t="s">
        <v>12</v>
      </c>
      <c r="J2062" s="3">
        <v>2050</v>
      </c>
      <c r="K2062" s="9">
        <v>3</v>
      </c>
    </row>
    <row r="2063" spans="1:11" x14ac:dyDescent="0.3">
      <c r="A2063" s="4" t="s">
        <v>347</v>
      </c>
      <c r="B2063" s="4" t="s">
        <v>361</v>
      </c>
      <c r="C2063" s="4" t="s">
        <v>10</v>
      </c>
      <c r="D2063" s="4" t="s">
        <v>711</v>
      </c>
      <c r="E2063" s="3" t="s">
        <v>873</v>
      </c>
      <c r="F2063" s="3"/>
      <c r="G2063" s="3" t="s">
        <v>5</v>
      </c>
      <c r="H2063" s="3"/>
      <c r="I2063" s="3" t="s">
        <v>11</v>
      </c>
      <c r="J2063" s="3">
        <v>2020</v>
      </c>
      <c r="K2063" s="9">
        <v>3</v>
      </c>
    </row>
    <row r="2064" spans="1:11" x14ac:dyDescent="0.3">
      <c r="A2064" s="4" t="s">
        <v>347</v>
      </c>
      <c r="B2064" s="4" t="s">
        <v>361</v>
      </c>
      <c r="C2064" s="4" t="s">
        <v>10</v>
      </c>
      <c r="D2064" s="4" t="s">
        <v>711</v>
      </c>
      <c r="E2064" s="3" t="s">
        <v>873</v>
      </c>
      <c r="F2064" s="3"/>
      <c r="G2064" s="3" t="s">
        <v>5</v>
      </c>
      <c r="H2064" s="3"/>
      <c r="I2064" s="3" t="s">
        <v>11</v>
      </c>
      <c r="J2064" s="3">
        <v>2050</v>
      </c>
      <c r="K2064" s="9">
        <v>3</v>
      </c>
    </row>
    <row r="2065" spans="1:11" x14ac:dyDescent="0.3">
      <c r="A2065" s="4" t="s">
        <v>347</v>
      </c>
      <c r="B2065" s="4" t="s">
        <v>361</v>
      </c>
      <c r="C2065" s="4" t="s">
        <v>10</v>
      </c>
      <c r="D2065" s="4" t="s">
        <v>711</v>
      </c>
      <c r="E2065" s="3" t="s">
        <v>873</v>
      </c>
      <c r="F2065" s="3"/>
      <c r="G2065" s="3" t="s">
        <v>5</v>
      </c>
      <c r="H2065" s="3"/>
      <c r="I2065" s="3" t="s">
        <v>833</v>
      </c>
      <c r="J2065" s="3">
        <v>2020</v>
      </c>
      <c r="K2065" s="9">
        <v>3</v>
      </c>
    </row>
    <row r="2066" spans="1:11" x14ac:dyDescent="0.3">
      <c r="A2066" s="4" t="s">
        <v>347</v>
      </c>
      <c r="B2066" s="4" t="s">
        <v>361</v>
      </c>
      <c r="C2066" s="4" t="s">
        <v>10</v>
      </c>
      <c r="D2066" s="4" t="s">
        <v>711</v>
      </c>
      <c r="E2066" s="3" t="s">
        <v>873</v>
      </c>
      <c r="F2066" s="3"/>
      <c r="G2066" s="3" t="s">
        <v>5</v>
      </c>
      <c r="H2066" s="3"/>
      <c r="I2066" s="3" t="s">
        <v>833</v>
      </c>
      <c r="J2066" s="3">
        <v>2030</v>
      </c>
      <c r="K2066" s="9">
        <v>3</v>
      </c>
    </row>
    <row r="2067" spans="1:11" x14ac:dyDescent="0.3">
      <c r="A2067" s="4" t="s">
        <v>347</v>
      </c>
      <c r="B2067" s="4" t="s">
        <v>361</v>
      </c>
      <c r="C2067" s="4" t="s">
        <v>10</v>
      </c>
      <c r="D2067" s="4" t="s">
        <v>711</v>
      </c>
      <c r="E2067" s="3" t="s">
        <v>873</v>
      </c>
      <c r="F2067" s="3"/>
      <c r="G2067" s="3" t="s">
        <v>5</v>
      </c>
      <c r="H2067" s="3"/>
      <c r="I2067" s="3" t="s">
        <v>833</v>
      </c>
      <c r="J2067" s="3">
        <v>2040</v>
      </c>
      <c r="K2067" s="9">
        <v>3</v>
      </c>
    </row>
    <row r="2068" spans="1:11" x14ac:dyDescent="0.3">
      <c r="A2068" s="4" t="s">
        <v>347</v>
      </c>
      <c r="B2068" s="4" t="s">
        <v>361</v>
      </c>
      <c r="C2068" s="4" t="s">
        <v>10</v>
      </c>
      <c r="D2068" s="4" t="s">
        <v>711</v>
      </c>
      <c r="E2068" s="3" t="s">
        <v>873</v>
      </c>
      <c r="F2068" s="3"/>
      <c r="G2068" s="3" t="s">
        <v>5</v>
      </c>
      <c r="H2068" s="3"/>
      <c r="I2068" s="3" t="s">
        <v>833</v>
      </c>
      <c r="J2068" s="3">
        <v>2050</v>
      </c>
      <c r="K2068" s="9">
        <v>3</v>
      </c>
    </row>
    <row r="2069" spans="1:11" x14ac:dyDescent="0.3">
      <c r="A2069" s="4" t="s">
        <v>347</v>
      </c>
      <c r="B2069" s="4" t="s">
        <v>361</v>
      </c>
      <c r="C2069" s="4" t="s">
        <v>10</v>
      </c>
      <c r="D2069" s="4" t="s">
        <v>420</v>
      </c>
      <c r="E2069" s="3" t="s">
        <v>853</v>
      </c>
      <c r="F2069" s="3"/>
      <c r="G2069" s="3" t="s">
        <v>355</v>
      </c>
      <c r="H2069" s="3"/>
      <c r="I2069" s="3" t="s">
        <v>12</v>
      </c>
      <c r="J2069" s="3">
        <v>2020</v>
      </c>
      <c r="K2069" s="9">
        <v>0.33</v>
      </c>
    </row>
    <row r="2070" spans="1:11" x14ac:dyDescent="0.3">
      <c r="A2070" s="4" t="s">
        <v>347</v>
      </c>
      <c r="B2070" s="4" t="s">
        <v>361</v>
      </c>
      <c r="C2070" s="4" t="s">
        <v>10</v>
      </c>
      <c r="D2070" s="4" t="s">
        <v>420</v>
      </c>
      <c r="E2070" s="3" t="s">
        <v>853</v>
      </c>
      <c r="F2070" s="3"/>
      <c r="G2070" s="3" t="s">
        <v>355</v>
      </c>
      <c r="H2070" s="3"/>
      <c r="I2070" s="3" t="s">
        <v>12</v>
      </c>
      <c r="J2070" s="3">
        <v>2050</v>
      </c>
      <c r="K2070" s="9">
        <v>0.33</v>
      </c>
    </row>
    <row r="2071" spans="1:11" x14ac:dyDescent="0.3">
      <c r="A2071" s="4" t="s">
        <v>347</v>
      </c>
      <c r="B2071" s="4" t="s">
        <v>361</v>
      </c>
      <c r="C2071" s="4" t="s">
        <v>10</v>
      </c>
      <c r="D2071" s="4" t="s">
        <v>420</v>
      </c>
      <c r="E2071" s="3" t="s">
        <v>853</v>
      </c>
      <c r="F2071" s="3"/>
      <c r="G2071" s="3" t="s">
        <v>355</v>
      </c>
      <c r="H2071" s="3"/>
      <c r="I2071" s="3" t="s">
        <v>11</v>
      </c>
      <c r="J2071" s="3">
        <v>2020</v>
      </c>
      <c r="K2071" s="9">
        <v>0.33</v>
      </c>
    </row>
    <row r="2072" spans="1:11" x14ac:dyDescent="0.3">
      <c r="A2072" s="4" t="s">
        <v>347</v>
      </c>
      <c r="B2072" s="4" t="s">
        <v>361</v>
      </c>
      <c r="C2072" s="4" t="s">
        <v>10</v>
      </c>
      <c r="D2072" s="4" t="s">
        <v>420</v>
      </c>
      <c r="E2072" s="3" t="s">
        <v>853</v>
      </c>
      <c r="F2072" s="3"/>
      <c r="G2072" s="3" t="s">
        <v>355</v>
      </c>
      <c r="H2072" s="3"/>
      <c r="I2072" s="3" t="s">
        <v>11</v>
      </c>
      <c r="J2072" s="3">
        <v>2050</v>
      </c>
      <c r="K2072" s="9">
        <v>0.33</v>
      </c>
    </row>
    <row r="2073" spans="1:11" x14ac:dyDescent="0.3">
      <c r="A2073" s="4" t="s">
        <v>347</v>
      </c>
      <c r="B2073" s="4" t="s">
        <v>361</v>
      </c>
      <c r="C2073" s="4" t="s">
        <v>10</v>
      </c>
      <c r="D2073" s="4" t="s">
        <v>420</v>
      </c>
      <c r="E2073" s="3" t="s">
        <v>853</v>
      </c>
      <c r="F2073" s="3"/>
      <c r="G2073" s="3" t="s">
        <v>355</v>
      </c>
      <c r="H2073" s="3"/>
      <c r="I2073" s="3" t="s">
        <v>833</v>
      </c>
      <c r="J2073" s="3">
        <v>2020</v>
      </c>
      <c r="K2073" s="9">
        <v>0.33</v>
      </c>
    </row>
    <row r="2074" spans="1:11" x14ac:dyDescent="0.3">
      <c r="A2074" s="4" t="s">
        <v>347</v>
      </c>
      <c r="B2074" s="4" t="s">
        <v>361</v>
      </c>
      <c r="C2074" s="4" t="s">
        <v>10</v>
      </c>
      <c r="D2074" s="4" t="s">
        <v>420</v>
      </c>
      <c r="E2074" s="3" t="s">
        <v>853</v>
      </c>
      <c r="F2074" s="3"/>
      <c r="G2074" s="3" t="s">
        <v>355</v>
      </c>
      <c r="H2074" s="3"/>
      <c r="I2074" s="3" t="s">
        <v>833</v>
      </c>
      <c r="J2074" s="3">
        <v>2030</v>
      </c>
      <c r="K2074" s="9">
        <v>0.33</v>
      </c>
    </row>
    <row r="2075" spans="1:11" x14ac:dyDescent="0.3">
      <c r="A2075" s="4" t="s">
        <v>347</v>
      </c>
      <c r="B2075" s="4" t="s">
        <v>361</v>
      </c>
      <c r="C2075" s="4" t="s">
        <v>10</v>
      </c>
      <c r="D2075" s="4" t="s">
        <v>420</v>
      </c>
      <c r="E2075" s="3" t="s">
        <v>853</v>
      </c>
      <c r="F2075" s="3"/>
      <c r="G2075" s="3" t="s">
        <v>355</v>
      </c>
      <c r="H2075" s="3"/>
      <c r="I2075" s="3" t="s">
        <v>833</v>
      </c>
      <c r="J2075" s="3">
        <v>2040</v>
      </c>
      <c r="K2075" s="9">
        <v>0.33</v>
      </c>
    </row>
    <row r="2076" spans="1:11" x14ac:dyDescent="0.3">
      <c r="A2076" s="4" t="s">
        <v>347</v>
      </c>
      <c r="B2076" s="4" t="s">
        <v>361</v>
      </c>
      <c r="C2076" s="4" t="s">
        <v>10</v>
      </c>
      <c r="D2076" s="4" t="s">
        <v>420</v>
      </c>
      <c r="E2076" s="3" t="s">
        <v>853</v>
      </c>
      <c r="F2076" s="3"/>
      <c r="G2076" s="3" t="s">
        <v>355</v>
      </c>
      <c r="H2076" s="3"/>
      <c r="I2076" s="3" t="s">
        <v>833</v>
      </c>
      <c r="J2076" s="3">
        <v>2050</v>
      </c>
      <c r="K2076" s="9">
        <v>0.33</v>
      </c>
    </row>
    <row r="2077" spans="1:11" x14ac:dyDescent="0.3">
      <c r="A2077" s="4" t="s">
        <v>347</v>
      </c>
      <c r="B2077" s="4" t="s">
        <v>361</v>
      </c>
      <c r="C2077" s="4" t="s">
        <v>10</v>
      </c>
      <c r="D2077" s="4" t="s">
        <v>836</v>
      </c>
      <c r="E2077" s="3" t="s">
        <v>874</v>
      </c>
      <c r="F2077" s="3"/>
      <c r="G2077" s="3"/>
      <c r="H2077" s="3"/>
      <c r="I2077" s="3" t="s">
        <v>12</v>
      </c>
      <c r="J2077" s="3">
        <v>2020</v>
      </c>
      <c r="K2077" s="9">
        <v>100</v>
      </c>
    </row>
    <row r="2078" spans="1:11" x14ac:dyDescent="0.3">
      <c r="A2078" s="4" t="s">
        <v>347</v>
      </c>
      <c r="B2078" s="4" t="s">
        <v>361</v>
      </c>
      <c r="C2078" s="4" t="s">
        <v>10</v>
      </c>
      <c r="D2078" s="4" t="s">
        <v>836</v>
      </c>
      <c r="E2078" s="3" t="s">
        <v>874</v>
      </c>
      <c r="F2078" s="3"/>
      <c r="G2078" s="3"/>
      <c r="H2078" s="3"/>
      <c r="I2078" s="3" t="s">
        <v>12</v>
      </c>
      <c r="J2078" s="3">
        <v>2050</v>
      </c>
      <c r="K2078" s="9">
        <v>100</v>
      </c>
    </row>
    <row r="2079" spans="1:11" x14ac:dyDescent="0.3">
      <c r="A2079" s="4" t="s">
        <v>347</v>
      </c>
      <c r="B2079" s="4" t="s">
        <v>361</v>
      </c>
      <c r="C2079" s="4" t="s">
        <v>10</v>
      </c>
      <c r="D2079" s="4" t="s">
        <v>836</v>
      </c>
      <c r="E2079" s="3" t="s">
        <v>874</v>
      </c>
      <c r="F2079" s="3"/>
      <c r="G2079" s="3"/>
      <c r="H2079" s="3"/>
      <c r="I2079" s="3" t="s">
        <v>11</v>
      </c>
      <c r="J2079" s="3">
        <v>2020</v>
      </c>
      <c r="K2079" s="9">
        <v>100</v>
      </c>
    </row>
    <row r="2080" spans="1:11" x14ac:dyDescent="0.3">
      <c r="A2080" s="4" t="s">
        <v>347</v>
      </c>
      <c r="B2080" s="4" t="s">
        <v>361</v>
      </c>
      <c r="C2080" s="4" t="s">
        <v>10</v>
      </c>
      <c r="D2080" s="4" t="s">
        <v>836</v>
      </c>
      <c r="E2080" s="3" t="s">
        <v>874</v>
      </c>
      <c r="F2080" s="3"/>
      <c r="G2080" s="3"/>
      <c r="H2080" s="3"/>
      <c r="I2080" s="3" t="s">
        <v>11</v>
      </c>
      <c r="J2080" s="3">
        <v>2050</v>
      </c>
      <c r="K2080" s="9">
        <v>100</v>
      </c>
    </row>
    <row r="2081" spans="1:11" x14ac:dyDescent="0.3">
      <c r="A2081" s="4" t="s">
        <v>347</v>
      </c>
      <c r="B2081" s="4" t="s">
        <v>361</v>
      </c>
      <c r="C2081" s="4" t="s">
        <v>10</v>
      </c>
      <c r="D2081" s="4" t="s">
        <v>836</v>
      </c>
      <c r="E2081" s="3" t="s">
        <v>874</v>
      </c>
      <c r="F2081" s="3"/>
      <c r="G2081" s="3"/>
      <c r="H2081" s="3"/>
      <c r="I2081" s="3" t="s">
        <v>833</v>
      </c>
      <c r="J2081" s="3">
        <v>2020</v>
      </c>
      <c r="K2081" s="9">
        <v>100</v>
      </c>
    </row>
    <row r="2082" spans="1:11" x14ac:dyDescent="0.3">
      <c r="A2082" s="4" t="s">
        <v>347</v>
      </c>
      <c r="B2082" s="4" t="s">
        <v>361</v>
      </c>
      <c r="C2082" s="4" t="s">
        <v>10</v>
      </c>
      <c r="D2082" s="4" t="s">
        <v>836</v>
      </c>
      <c r="E2082" s="3" t="s">
        <v>874</v>
      </c>
      <c r="F2082" s="3"/>
      <c r="G2082" s="3"/>
      <c r="H2082" s="3"/>
      <c r="I2082" s="3" t="s">
        <v>833</v>
      </c>
      <c r="J2082" s="3">
        <v>2030</v>
      </c>
      <c r="K2082" s="9">
        <v>100</v>
      </c>
    </row>
    <row r="2083" spans="1:11" x14ac:dyDescent="0.3">
      <c r="A2083" s="4" t="s">
        <v>347</v>
      </c>
      <c r="B2083" s="4" t="s">
        <v>361</v>
      </c>
      <c r="C2083" s="4" t="s">
        <v>10</v>
      </c>
      <c r="D2083" s="4" t="s">
        <v>836</v>
      </c>
      <c r="E2083" s="3" t="s">
        <v>874</v>
      </c>
      <c r="F2083" s="3"/>
      <c r="G2083" s="3"/>
      <c r="H2083" s="3"/>
      <c r="I2083" s="3" t="s">
        <v>833</v>
      </c>
      <c r="J2083" s="3">
        <v>2040</v>
      </c>
      <c r="K2083" s="9">
        <v>100</v>
      </c>
    </row>
    <row r="2084" spans="1:11" x14ac:dyDescent="0.3">
      <c r="A2084" s="4" t="s">
        <v>347</v>
      </c>
      <c r="B2084" s="4" t="s">
        <v>361</v>
      </c>
      <c r="C2084" s="4" t="s">
        <v>10</v>
      </c>
      <c r="D2084" s="4" t="s">
        <v>836</v>
      </c>
      <c r="E2084" s="3" t="s">
        <v>874</v>
      </c>
      <c r="F2084" s="3"/>
      <c r="G2084" s="3"/>
      <c r="H2084" s="3"/>
      <c r="I2084" s="3" t="s">
        <v>833</v>
      </c>
      <c r="J2084" s="3">
        <v>2050</v>
      </c>
      <c r="K2084" s="9">
        <v>100</v>
      </c>
    </row>
    <row r="2085" spans="1:11" x14ac:dyDescent="0.3">
      <c r="A2085" s="4" t="s">
        <v>347</v>
      </c>
      <c r="B2085" s="4" t="s">
        <v>361</v>
      </c>
      <c r="C2085" s="4" t="s">
        <v>10</v>
      </c>
      <c r="D2085" s="4" t="s">
        <v>417</v>
      </c>
      <c r="E2085" s="3" t="s">
        <v>850</v>
      </c>
      <c r="F2085" s="3"/>
      <c r="G2085" s="3" t="s">
        <v>3</v>
      </c>
      <c r="H2085" s="3"/>
      <c r="I2085" s="3" t="s">
        <v>12</v>
      </c>
      <c r="J2085" s="3">
        <v>2020</v>
      </c>
      <c r="K2085" s="9">
        <v>2</v>
      </c>
    </row>
    <row r="2086" spans="1:11" x14ac:dyDescent="0.3">
      <c r="A2086" s="4" t="s">
        <v>347</v>
      </c>
      <c r="B2086" s="4" t="s">
        <v>361</v>
      </c>
      <c r="C2086" s="4" t="s">
        <v>10</v>
      </c>
      <c r="D2086" s="4" t="s">
        <v>417</v>
      </c>
      <c r="E2086" s="3" t="s">
        <v>850</v>
      </c>
      <c r="F2086" s="3"/>
      <c r="G2086" s="3" t="s">
        <v>3</v>
      </c>
      <c r="H2086" s="3"/>
      <c r="I2086" s="3" t="s">
        <v>12</v>
      </c>
      <c r="J2086" s="3">
        <v>2050</v>
      </c>
      <c r="K2086" s="9">
        <v>2</v>
      </c>
    </row>
    <row r="2087" spans="1:11" x14ac:dyDescent="0.3">
      <c r="A2087" s="4" t="s">
        <v>347</v>
      </c>
      <c r="B2087" s="4" t="s">
        <v>361</v>
      </c>
      <c r="C2087" s="4" t="s">
        <v>10</v>
      </c>
      <c r="D2087" s="4" t="s">
        <v>417</v>
      </c>
      <c r="E2087" s="3" t="s">
        <v>850</v>
      </c>
      <c r="F2087" s="3"/>
      <c r="G2087" s="3" t="s">
        <v>3</v>
      </c>
      <c r="H2087" s="3"/>
      <c r="I2087" s="3" t="s">
        <v>11</v>
      </c>
      <c r="J2087" s="3">
        <v>2020</v>
      </c>
      <c r="K2087" s="9">
        <v>2</v>
      </c>
    </row>
    <row r="2088" spans="1:11" x14ac:dyDescent="0.3">
      <c r="A2088" s="4" t="s">
        <v>347</v>
      </c>
      <c r="B2088" s="4" t="s">
        <v>361</v>
      </c>
      <c r="C2088" s="4" t="s">
        <v>10</v>
      </c>
      <c r="D2088" s="4" t="s">
        <v>417</v>
      </c>
      <c r="E2088" s="3" t="s">
        <v>850</v>
      </c>
      <c r="F2088" s="3"/>
      <c r="G2088" s="3" t="s">
        <v>3</v>
      </c>
      <c r="H2088" s="3"/>
      <c r="I2088" s="3" t="s">
        <v>11</v>
      </c>
      <c r="J2088" s="3">
        <v>2050</v>
      </c>
      <c r="K2088" s="9">
        <v>2</v>
      </c>
    </row>
    <row r="2089" spans="1:11" x14ac:dyDescent="0.3">
      <c r="A2089" s="4" t="s">
        <v>347</v>
      </c>
      <c r="B2089" s="4" t="s">
        <v>361</v>
      </c>
      <c r="C2089" s="4" t="s">
        <v>10</v>
      </c>
      <c r="D2089" s="4" t="s">
        <v>417</v>
      </c>
      <c r="E2089" s="3" t="s">
        <v>850</v>
      </c>
      <c r="F2089" s="3"/>
      <c r="G2089" s="3" t="s">
        <v>3</v>
      </c>
      <c r="H2089" s="3"/>
      <c r="I2089" s="3" t="s">
        <v>833</v>
      </c>
      <c r="J2089" s="3">
        <v>2020</v>
      </c>
      <c r="K2089" s="9">
        <v>2</v>
      </c>
    </row>
    <row r="2090" spans="1:11" x14ac:dyDescent="0.3">
      <c r="A2090" s="4" t="s">
        <v>347</v>
      </c>
      <c r="B2090" s="4" t="s">
        <v>361</v>
      </c>
      <c r="C2090" s="4" t="s">
        <v>10</v>
      </c>
      <c r="D2090" s="4" t="s">
        <v>417</v>
      </c>
      <c r="E2090" s="3" t="s">
        <v>850</v>
      </c>
      <c r="F2090" s="3"/>
      <c r="G2090" s="3" t="s">
        <v>3</v>
      </c>
      <c r="H2090" s="3"/>
      <c r="I2090" s="3" t="s">
        <v>833</v>
      </c>
      <c r="J2090" s="3">
        <v>2030</v>
      </c>
      <c r="K2090" s="9">
        <v>2</v>
      </c>
    </row>
    <row r="2091" spans="1:11" x14ac:dyDescent="0.3">
      <c r="A2091" s="4" t="s">
        <v>347</v>
      </c>
      <c r="B2091" s="4" t="s">
        <v>361</v>
      </c>
      <c r="C2091" s="4" t="s">
        <v>10</v>
      </c>
      <c r="D2091" s="4" t="s">
        <v>417</v>
      </c>
      <c r="E2091" s="3" t="s">
        <v>850</v>
      </c>
      <c r="F2091" s="3"/>
      <c r="G2091" s="3" t="s">
        <v>3</v>
      </c>
      <c r="H2091" s="3"/>
      <c r="I2091" s="3" t="s">
        <v>833</v>
      </c>
      <c r="J2091" s="3">
        <v>2040</v>
      </c>
      <c r="K2091" s="9">
        <v>2</v>
      </c>
    </row>
    <row r="2092" spans="1:11" x14ac:dyDescent="0.3">
      <c r="A2092" s="4" t="s">
        <v>347</v>
      </c>
      <c r="B2092" s="4" t="s">
        <v>361</v>
      </c>
      <c r="C2092" s="4" t="s">
        <v>10</v>
      </c>
      <c r="D2092" s="4" t="s">
        <v>417</v>
      </c>
      <c r="E2092" s="3" t="s">
        <v>850</v>
      </c>
      <c r="F2092" s="3"/>
      <c r="G2092" s="3" t="s">
        <v>3</v>
      </c>
      <c r="H2092" s="3"/>
      <c r="I2092" s="3" t="s">
        <v>833</v>
      </c>
      <c r="J2092" s="3">
        <v>2050</v>
      </c>
      <c r="K2092" s="9">
        <v>2</v>
      </c>
    </row>
    <row r="2093" spans="1:11" x14ac:dyDescent="0.3">
      <c r="A2093" s="4" t="s">
        <v>347</v>
      </c>
      <c r="B2093" s="4" t="s">
        <v>361</v>
      </c>
      <c r="C2093" s="4" t="s">
        <v>10</v>
      </c>
      <c r="D2093" s="4" t="s">
        <v>835</v>
      </c>
      <c r="E2093" s="3" t="s">
        <v>874</v>
      </c>
      <c r="F2093" s="3"/>
      <c r="G2093" s="3"/>
      <c r="H2093" s="3"/>
      <c r="I2093" s="3" t="s">
        <v>12</v>
      </c>
      <c r="J2093" s="3">
        <v>2020</v>
      </c>
      <c r="K2093" s="9">
        <v>25.526552655265519</v>
      </c>
    </row>
    <row r="2094" spans="1:11" x14ac:dyDescent="0.3">
      <c r="A2094" s="4" t="s">
        <v>347</v>
      </c>
      <c r="B2094" s="4" t="s">
        <v>361</v>
      </c>
      <c r="C2094" s="4" t="s">
        <v>10</v>
      </c>
      <c r="D2094" s="4" t="s">
        <v>835</v>
      </c>
      <c r="E2094" s="3" t="s">
        <v>874</v>
      </c>
      <c r="F2094" s="3"/>
      <c r="G2094" s="3"/>
      <c r="H2094" s="3"/>
      <c r="I2094" s="3" t="s">
        <v>12</v>
      </c>
      <c r="J2094" s="3">
        <v>2050</v>
      </c>
      <c r="K2094" s="9">
        <v>17.251725172517251</v>
      </c>
    </row>
    <row r="2095" spans="1:11" x14ac:dyDescent="0.3">
      <c r="A2095" s="4" t="s">
        <v>347</v>
      </c>
      <c r="B2095" s="4" t="s">
        <v>361</v>
      </c>
      <c r="C2095" s="4" t="s">
        <v>10</v>
      </c>
      <c r="D2095" s="4" t="s">
        <v>835</v>
      </c>
      <c r="E2095" s="3" t="s">
        <v>874</v>
      </c>
      <c r="F2095" s="3"/>
      <c r="G2095" s="3"/>
      <c r="H2095" s="3"/>
      <c r="I2095" s="3" t="s">
        <v>11</v>
      </c>
      <c r="J2095" s="3">
        <v>2020</v>
      </c>
      <c r="K2095" s="9">
        <v>17.251725172517251</v>
      </c>
    </row>
    <row r="2096" spans="1:11" x14ac:dyDescent="0.3">
      <c r="A2096" s="4" t="s">
        <v>347</v>
      </c>
      <c r="B2096" s="4" t="s">
        <v>361</v>
      </c>
      <c r="C2096" s="4" t="s">
        <v>10</v>
      </c>
      <c r="D2096" s="4" t="s">
        <v>835</v>
      </c>
      <c r="E2096" s="3" t="s">
        <v>874</v>
      </c>
      <c r="F2096" s="3"/>
      <c r="G2096" s="3"/>
      <c r="H2096" s="3"/>
      <c r="I2096" s="3" t="s">
        <v>11</v>
      </c>
      <c r="J2096" s="3">
        <v>2050</v>
      </c>
      <c r="K2096" s="9">
        <v>5.4305430543054314</v>
      </c>
    </row>
    <row r="2097" spans="1:11" x14ac:dyDescent="0.3">
      <c r="A2097" s="4" t="s">
        <v>347</v>
      </c>
      <c r="B2097" s="4" t="s">
        <v>361</v>
      </c>
      <c r="C2097" s="4" t="s">
        <v>10</v>
      </c>
      <c r="D2097" s="4" t="s">
        <v>835</v>
      </c>
      <c r="E2097" s="3" t="s">
        <v>874</v>
      </c>
      <c r="F2097" s="3"/>
      <c r="G2097" s="3"/>
      <c r="H2097" s="3"/>
      <c r="I2097" s="3" t="s">
        <v>833</v>
      </c>
      <c r="J2097" s="3">
        <v>2020</v>
      </c>
      <c r="K2097" s="9">
        <v>21.38913891389139</v>
      </c>
    </row>
    <row r="2098" spans="1:11" x14ac:dyDescent="0.3">
      <c r="A2098" s="4" t="s">
        <v>347</v>
      </c>
      <c r="B2098" s="4" t="s">
        <v>361</v>
      </c>
      <c r="C2098" s="4" t="s">
        <v>10</v>
      </c>
      <c r="D2098" s="4" t="s">
        <v>835</v>
      </c>
      <c r="E2098" s="3" t="s">
        <v>874</v>
      </c>
      <c r="F2098" s="3"/>
      <c r="G2098" s="3"/>
      <c r="H2098" s="3"/>
      <c r="I2098" s="3" t="s">
        <v>833</v>
      </c>
      <c r="J2098" s="3">
        <v>2030</v>
      </c>
      <c r="K2098" s="9">
        <v>19.615961596159622</v>
      </c>
    </row>
    <row r="2099" spans="1:11" x14ac:dyDescent="0.3">
      <c r="A2099" s="4" t="s">
        <v>347</v>
      </c>
      <c r="B2099" s="4" t="s">
        <v>361</v>
      </c>
      <c r="C2099" s="4" t="s">
        <v>10</v>
      </c>
      <c r="D2099" s="4" t="s">
        <v>835</v>
      </c>
      <c r="E2099" s="3" t="s">
        <v>874</v>
      </c>
      <c r="F2099" s="3"/>
      <c r="G2099" s="3"/>
      <c r="H2099" s="3"/>
      <c r="I2099" s="3" t="s">
        <v>833</v>
      </c>
      <c r="J2099" s="3">
        <v>2040</v>
      </c>
      <c r="K2099" s="9">
        <v>15.478547854785489</v>
      </c>
    </row>
    <row r="2100" spans="1:11" x14ac:dyDescent="0.3">
      <c r="A2100" s="4" t="s">
        <v>347</v>
      </c>
      <c r="B2100" s="4" t="s">
        <v>361</v>
      </c>
      <c r="C2100" s="4" t="s">
        <v>10</v>
      </c>
      <c r="D2100" s="4" t="s">
        <v>835</v>
      </c>
      <c r="E2100" s="3" t="s">
        <v>874</v>
      </c>
      <c r="F2100" s="3"/>
      <c r="G2100" s="3"/>
      <c r="H2100" s="3"/>
      <c r="I2100" s="3" t="s">
        <v>833</v>
      </c>
      <c r="J2100" s="3">
        <v>2050</v>
      </c>
      <c r="K2100" s="9">
        <v>11.341134113411339</v>
      </c>
    </row>
    <row r="2101" spans="1:11" x14ac:dyDescent="0.3">
      <c r="A2101" s="4" t="s">
        <v>347</v>
      </c>
      <c r="B2101" s="4" t="s">
        <v>361</v>
      </c>
      <c r="C2101" s="4" t="s">
        <v>10</v>
      </c>
      <c r="D2101" s="4" t="s">
        <v>943</v>
      </c>
      <c r="E2101" s="3" t="s">
        <v>874</v>
      </c>
      <c r="F2101" s="3"/>
      <c r="G2101" s="3" t="s">
        <v>4</v>
      </c>
      <c r="H2101" s="3" t="s">
        <v>353</v>
      </c>
      <c r="I2101" s="3" t="s">
        <v>12</v>
      </c>
      <c r="J2101" s="3">
        <v>2020</v>
      </c>
      <c r="K2101" s="9">
        <v>63</v>
      </c>
    </row>
    <row r="2102" spans="1:11" x14ac:dyDescent="0.3">
      <c r="A2102" s="4" t="s">
        <v>347</v>
      </c>
      <c r="B2102" s="4" t="s">
        <v>361</v>
      </c>
      <c r="C2102" s="4" t="s">
        <v>10</v>
      </c>
      <c r="D2102" s="4" t="s">
        <v>943</v>
      </c>
      <c r="E2102" s="3" t="s">
        <v>874</v>
      </c>
      <c r="F2102" s="3"/>
      <c r="G2102" s="3" t="s">
        <v>4</v>
      </c>
      <c r="H2102" s="3" t="s">
        <v>353</v>
      </c>
      <c r="I2102" s="3" t="s">
        <v>12</v>
      </c>
      <c r="J2102" s="3">
        <v>2050</v>
      </c>
      <c r="K2102" s="9">
        <v>70</v>
      </c>
    </row>
    <row r="2103" spans="1:11" x14ac:dyDescent="0.3">
      <c r="A2103" s="4" t="s">
        <v>347</v>
      </c>
      <c r="B2103" s="4" t="s">
        <v>361</v>
      </c>
      <c r="C2103" s="4" t="s">
        <v>10</v>
      </c>
      <c r="D2103" s="4" t="s">
        <v>943</v>
      </c>
      <c r="E2103" s="3" t="s">
        <v>874</v>
      </c>
      <c r="F2103" s="3"/>
      <c r="G2103" s="3" t="s">
        <v>4</v>
      </c>
      <c r="H2103" s="3" t="s">
        <v>353</v>
      </c>
      <c r="I2103" s="3" t="s">
        <v>11</v>
      </c>
      <c r="J2103" s="3">
        <v>2020</v>
      </c>
      <c r="K2103" s="9">
        <v>70</v>
      </c>
    </row>
    <row r="2104" spans="1:11" x14ac:dyDescent="0.3">
      <c r="A2104" s="4" t="s">
        <v>347</v>
      </c>
      <c r="B2104" s="4" t="s">
        <v>361</v>
      </c>
      <c r="C2104" s="4" t="s">
        <v>10</v>
      </c>
      <c r="D2104" s="4" t="s">
        <v>943</v>
      </c>
      <c r="E2104" s="3" t="s">
        <v>874</v>
      </c>
      <c r="F2104" s="3"/>
      <c r="G2104" s="3" t="s">
        <v>4</v>
      </c>
      <c r="H2104" s="3" t="s">
        <v>353</v>
      </c>
      <c r="I2104" s="3" t="s">
        <v>11</v>
      </c>
      <c r="J2104" s="3">
        <v>2050</v>
      </c>
      <c r="K2104" s="9">
        <v>80</v>
      </c>
    </row>
    <row r="2105" spans="1:11" x14ac:dyDescent="0.3">
      <c r="A2105" s="4" t="s">
        <v>347</v>
      </c>
      <c r="B2105" s="4" t="s">
        <v>361</v>
      </c>
      <c r="C2105" s="4" t="s">
        <v>10</v>
      </c>
      <c r="D2105" s="4" t="s">
        <v>943</v>
      </c>
      <c r="E2105" s="3" t="s">
        <v>874</v>
      </c>
      <c r="F2105" s="3"/>
      <c r="G2105" s="3" t="s">
        <v>4</v>
      </c>
      <c r="H2105" s="3" t="s">
        <v>353</v>
      </c>
      <c r="I2105" s="3" t="s">
        <v>833</v>
      </c>
      <c r="J2105" s="3">
        <v>2020</v>
      </c>
      <c r="K2105" s="9">
        <v>66.5</v>
      </c>
    </row>
    <row r="2106" spans="1:11" x14ac:dyDescent="0.3">
      <c r="A2106" s="4" t="s">
        <v>347</v>
      </c>
      <c r="B2106" s="4" t="s">
        <v>361</v>
      </c>
      <c r="C2106" s="4" t="s">
        <v>10</v>
      </c>
      <c r="D2106" s="4" t="s">
        <v>943</v>
      </c>
      <c r="E2106" s="3" t="s">
        <v>874</v>
      </c>
      <c r="F2106" s="3"/>
      <c r="G2106" s="3" t="s">
        <v>4</v>
      </c>
      <c r="H2106" s="3" t="s">
        <v>353</v>
      </c>
      <c r="I2106" s="3" t="s">
        <v>833</v>
      </c>
      <c r="J2106" s="3">
        <v>2030</v>
      </c>
      <c r="K2106" s="9">
        <v>68</v>
      </c>
    </row>
    <row r="2107" spans="1:11" x14ac:dyDescent="0.3">
      <c r="A2107" s="4" t="s">
        <v>347</v>
      </c>
      <c r="B2107" s="4" t="s">
        <v>361</v>
      </c>
      <c r="C2107" s="4" t="s">
        <v>10</v>
      </c>
      <c r="D2107" s="4" t="s">
        <v>943</v>
      </c>
      <c r="E2107" s="3" t="s">
        <v>874</v>
      </c>
      <c r="F2107" s="3"/>
      <c r="G2107" s="3" t="s">
        <v>4</v>
      </c>
      <c r="H2107" s="3" t="s">
        <v>353</v>
      </c>
      <c r="I2107" s="3" t="s">
        <v>833</v>
      </c>
      <c r="J2107" s="3">
        <v>2040</v>
      </c>
      <c r="K2107" s="9">
        <v>71.5</v>
      </c>
    </row>
    <row r="2108" spans="1:11" x14ac:dyDescent="0.3">
      <c r="A2108" s="4" t="s">
        <v>347</v>
      </c>
      <c r="B2108" s="4" t="s">
        <v>361</v>
      </c>
      <c r="C2108" s="4" t="s">
        <v>10</v>
      </c>
      <c r="D2108" s="4" t="s">
        <v>943</v>
      </c>
      <c r="E2108" s="3" t="s">
        <v>874</v>
      </c>
      <c r="F2108" s="3"/>
      <c r="G2108" s="3" t="s">
        <v>4</v>
      </c>
      <c r="H2108" s="3" t="s">
        <v>353</v>
      </c>
      <c r="I2108" s="3" t="s">
        <v>833</v>
      </c>
      <c r="J2108" s="3">
        <v>2050</v>
      </c>
      <c r="K2108" s="9">
        <v>75</v>
      </c>
    </row>
    <row r="2109" spans="1:11" x14ac:dyDescent="0.3">
      <c r="A2109" s="4" t="s">
        <v>347</v>
      </c>
      <c r="B2109" s="4" t="s">
        <v>361</v>
      </c>
      <c r="C2109" s="4" t="s">
        <v>10</v>
      </c>
      <c r="D2109" s="4" t="s">
        <v>713</v>
      </c>
      <c r="E2109" s="3" t="s">
        <v>875</v>
      </c>
      <c r="F2109" s="3"/>
      <c r="G2109" s="3" t="s">
        <v>4</v>
      </c>
      <c r="H2109" s="3" t="s">
        <v>353</v>
      </c>
      <c r="I2109" s="3" t="s">
        <v>12</v>
      </c>
      <c r="J2109" s="3">
        <v>2020</v>
      </c>
      <c r="K2109" s="9">
        <v>18.9018901890189</v>
      </c>
    </row>
    <row r="2110" spans="1:11" x14ac:dyDescent="0.3">
      <c r="A2110" s="4" t="s">
        <v>347</v>
      </c>
      <c r="B2110" s="4" t="s">
        <v>361</v>
      </c>
      <c r="C2110" s="4" t="s">
        <v>10</v>
      </c>
      <c r="D2110" s="4" t="s">
        <v>713</v>
      </c>
      <c r="E2110" s="3" t="s">
        <v>875</v>
      </c>
      <c r="F2110" s="3"/>
      <c r="G2110" s="3" t="s">
        <v>4</v>
      </c>
      <c r="H2110" s="3" t="s">
        <v>353</v>
      </c>
      <c r="I2110" s="3" t="s">
        <v>12</v>
      </c>
      <c r="J2110" s="3">
        <v>2050</v>
      </c>
      <c r="K2110" s="9">
        <v>21.002100210020998</v>
      </c>
    </row>
    <row r="2111" spans="1:11" x14ac:dyDescent="0.3">
      <c r="A2111" s="4" t="s">
        <v>347</v>
      </c>
      <c r="B2111" s="4" t="s">
        <v>361</v>
      </c>
      <c r="C2111" s="4" t="s">
        <v>10</v>
      </c>
      <c r="D2111" s="4" t="s">
        <v>713</v>
      </c>
      <c r="E2111" s="3" t="s">
        <v>875</v>
      </c>
      <c r="F2111" s="3"/>
      <c r="G2111" s="3" t="s">
        <v>4</v>
      </c>
      <c r="H2111" s="3" t="s">
        <v>353</v>
      </c>
      <c r="I2111" s="3" t="s">
        <v>11</v>
      </c>
      <c r="J2111" s="3">
        <v>2020</v>
      </c>
      <c r="K2111" s="9">
        <v>21.002100210020998</v>
      </c>
    </row>
    <row r="2112" spans="1:11" x14ac:dyDescent="0.3">
      <c r="A2112" s="4" t="s">
        <v>347</v>
      </c>
      <c r="B2112" s="4" t="s">
        <v>361</v>
      </c>
      <c r="C2112" s="4" t="s">
        <v>10</v>
      </c>
      <c r="D2112" s="4" t="s">
        <v>713</v>
      </c>
      <c r="E2112" s="3" t="s">
        <v>875</v>
      </c>
      <c r="F2112" s="3"/>
      <c r="G2112" s="3" t="s">
        <v>4</v>
      </c>
      <c r="H2112" s="3" t="s">
        <v>353</v>
      </c>
      <c r="I2112" s="3" t="s">
        <v>11</v>
      </c>
      <c r="J2112" s="3">
        <v>2050</v>
      </c>
      <c r="K2112" s="9">
        <v>24.002400240023999</v>
      </c>
    </row>
    <row r="2113" spans="1:11" x14ac:dyDescent="0.3">
      <c r="A2113" s="4" t="s">
        <v>347</v>
      </c>
      <c r="B2113" s="4" t="s">
        <v>361</v>
      </c>
      <c r="C2113" s="4" t="s">
        <v>10</v>
      </c>
      <c r="D2113" s="4" t="s">
        <v>713</v>
      </c>
      <c r="E2113" s="3" t="s">
        <v>875</v>
      </c>
      <c r="F2113" s="3"/>
      <c r="G2113" s="3" t="s">
        <v>4</v>
      </c>
      <c r="H2113" s="3" t="s">
        <v>353</v>
      </c>
      <c r="I2113" s="3" t="s">
        <v>833</v>
      </c>
      <c r="J2113" s="3">
        <v>2020</v>
      </c>
      <c r="K2113" s="9">
        <v>19.951995199519949</v>
      </c>
    </row>
    <row r="2114" spans="1:11" x14ac:dyDescent="0.3">
      <c r="A2114" s="4" t="s">
        <v>347</v>
      </c>
      <c r="B2114" s="4" t="s">
        <v>361</v>
      </c>
      <c r="C2114" s="4" t="s">
        <v>10</v>
      </c>
      <c r="D2114" s="4" t="s">
        <v>713</v>
      </c>
      <c r="E2114" s="3" t="s">
        <v>875</v>
      </c>
      <c r="F2114" s="3"/>
      <c r="G2114" s="3" t="s">
        <v>4</v>
      </c>
      <c r="H2114" s="3" t="s">
        <v>353</v>
      </c>
      <c r="I2114" s="3" t="s">
        <v>833</v>
      </c>
      <c r="J2114" s="3">
        <v>2030</v>
      </c>
      <c r="K2114" s="9">
        <v>20.402040204020398</v>
      </c>
    </row>
    <row r="2115" spans="1:11" x14ac:dyDescent="0.3">
      <c r="A2115" s="4" t="s">
        <v>347</v>
      </c>
      <c r="B2115" s="4" t="s">
        <v>361</v>
      </c>
      <c r="C2115" s="4" t="s">
        <v>10</v>
      </c>
      <c r="D2115" s="4" t="s">
        <v>713</v>
      </c>
      <c r="E2115" s="3" t="s">
        <v>875</v>
      </c>
      <c r="F2115" s="3"/>
      <c r="G2115" s="3" t="s">
        <v>4</v>
      </c>
      <c r="H2115" s="3" t="s">
        <v>353</v>
      </c>
      <c r="I2115" s="3" t="s">
        <v>833</v>
      </c>
      <c r="J2115" s="3">
        <v>2040</v>
      </c>
      <c r="K2115" s="9">
        <v>21.452145214521451</v>
      </c>
    </row>
    <row r="2116" spans="1:11" x14ac:dyDescent="0.3">
      <c r="A2116" s="4" t="s">
        <v>347</v>
      </c>
      <c r="B2116" s="4" t="s">
        <v>361</v>
      </c>
      <c r="C2116" s="4" t="s">
        <v>10</v>
      </c>
      <c r="D2116" s="4" t="s">
        <v>713</v>
      </c>
      <c r="E2116" s="3" t="s">
        <v>875</v>
      </c>
      <c r="F2116" s="3"/>
      <c r="G2116" s="3" t="s">
        <v>4</v>
      </c>
      <c r="H2116" s="3" t="s">
        <v>353</v>
      </c>
      <c r="I2116" s="3" t="s">
        <v>833</v>
      </c>
      <c r="J2116" s="3">
        <v>2050</v>
      </c>
      <c r="K2116" s="9">
        <v>22.5022502250225</v>
      </c>
    </row>
    <row r="2117" spans="1:11" x14ac:dyDescent="0.3">
      <c r="A2117" s="4" t="s">
        <v>347</v>
      </c>
      <c r="B2117" s="4" t="s">
        <v>361</v>
      </c>
      <c r="C2117" s="4" t="s">
        <v>10</v>
      </c>
      <c r="D2117" s="4" t="s">
        <v>418</v>
      </c>
      <c r="E2117" s="3" t="s">
        <v>854</v>
      </c>
      <c r="F2117" s="3"/>
      <c r="G2117" s="3" t="s">
        <v>3</v>
      </c>
      <c r="H2117" s="3"/>
      <c r="I2117" s="3" t="s">
        <v>12</v>
      </c>
      <c r="J2117" s="3">
        <v>2020</v>
      </c>
      <c r="K2117" s="9">
        <v>2</v>
      </c>
    </row>
    <row r="2118" spans="1:11" x14ac:dyDescent="0.3">
      <c r="A2118" s="4" t="s">
        <v>347</v>
      </c>
      <c r="B2118" s="4" t="s">
        <v>361</v>
      </c>
      <c r="C2118" s="4" t="s">
        <v>10</v>
      </c>
      <c r="D2118" s="4" t="s">
        <v>418</v>
      </c>
      <c r="E2118" s="3" t="s">
        <v>854</v>
      </c>
      <c r="F2118" s="3"/>
      <c r="G2118" s="3" t="s">
        <v>3</v>
      </c>
      <c r="H2118" s="3"/>
      <c r="I2118" s="3" t="s">
        <v>12</v>
      </c>
      <c r="J2118" s="3">
        <v>2050</v>
      </c>
      <c r="K2118" s="9">
        <v>2</v>
      </c>
    </row>
    <row r="2119" spans="1:11" x14ac:dyDescent="0.3">
      <c r="A2119" s="4" t="s">
        <v>347</v>
      </c>
      <c r="B2119" s="4" t="s">
        <v>361</v>
      </c>
      <c r="C2119" s="4" t="s">
        <v>10</v>
      </c>
      <c r="D2119" s="4" t="s">
        <v>418</v>
      </c>
      <c r="E2119" s="3" t="s">
        <v>854</v>
      </c>
      <c r="F2119" s="3"/>
      <c r="G2119" s="3" t="s">
        <v>3</v>
      </c>
      <c r="H2119" s="3"/>
      <c r="I2119" s="3" t="s">
        <v>11</v>
      </c>
      <c r="J2119" s="3">
        <v>2020</v>
      </c>
      <c r="K2119" s="9">
        <v>2</v>
      </c>
    </row>
    <row r="2120" spans="1:11" x14ac:dyDescent="0.3">
      <c r="A2120" s="4" t="s">
        <v>347</v>
      </c>
      <c r="B2120" s="4" t="s">
        <v>361</v>
      </c>
      <c r="C2120" s="4" t="s">
        <v>10</v>
      </c>
      <c r="D2120" s="4" t="s">
        <v>418</v>
      </c>
      <c r="E2120" s="3" t="s">
        <v>854</v>
      </c>
      <c r="F2120" s="3"/>
      <c r="G2120" s="3" t="s">
        <v>3</v>
      </c>
      <c r="H2120" s="3"/>
      <c r="I2120" s="3" t="s">
        <v>11</v>
      </c>
      <c r="J2120" s="3">
        <v>2050</v>
      </c>
      <c r="K2120" s="9">
        <v>2</v>
      </c>
    </row>
    <row r="2121" spans="1:11" x14ac:dyDescent="0.3">
      <c r="A2121" s="4" t="s">
        <v>347</v>
      </c>
      <c r="B2121" s="4" t="s">
        <v>361</v>
      </c>
      <c r="C2121" s="4" t="s">
        <v>10</v>
      </c>
      <c r="D2121" s="4" t="s">
        <v>418</v>
      </c>
      <c r="E2121" s="3" t="s">
        <v>854</v>
      </c>
      <c r="F2121" s="3"/>
      <c r="G2121" s="3" t="s">
        <v>3</v>
      </c>
      <c r="H2121" s="3"/>
      <c r="I2121" s="3" t="s">
        <v>833</v>
      </c>
      <c r="J2121" s="3">
        <v>2020</v>
      </c>
      <c r="K2121" s="9">
        <v>2</v>
      </c>
    </row>
    <row r="2122" spans="1:11" x14ac:dyDescent="0.3">
      <c r="A2122" s="4" t="s">
        <v>347</v>
      </c>
      <c r="B2122" s="4" t="s">
        <v>361</v>
      </c>
      <c r="C2122" s="4" t="s">
        <v>10</v>
      </c>
      <c r="D2122" s="4" t="s">
        <v>418</v>
      </c>
      <c r="E2122" s="3" t="s">
        <v>854</v>
      </c>
      <c r="F2122" s="3"/>
      <c r="G2122" s="3" t="s">
        <v>3</v>
      </c>
      <c r="H2122" s="3"/>
      <c r="I2122" s="3" t="s">
        <v>833</v>
      </c>
      <c r="J2122" s="3">
        <v>2030</v>
      </c>
      <c r="K2122" s="9">
        <v>2</v>
      </c>
    </row>
    <row r="2123" spans="1:11" x14ac:dyDescent="0.3">
      <c r="A2123" s="4" t="s">
        <v>347</v>
      </c>
      <c r="B2123" s="4" t="s">
        <v>361</v>
      </c>
      <c r="C2123" s="4" t="s">
        <v>10</v>
      </c>
      <c r="D2123" s="4" t="s">
        <v>418</v>
      </c>
      <c r="E2123" s="3" t="s">
        <v>854</v>
      </c>
      <c r="F2123" s="3"/>
      <c r="G2123" s="3" t="s">
        <v>3</v>
      </c>
      <c r="H2123" s="3"/>
      <c r="I2123" s="3" t="s">
        <v>833</v>
      </c>
      <c r="J2123" s="3">
        <v>2040</v>
      </c>
      <c r="K2123" s="9">
        <v>2</v>
      </c>
    </row>
    <row r="2124" spans="1:11" x14ac:dyDescent="0.3">
      <c r="A2124" s="4" t="s">
        <v>347</v>
      </c>
      <c r="B2124" s="4" t="s">
        <v>361</v>
      </c>
      <c r="C2124" s="4" t="s">
        <v>10</v>
      </c>
      <c r="D2124" s="4" t="s">
        <v>418</v>
      </c>
      <c r="E2124" s="3" t="s">
        <v>854</v>
      </c>
      <c r="F2124" s="3"/>
      <c r="G2124" s="3" t="s">
        <v>3</v>
      </c>
      <c r="H2124" s="3"/>
      <c r="I2124" s="3" t="s">
        <v>833</v>
      </c>
      <c r="J2124" s="3">
        <v>2050</v>
      </c>
      <c r="K2124" s="9">
        <v>2</v>
      </c>
    </row>
    <row r="2125" spans="1:11" x14ac:dyDescent="0.3">
      <c r="A2125" s="4" t="s">
        <v>347</v>
      </c>
      <c r="B2125" s="4" t="s">
        <v>361</v>
      </c>
      <c r="C2125" s="4" t="s">
        <v>10</v>
      </c>
      <c r="D2125" s="4" t="s">
        <v>419</v>
      </c>
      <c r="E2125" s="3" t="s">
        <v>853</v>
      </c>
      <c r="F2125" s="3"/>
      <c r="G2125" s="3" t="s">
        <v>211</v>
      </c>
      <c r="H2125" s="3" t="s">
        <v>354</v>
      </c>
      <c r="I2125" s="3" t="s">
        <v>12</v>
      </c>
      <c r="J2125" s="3">
        <v>2020</v>
      </c>
      <c r="K2125" s="9">
        <v>25</v>
      </c>
    </row>
    <row r="2126" spans="1:11" x14ac:dyDescent="0.3">
      <c r="A2126" s="4" t="s">
        <v>347</v>
      </c>
      <c r="B2126" s="4" t="s">
        <v>361</v>
      </c>
      <c r="C2126" s="4" t="s">
        <v>10</v>
      </c>
      <c r="D2126" s="4" t="s">
        <v>419</v>
      </c>
      <c r="E2126" s="3" t="s">
        <v>853</v>
      </c>
      <c r="F2126" s="3"/>
      <c r="G2126" s="3" t="s">
        <v>211</v>
      </c>
      <c r="H2126" s="3" t="s">
        <v>354</v>
      </c>
      <c r="I2126" s="3" t="s">
        <v>12</v>
      </c>
      <c r="J2126" s="3">
        <v>2050</v>
      </c>
      <c r="K2126" s="9">
        <v>30</v>
      </c>
    </row>
    <row r="2127" spans="1:11" x14ac:dyDescent="0.3">
      <c r="A2127" s="4" t="s">
        <v>347</v>
      </c>
      <c r="B2127" s="4" t="s">
        <v>361</v>
      </c>
      <c r="C2127" s="4" t="s">
        <v>10</v>
      </c>
      <c r="D2127" s="4" t="s">
        <v>419</v>
      </c>
      <c r="E2127" s="3" t="s">
        <v>853</v>
      </c>
      <c r="F2127" s="3"/>
      <c r="G2127" s="3" t="s">
        <v>211</v>
      </c>
      <c r="H2127" s="3" t="s">
        <v>354</v>
      </c>
      <c r="I2127" s="3" t="s">
        <v>11</v>
      </c>
      <c r="J2127" s="3">
        <v>2020</v>
      </c>
      <c r="K2127" s="9">
        <v>25</v>
      </c>
    </row>
    <row r="2128" spans="1:11" x14ac:dyDescent="0.3">
      <c r="A2128" s="4" t="s">
        <v>347</v>
      </c>
      <c r="B2128" s="4" t="s">
        <v>361</v>
      </c>
      <c r="C2128" s="4" t="s">
        <v>10</v>
      </c>
      <c r="D2128" s="4" t="s">
        <v>419</v>
      </c>
      <c r="E2128" s="3" t="s">
        <v>853</v>
      </c>
      <c r="F2128" s="3"/>
      <c r="G2128" s="3" t="s">
        <v>211</v>
      </c>
      <c r="H2128" s="3" t="s">
        <v>354</v>
      </c>
      <c r="I2128" s="3" t="s">
        <v>11</v>
      </c>
      <c r="J2128" s="3">
        <v>2050</v>
      </c>
      <c r="K2128" s="9">
        <v>35</v>
      </c>
    </row>
    <row r="2129" spans="1:11" x14ac:dyDescent="0.3">
      <c r="A2129" s="4" t="s">
        <v>347</v>
      </c>
      <c r="B2129" s="4" t="s">
        <v>361</v>
      </c>
      <c r="C2129" s="4" t="s">
        <v>10</v>
      </c>
      <c r="D2129" s="4" t="s">
        <v>419</v>
      </c>
      <c r="E2129" s="3" t="s">
        <v>853</v>
      </c>
      <c r="F2129" s="3"/>
      <c r="G2129" s="3" t="s">
        <v>211</v>
      </c>
      <c r="H2129" s="3" t="s">
        <v>354</v>
      </c>
      <c r="I2129" s="3" t="s">
        <v>833</v>
      </c>
      <c r="J2129" s="3">
        <v>2020</v>
      </c>
      <c r="K2129" s="9">
        <v>25</v>
      </c>
    </row>
    <row r="2130" spans="1:11" x14ac:dyDescent="0.3">
      <c r="A2130" s="4" t="s">
        <v>347</v>
      </c>
      <c r="B2130" s="4" t="s">
        <v>361</v>
      </c>
      <c r="C2130" s="4" t="s">
        <v>10</v>
      </c>
      <c r="D2130" s="4" t="s">
        <v>419</v>
      </c>
      <c r="E2130" s="3" t="s">
        <v>853</v>
      </c>
      <c r="F2130" s="3"/>
      <c r="G2130" s="3" t="s">
        <v>211</v>
      </c>
      <c r="H2130" s="3" t="s">
        <v>354</v>
      </c>
      <c r="I2130" s="3" t="s">
        <v>833</v>
      </c>
      <c r="J2130" s="3">
        <v>2030</v>
      </c>
      <c r="K2130" s="9">
        <v>30</v>
      </c>
    </row>
    <row r="2131" spans="1:11" x14ac:dyDescent="0.3">
      <c r="A2131" s="4" t="s">
        <v>347</v>
      </c>
      <c r="B2131" s="4" t="s">
        <v>361</v>
      </c>
      <c r="C2131" s="4" t="s">
        <v>10</v>
      </c>
      <c r="D2131" s="4" t="s">
        <v>419</v>
      </c>
      <c r="E2131" s="3" t="s">
        <v>853</v>
      </c>
      <c r="F2131" s="3"/>
      <c r="G2131" s="3" t="s">
        <v>211</v>
      </c>
      <c r="H2131" s="3" t="s">
        <v>354</v>
      </c>
      <c r="I2131" s="3" t="s">
        <v>833</v>
      </c>
      <c r="J2131" s="3">
        <v>2040</v>
      </c>
      <c r="K2131" s="9">
        <v>32</v>
      </c>
    </row>
    <row r="2132" spans="1:11" x14ac:dyDescent="0.3">
      <c r="A2132" s="4" t="s">
        <v>347</v>
      </c>
      <c r="B2132" s="4" t="s">
        <v>361</v>
      </c>
      <c r="C2132" s="4" t="s">
        <v>10</v>
      </c>
      <c r="D2132" s="4" t="s">
        <v>419</v>
      </c>
      <c r="E2132" s="3" t="s">
        <v>853</v>
      </c>
      <c r="F2132" s="3"/>
      <c r="G2132" s="3" t="s">
        <v>211</v>
      </c>
      <c r="H2132" s="3" t="s">
        <v>354</v>
      </c>
      <c r="I2132" s="3" t="s">
        <v>833</v>
      </c>
      <c r="J2132" s="3">
        <v>2050</v>
      </c>
      <c r="K2132" s="9">
        <v>35</v>
      </c>
    </row>
    <row r="2133" spans="1:11" x14ac:dyDescent="0.3">
      <c r="A2133" s="4" t="s">
        <v>347</v>
      </c>
      <c r="B2133" s="4" t="s">
        <v>361</v>
      </c>
      <c r="C2133" s="4" t="s">
        <v>10</v>
      </c>
      <c r="D2133" s="4" t="s">
        <v>708</v>
      </c>
      <c r="E2133" s="3" t="s">
        <v>876</v>
      </c>
      <c r="F2133" s="3"/>
      <c r="G2133" s="3"/>
      <c r="H2133" s="3"/>
      <c r="I2133" s="3" t="s">
        <v>12</v>
      </c>
      <c r="J2133" s="3">
        <v>2020</v>
      </c>
      <c r="K2133" s="9">
        <v>100</v>
      </c>
    </row>
    <row r="2134" spans="1:11" x14ac:dyDescent="0.3">
      <c r="A2134" s="4" t="s">
        <v>347</v>
      </c>
      <c r="B2134" s="4" t="s">
        <v>361</v>
      </c>
      <c r="C2134" s="4" t="s">
        <v>10</v>
      </c>
      <c r="D2134" s="4" t="s">
        <v>708</v>
      </c>
      <c r="E2134" s="3" t="s">
        <v>876</v>
      </c>
      <c r="F2134" s="3"/>
      <c r="G2134" s="3"/>
      <c r="H2134" s="3"/>
      <c r="I2134" s="3" t="s">
        <v>12</v>
      </c>
      <c r="J2134" s="3">
        <v>2050</v>
      </c>
      <c r="K2134" s="9">
        <v>100</v>
      </c>
    </row>
    <row r="2135" spans="1:11" x14ac:dyDescent="0.3">
      <c r="A2135" s="4" t="s">
        <v>347</v>
      </c>
      <c r="B2135" s="4" t="s">
        <v>361</v>
      </c>
      <c r="C2135" s="4" t="s">
        <v>10</v>
      </c>
      <c r="D2135" s="4" t="s">
        <v>708</v>
      </c>
      <c r="E2135" s="3" t="s">
        <v>876</v>
      </c>
      <c r="F2135" s="3"/>
      <c r="G2135" s="3"/>
      <c r="H2135" s="3"/>
      <c r="I2135" s="3" t="s">
        <v>11</v>
      </c>
      <c r="J2135" s="3">
        <v>2020</v>
      </c>
      <c r="K2135" s="9">
        <v>100</v>
      </c>
    </row>
    <row r="2136" spans="1:11" x14ac:dyDescent="0.3">
      <c r="A2136" s="4" t="s">
        <v>347</v>
      </c>
      <c r="B2136" s="4" t="s">
        <v>361</v>
      </c>
      <c r="C2136" s="4" t="s">
        <v>10</v>
      </c>
      <c r="D2136" s="4" t="s">
        <v>708</v>
      </c>
      <c r="E2136" s="3" t="s">
        <v>876</v>
      </c>
      <c r="F2136" s="3"/>
      <c r="G2136" s="3"/>
      <c r="H2136" s="3"/>
      <c r="I2136" s="3" t="s">
        <v>11</v>
      </c>
      <c r="J2136" s="3">
        <v>2050</v>
      </c>
      <c r="K2136" s="9">
        <v>100</v>
      </c>
    </row>
    <row r="2137" spans="1:11" x14ac:dyDescent="0.3">
      <c r="A2137" s="4" t="s">
        <v>347</v>
      </c>
      <c r="B2137" s="4" t="s">
        <v>361</v>
      </c>
      <c r="C2137" s="4" t="s">
        <v>10</v>
      </c>
      <c r="D2137" s="4" t="s">
        <v>708</v>
      </c>
      <c r="E2137" s="3" t="s">
        <v>876</v>
      </c>
      <c r="F2137" s="3"/>
      <c r="G2137" s="3"/>
      <c r="H2137" s="3"/>
      <c r="I2137" s="3" t="s">
        <v>833</v>
      </c>
      <c r="J2137" s="3">
        <v>2020</v>
      </c>
      <c r="K2137" s="9">
        <v>100</v>
      </c>
    </row>
    <row r="2138" spans="1:11" x14ac:dyDescent="0.3">
      <c r="A2138" s="4" t="s">
        <v>347</v>
      </c>
      <c r="B2138" s="4" t="s">
        <v>361</v>
      </c>
      <c r="C2138" s="4" t="s">
        <v>10</v>
      </c>
      <c r="D2138" s="4" t="s">
        <v>708</v>
      </c>
      <c r="E2138" s="3" t="s">
        <v>876</v>
      </c>
      <c r="F2138" s="3"/>
      <c r="G2138" s="3"/>
      <c r="H2138" s="3"/>
      <c r="I2138" s="3" t="s">
        <v>833</v>
      </c>
      <c r="J2138" s="3">
        <v>2030</v>
      </c>
      <c r="K2138" s="9">
        <v>100</v>
      </c>
    </row>
    <row r="2139" spans="1:11" x14ac:dyDescent="0.3">
      <c r="A2139" s="4" t="s">
        <v>347</v>
      </c>
      <c r="B2139" s="4" t="s">
        <v>361</v>
      </c>
      <c r="C2139" s="4" t="s">
        <v>10</v>
      </c>
      <c r="D2139" s="4" t="s">
        <v>708</v>
      </c>
      <c r="E2139" s="3" t="s">
        <v>876</v>
      </c>
      <c r="F2139" s="3"/>
      <c r="G2139" s="3"/>
      <c r="H2139" s="3"/>
      <c r="I2139" s="3" t="s">
        <v>833</v>
      </c>
      <c r="J2139" s="3">
        <v>2040</v>
      </c>
      <c r="K2139" s="9">
        <v>100</v>
      </c>
    </row>
    <row r="2140" spans="1:11" x14ac:dyDescent="0.3">
      <c r="A2140" s="4" t="s">
        <v>347</v>
      </c>
      <c r="B2140" s="4" t="s">
        <v>361</v>
      </c>
      <c r="C2140" s="4" t="s">
        <v>10</v>
      </c>
      <c r="D2140" s="4" t="s">
        <v>708</v>
      </c>
      <c r="E2140" s="3" t="s">
        <v>876</v>
      </c>
      <c r="F2140" s="3"/>
      <c r="G2140" s="3"/>
      <c r="H2140" s="3"/>
      <c r="I2140" s="3" t="s">
        <v>833</v>
      </c>
      <c r="J2140" s="3">
        <v>2050</v>
      </c>
      <c r="K2140" s="9">
        <v>100</v>
      </c>
    </row>
    <row r="2141" spans="1:11" x14ac:dyDescent="0.3">
      <c r="A2141" s="4" t="s">
        <v>347</v>
      </c>
      <c r="B2141" s="4" t="s">
        <v>361</v>
      </c>
      <c r="C2141" s="4" t="s">
        <v>10</v>
      </c>
      <c r="D2141" s="4" t="s">
        <v>709</v>
      </c>
      <c r="E2141" s="3" t="s">
        <v>877</v>
      </c>
      <c r="F2141" s="3"/>
      <c r="G2141" s="3" t="s">
        <v>352</v>
      </c>
      <c r="H2141" s="3"/>
      <c r="I2141" s="3" t="s">
        <v>12</v>
      </c>
      <c r="J2141" s="3">
        <v>2020</v>
      </c>
      <c r="K2141" s="9">
        <v>45360</v>
      </c>
    </row>
    <row r="2142" spans="1:11" x14ac:dyDescent="0.3">
      <c r="A2142" s="4" t="s">
        <v>347</v>
      </c>
      <c r="B2142" s="4" t="s">
        <v>361</v>
      </c>
      <c r="C2142" s="4" t="s">
        <v>10</v>
      </c>
      <c r="D2142" s="4" t="s">
        <v>709</v>
      </c>
      <c r="E2142" s="3" t="s">
        <v>877</v>
      </c>
      <c r="F2142" s="3"/>
      <c r="G2142" s="3" t="s">
        <v>352</v>
      </c>
      <c r="H2142" s="3"/>
      <c r="I2142" s="3" t="s">
        <v>12</v>
      </c>
      <c r="J2142" s="3">
        <v>2050</v>
      </c>
      <c r="K2142" s="9">
        <v>50399.999999999993</v>
      </c>
    </row>
    <row r="2143" spans="1:11" x14ac:dyDescent="0.3">
      <c r="A2143" s="4" t="s">
        <v>347</v>
      </c>
      <c r="B2143" s="4" t="s">
        <v>361</v>
      </c>
      <c r="C2143" s="4" t="s">
        <v>10</v>
      </c>
      <c r="D2143" s="4" t="s">
        <v>709</v>
      </c>
      <c r="E2143" s="3" t="s">
        <v>877</v>
      </c>
      <c r="F2143" s="3"/>
      <c r="G2143" s="3" t="s">
        <v>352</v>
      </c>
      <c r="H2143" s="3"/>
      <c r="I2143" s="3" t="s">
        <v>11</v>
      </c>
      <c r="J2143" s="3">
        <v>2020</v>
      </c>
      <c r="K2143" s="9">
        <v>50399.999999999993</v>
      </c>
    </row>
    <row r="2144" spans="1:11" x14ac:dyDescent="0.3">
      <c r="A2144" s="4" t="s">
        <v>347</v>
      </c>
      <c r="B2144" s="4" t="s">
        <v>361</v>
      </c>
      <c r="C2144" s="4" t="s">
        <v>10</v>
      </c>
      <c r="D2144" s="4" t="s">
        <v>709</v>
      </c>
      <c r="E2144" s="3" t="s">
        <v>877</v>
      </c>
      <c r="F2144" s="3"/>
      <c r="G2144" s="3" t="s">
        <v>352</v>
      </c>
      <c r="H2144" s="3"/>
      <c r="I2144" s="3" t="s">
        <v>11</v>
      </c>
      <c r="J2144" s="3">
        <v>2050</v>
      </c>
      <c r="K2144" s="9">
        <v>57600</v>
      </c>
    </row>
    <row r="2145" spans="1:11" x14ac:dyDescent="0.3">
      <c r="A2145" s="4" t="s">
        <v>347</v>
      </c>
      <c r="B2145" s="4" t="s">
        <v>361</v>
      </c>
      <c r="C2145" s="4" t="s">
        <v>10</v>
      </c>
      <c r="D2145" s="4" t="s">
        <v>709</v>
      </c>
      <c r="E2145" s="3" t="s">
        <v>877</v>
      </c>
      <c r="F2145" s="3"/>
      <c r="G2145" s="3" t="s">
        <v>352</v>
      </c>
      <c r="H2145" s="3"/>
      <c r="I2145" s="3" t="s">
        <v>833</v>
      </c>
      <c r="J2145" s="3">
        <v>2020</v>
      </c>
      <c r="K2145" s="9">
        <v>47880</v>
      </c>
    </row>
    <row r="2146" spans="1:11" x14ac:dyDescent="0.3">
      <c r="A2146" s="4" t="s">
        <v>347</v>
      </c>
      <c r="B2146" s="4" t="s">
        <v>361</v>
      </c>
      <c r="C2146" s="4" t="s">
        <v>10</v>
      </c>
      <c r="D2146" s="4" t="s">
        <v>709</v>
      </c>
      <c r="E2146" s="3" t="s">
        <v>877</v>
      </c>
      <c r="F2146" s="3"/>
      <c r="G2146" s="3" t="s">
        <v>352</v>
      </c>
      <c r="H2146" s="3"/>
      <c r="I2146" s="3" t="s">
        <v>833</v>
      </c>
      <c r="J2146" s="3">
        <v>2030</v>
      </c>
      <c r="K2146" s="9">
        <v>48960.000000000007</v>
      </c>
    </row>
    <row r="2147" spans="1:11" x14ac:dyDescent="0.3">
      <c r="A2147" s="4" t="s">
        <v>347</v>
      </c>
      <c r="B2147" s="4" t="s">
        <v>361</v>
      </c>
      <c r="C2147" s="4" t="s">
        <v>10</v>
      </c>
      <c r="D2147" s="4" t="s">
        <v>709</v>
      </c>
      <c r="E2147" s="3" t="s">
        <v>877</v>
      </c>
      <c r="F2147" s="3"/>
      <c r="G2147" s="3" t="s">
        <v>352</v>
      </c>
      <c r="H2147" s="3"/>
      <c r="I2147" s="3" t="s">
        <v>833</v>
      </c>
      <c r="J2147" s="3">
        <v>2040</v>
      </c>
      <c r="K2147" s="9">
        <v>51480</v>
      </c>
    </row>
    <row r="2148" spans="1:11" x14ac:dyDescent="0.3">
      <c r="A2148" s="4" t="s">
        <v>347</v>
      </c>
      <c r="B2148" s="4" t="s">
        <v>361</v>
      </c>
      <c r="C2148" s="4" t="s">
        <v>10</v>
      </c>
      <c r="D2148" s="4" t="s">
        <v>709</v>
      </c>
      <c r="E2148" s="3" t="s">
        <v>877</v>
      </c>
      <c r="F2148" s="3"/>
      <c r="G2148" s="3" t="s">
        <v>352</v>
      </c>
      <c r="H2148" s="3"/>
      <c r="I2148" s="3" t="s">
        <v>833</v>
      </c>
      <c r="J2148" s="3">
        <v>2050</v>
      </c>
      <c r="K2148" s="9">
        <v>54000</v>
      </c>
    </row>
    <row r="2149" spans="1:11" x14ac:dyDescent="0.3">
      <c r="A2149" s="4" t="s">
        <v>347</v>
      </c>
      <c r="B2149" s="4" t="s">
        <v>361</v>
      </c>
      <c r="C2149" s="4" t="s">
        <v>10</v>
      </c>
      <c r="D2149" s="4" t="s">
        <v>710</v>
      </c>
      <c r="E2149" s="3" t="s">
        <v>875</v>
      </c>
      <c r="F2149" s="3"/>
      <c r="G2149" s="3"/>
      <c r="H2149" s="3"/>
      <c r="I2149" s="3" t="s">
        <v>12</v>
      </c>
      <c r="J2149" s="3">
        <v>2020</v>
      </c>
      <c r="K2149" s="9">
        <v>170.1170117011701</v>
      </c>
    </row>
    <row r="2150" spans="1:11" x14ac:dyDescent="0.3">
      <c r="A2150" s="4" t="s">
        <v>347</v>
      </c>
      <c r="B2150" s="4" t="s">
        <v>361</v>
      </c>
      <c r="C2150" s="4" t="s">
        <v>10</v>
      </c>
      <c r="D2150" s="4" t="s">
        <v>710</v>
      </c>
      <c r="E2150" s="3" t="s">
        <v>875</v>
      </c>
      <c r="F2150" s="3"/>
      <c r="G2150" s="3"/>
      <c r="H2150" s="3"/>
      <c r="I2150" s="3" t="s">
        <v>12</v>
      </c>
      <c r="J2150" s="3">
        <v>2050</v>
      </c>
      <c r="K2150" s="9">
        <v>189.018901890189</v>
      </c>
    </row>
    <row r="2151" spans="1:11" x14ac:dyDescent="0.3">
      <c r="A2151" s="4" t="s">
        <v>347</v>
      </c>
      <c r="B2151" s="4" t="s">
        <v>361</v>
      </c>
      <c r="C2151" s="4" t="s">
        <v>10</v>
      </c>
      <c r="D2151" s="4" t="s">
        <v>710</v>
      </c>
      <c r="E2151" s="3" t="s">
        <v>875</v>
      </c>
      <c r="F2151" s="3"/>
      <c r="G2151" s="3"/>
      <c r="H2151" s="3"/>
      <c r="I2151" s="3" t="s">
        <v>11</v>
      </c>
      <c r="J2151" s="3">
        <v>2020</v>
      </c>
      <c r="K2151" s="9">
        <v>189.018901890189</v>
      </c>
    </row>
    <row r="2152" spans="1:11" x14ac:dyDescent="0.3">
      <c r="A2152" s="4" t="s">
        <v>347</v>
      </c>
      <c r="B2152" s="4" t="s">
        <v>361</v>
      </c>
      <c r="C2152" s="4" t="s">
        <v>10</v>
      </c>
      <c r="D2152" s="4" t="s">
        <v>710</v>
      </c>
      <c r="E2152" s="3" t="s">
        <v>875</v>
      </c>
      <c r="F2152" s="3"/>
      <c r="G2152" s="3"/>
      <c r="H2152" s="3"/>
      <c r="I2152" s="3" t="s">
        <v>11</v>
      </c>
      <c r="J2152" s="3">
        <v>2050</v>
      </c>
      <c r="K2152" s="9">
        <v>216.02160216021599</v>
      </c>
    </row>
    <row r="2153" spans="1:11" x14ac:dyDescent="0.3">
      <c r="A2153" s="4" t="s">
        <v>347</v>
      </c>
      <c r="B2153" s="4" t="s">
        <v>361</v>
      </c>
      <c r="C2153" s="4" t="s">
        <v>10</v>
      </c>
      <c r="D2153" s="4" t="s">
        <v>710</v>
      </c>
      <c r="E2153" s="3" t="s">
        <v>875</v>
      </c>
      <c r="F2153" s="3"/>
      <c r="G2153" s="3"/>
      <c r="H2153" s="3"/>
      <c r="I2153" s="3" t="s">
        <v>833</v>
      </c>
      <c r="J2153" s="3">
        <v>2020</v>
      </c>
      <c r="K2153" s="9">
        <v>179.56795679567961</v>
      </c>
    </row>
    <row r="2154" spans="1:11" x14ac:dyDescent="0.3">
      <c r="A2154" s="4" t="s">
        <v>347</v>
      </c>
      <c r="B2154" s="4" t="s">
        <v>361</v>
      </c>
      <c r="C2154" s="4" t="s">
        <v>10</v>
      </c>
      <c r="D2154" s="4" t="s">
        <v>710</v>
      </c>
      <c r="E2154" s="3" t="s">
        <v>875</v>
      </c>
      <c r="F2154" s="3"/>
      <c r="G2154" s="3"/>
      <c r="H2154" s="3"/>
      <c r="I2154" s="3" t="s">
        <v>833</v>
      </c>
      <c r="J2154" s="3">
        <v>2030</v>
      </c>
      <c r="K2154" s="9">
        <v>183.6183618361836</v>
      </c>
    </row>
    <row r="2155" spans="1:11" x14ac:dyDescent="0.3">
      <c r="A2155" s="4" t="s">
        <v>347</v>
      </c>
      <c r="B2155" s="4" t="s">
        <v>361</v>
      </c>
      <c r="C2155" s="4" t="s">
        <v>10</v>
      </c>
      <c r="D2155" s="4" t="s">
        <v>710</v>
      </c>
      <c r="E2155" s="3" t="s">
        <v>875</v>
      </c>
      <c r="F2155" s="3"/>
      <c r="G2155" s="3"/>
      <c r="H2155" s="3"/>
      <c r="I2155" s="3" t="s">
        <v>833</v>
      </c>
      <c r="J2155" s="3">
        <v>2040</v>
      </c>
      <c r="K2155" s="9">
        <v>193.0693069306931</v>
      </c>
    </row>
    <row r="2156" spans="1:11" x14ac:dyDescent="0.3">
      <c r="A2156" s="4" t="s">
        <v>347</v>
      </c>
      <c r="B2156" s="4" t="s">
        <v>361</v>
      </c>
      <c r="C2156" s="4" t="s">
        <v>10</v>
      </c>
      <c r="D2156" s="4" t="s">
        <v>710</v>
      </c>
      <c r="E2156" s="3" t="s">
        <v>875</v>
      </c>
      <c r="F2156" s="3"/>
      <c r="G2156" s="3"/>
      <c r="H2156" s="3"/>
      <c r="I2156" s="3" t="s">
        <v>833</v>
      </c>
      <c r="J2156" s="3">
        <v>2050</v>
      </c>
      <c r="K2156" s="9">
        <v>202.5202520252025</v>
      </c>
    </row>
    <row r="2157" spans="1:11" x14ac:dyDescent="0.3">
      <c r="A2157" s="4" t="s">
        <v>347</v>
      </c>
      <c r="B2157" s="4" t="s">
        <v>361</v>
      </c>
      <c r="C2157" s="4" t="s">
        <v>10</v>
      </c>
      <c r="D2157" s="4" t="s">
        <v>834</v>
      </c>
      <c r="E2157" s="3" t="s">
        <v>874</v>
      </c>
      <c r="F2157" s="3"/>
      <c r="G2157" s="3" t="s">
        <v>245</v>
      </c>
      <c r="H2157" s="3"/>
      <c r="I2157" s="3" t="s">
        <v>12</v>
      </c>
      <c r="J2157" s="3">
        <v>2020</v>
      </c>
      <c r="K2157" s="9">
        <v>11.473447344734479</v>
      </c>
    </row>
    <row r="2158" spans="1:11" x14ac:dyDescent="0.3">
      <c r="A2158" s="4" t="s">
        <v>347</v>
      </c>
      <c r="B2158" s="4" t="s">
        <v>361</v>
      </c>
      <c r="C2158" s="4" t="s">
        <v>10</v>
      </c>
      <c r="D2158" s="4" t="s">
        <v>834</v>
      </c>
      <c r="E2158" s="3" t="s">
        <v>874</v>
      </c>
      <c r="F2158" s="3"/>
      <c r="G2158" s="3" t="s">
        <v>245</v>
      </c>
      <c r="H2158" s="3"/>
      <c r="I2158" s="3" t="s">
        <v>12</v>
      </c>
      <c r="J2158" s="3">
        <v>2050</v>
      </c>
      <c r="K2158" s="9">
        <v>12.748274827482749</v>
      </c>
    </row>
    <row r="2159" spans="1:11" x14ac:dyDescent="0.3">
      <c r="A2159" s="4" t="s">
        <v>347</v>
      </c>
      <c r="B2159" s="4" t="s">
        <v>361</v>
      </c>
      <c r="C2159" s="4" t="s">
        <v>10</v>
      </c>
      <c r="D2159" s="4" t="s">
        <v>834</v>
      </c>
      <c r="E2159" s="3" t="s">
        <v>874</v>
      </c>
      <c r="F2159" s="3"/>
      <c r="G2159" s="3" t="s">
        <v>245</v>
      </c>
      <c r="H2159" s="3"/>
      <c r="I2159" s="3" t="s">
        <v>11</v>
      </c>
      <c r="J2159" s="3">
        <v>2020</v>
      </c>
      <c r="K2159" s="9">
        <v>12.748274827482749</v>
      </c>
    </row>
    <row r="2160" spans="1:11" x14ac:dyDescent="0.3">
      <c r="A2160" s="4" t="s">
        <v>347</v>
      </c>
      <c r="B2160" s="4" t="s">
        <v>361</v>
      </c>
      <c r="C2160" s="4" t="s">
        <v>10</v>
      </c>
      <c r="D2160" s="4" t="s">
        <v>834</v>
      </c>
      <c r="E2160" s="3" t="s">
        <v>874</v>
      </c>
      <c r="F2160" s="3"/>
      <c r="G2160" s="3" t="s">
        <v>245</v>
      </c>
      <c r="H2160" s="3"/>
      <c r="I2160" s="3" t="s">
        <v>11</v>
      </c>
      <c r="J2160" s="3">
        <v>2050</v>
      </c>
      <c r="K2160" s="9">
        <v>14.56945694569457</v>
      </c>
    </row>
    <row r="2161" spans="1:11" x14ac:dyDescent="0.3">
      <c r="A2161" s="4" t="s">
        <v>347</v>
      </c>
      <c r="B2161" s="4" t="s">
        <v>361</v>
      </c>
      <c r="C2161" s="4" t="s">
        <v>10</v>
      </c>
      <c r="D2161" s="4" t="s">
        <v>834</v>
      </c>
      <c r="E2161" s="3" t="s">
        <v>874</v>
      </c>
      <c r="F2161" s="3"/>
      <c r="G2161" s="3" t="s">
        <v>245</v>
      </c>
      <c r="H2161" s="3"/>
      <c r="I2161" s="3" t="s">
        <v>833</v>
      </c>
      <c r="J2161" s="3">
        <v>2020</v>
      </c>
      <c r="K2161" s="9">
        <v>12.11086108610861</v>
      </c>
    </row>
    <row r="2162" spans="1:11" x14ac:dyDescent="0.3">
      <c r="A2162" s="4" t="s">
        <v>347</v>
      </c>
      <c r="B2162" s="4" t="s">
        <v>361</v>
      </c>
      <c r="C2162" s="4" t="s">
        <v>10</v>
      </c>
      <c r="D2162" s="4" t="s">
        <v>834</v>
      </c>
      <c r="E2162" s="3" t="s">
        <v>874</v>
      </c>
      <c r="F2162" s="3"/>
      <c r="G2162" s="3" t="s">
        <v>245</v>
      </c>
      <c r="H2162" s="3"/>
      <c r="I2162" s="3" t="s">
        <v>833</v>
      </c>
      <c r="J2162" s="3">
        <v>2030</v>
      </c>
      <c r="K2162" s="9">
        <v>12.38403840384038</v>
      </c>
    </row>
    <row r="2163" spans="1:11" x14ac:dyDescent="0.3">
      <c r="A2163" s="4" t="s">
        <v>347</v>
      </c>
      <c r="B2163" s="4" t="s">
        <v>361</v>
      </c>
      <c r="C2163" s="4" t="s">
        <v>10</v>
      </c>
      <c r="D2163" s="4" t="s">
        <v>834</v>
      </c>
      <c r="E2163" s="3" t="s">
        <v>874</v>
      </c>
      <c r="F2163" s="3"/>
      <c r="G2163" s="3" t="s">
        <v>245</v>
      </c>
      <c r="H2163" s="3"/>
      <c r="I2163" s="3" t="s">
        <v>833</v>
      </c>
      <c r="J2163" s="3">
        <v>2040</v>
      </c>
      <c r="K2163" s="9">
        <v>13.021452145214511</v>
      </c>
    </row>
    <row r="2164" spans="1:11" x14ac:dyDescent="0.3">
      <c r="A2164" s="4" t="s">
        <v>347</v>
      </c>
      <c r="B2164" s="4" t="s">
        <v>361</v>
      </c>
      <c r="C2164" s="4" t="s">
        <v>10</v>
      </c>
      <c r="D2164" s="4" t="s">
        <v>834</v>
      </c>
      <c r="E2164" s="3" t="s">
        <v>874</v>
      </c>
      <c r="F2164" s="3"/>
      <c r="G2164" s="3" t="s">
        <v>245</v>
      </c>
      <c r="H2164" s="3"/>
      <c r="I2164" s="3" t="s">
        <v>833</v>
      </c>
      <c r="J2164" s="3">
        <v>2050</v>
      </c>
      <c r="K2164" s="9">
        <v>13.658865886588661</v>
      </c>
    </row>
    <row r="2165" spans="1:11" x14ac:dyDescent="0.3">
      <c r="A2165" s="4" t="s">
        <v>347</v>
      </c>
      <c r="B2165" s="4" t="s">
        <v>361</v>
      </c>
      <c r="C2165" s="4" t="s">
        <v>374</v>
      </c>
      <c r="D2165" s="4" t="s">
        <v>475</v>
      </c>
      <c r="E2165" s="3" t="s">
        <v>850</v>
      </c>
      <c r="F2165" s="3"/>
      <c r="G2165" s="3" t="s">
        <v>0</v>
      </c>
      <c r="H2165" s="3"/>
      <c r="I2165" s="3" t="s">
        <v>12</v>
      </c>
      <c r="J2165" s="3">
        <v>2020</v>
      </c>
      <c r="K2165" s="9">
        <v>90</v>
      </c>
    </row>
    <row r="2166" spans="1:11" x14ac:dyDescent="0.3">
      <c r="A2166" s="4" t="s">
        <v>347</v>
      </c>
      <c r="B2166" s="4" t="s">
        <v>361</v>
      </c>
      <c r="C2166" s="4" t="s">
        <v>374</v>
      </c>
      <c r="D2166" s="4" t="s">
        <v>475</v>
      </c>
      <c r="E2166" s="3" t="s">
        <v>850</v>
      </c>
      <c r="F2166" s="3"/>
      <c r="G2166" s="3" t="s">
        <v>0</v>
      </c>
      <c r="H2166" s="3"/>
      <c r="I2166" s="3" t="s">
        <v>12</v>
      </c>
      <c r="J2166" s="3">
        <v>2050</v>
      </c>
      <c r="K2166" s="9">
        <v>90</v>
      </c>
    </row>
    <row r="2167" spans="1:11" x14ac:dyDescent="0.3">
      <c r="A2167" s="4" t="s">
        <v>347</v>
      </c>
      <c r="B2167" s="4" t="s">
        <v>361</v>
      </c>
      <c r="C2167" s="4" t="s">
        <v>374</v>
      </c>
      <c r="D2167" s="4" t="s">
        <v>475</v>
      </c>
      <c r="E2167" s="3" t="s">
        <v>850</v>
      </c>
      <c r="F2167" s="3"/>
      <c r="G2167" s="3" t="s">
        <v>0</v>
      </c>
      <c r="H2167" s="3"/>
      <c r="I2167" s="3" t="s">
        <v>11</v>
      </c>
      <c r="J2167" s="3">
        <v>2020</v>
      </c>
      <c r="K2167" s="9">
        <v>90</v>
      </c>
    </row>
    <row r="2168" spans="1:11" x14ac:dyDescent="0.3">
      <c r="A2168" s="4" t="s">
        <v>347</v>
      </c>
      <c r="B2168" s="4" t="s">
        <v>361</v>
      </c>
      <c r="C2168" s="4" t="s">
        <v>374</v>
      </c>
      <c r="D2168" s="4" t="s">
        <v>475</v>
      </c>
      <c r="E2168" s="3" t="s">
        <v>850</v>
      </c>
      <c r="F2168" s="3"/>
      <c r="G2168" s="3" t="s">
        <v>0</v>
      </c>
      <c r="H2168" s="3"/>
      <c r="I2168" s="3" t="s">
        <v>11</v>
      </c>
      <c r="J2168" s="3">
        <v>2050</v>
      </c>
      <c r="K2168" s="9">
        <v>90</v>
      </c>
    </row>
    <row r="2169" spans="1:11" x14ac:dyDescent="0.3">
      <c r="A2169" s="4" t="s">
        <v>347</v>
      </c>
      <c r="B2169" s="4" t="s">
        <v>361</v>
      </c>
      <c r="C2169" s="4" t="s">
        <v>374</v>
      </c>
      <c r="D2169" s="4" t="s">
        <v>475</v>
      </c>
      <c r="E2169" s="3" t="s">
        <v>850</v>
      </c>
      <c r="F2169" s="3"/>
      <c r="G2169" s="3" t="s">
        <v>0</v>
      </c>
      <c r="H2169" s="3"/>
      <c r="I2169" s="3" t="s">
        <v>833</v>
      </c>
      <c r="J2169" s="3">
        <v>2020</v>
      </c>
      <c r="K2169" s="9">
        <v>90</v>
      </c>
    </row>
    <row r="2170" spans="1:11" x14ac:dyDescent="0.3">
      <c r="A2170" s="4" t="s">
        <v>347</v>
      </c>
      <c r="B2170" s="4" t="s">
        <v>361</v>
      </c>
      <c r="C2170" s="4" t="s">
        <v>374</v>
      </c>
      <c r="D2170" s="4" t="s">
        <v>475</v>
      </c>
      <c r="E2170" s="3" t="s">
        <v>850</v>
      </c>
      <c r="F2170" s="3"/>
      <c r="G2170" s="3" t="s">
        <v>0</v>
      </c>
      <c r="H2170" s="3"/>
      <c r="I2170" s="3" t="s">
        <v>833</v>
      </c>
      <c r="J2170" s="3">
        <v>2030</v>
      </c>
      <c r="K2170" s="9">
        <v>90</v>
      </c>
    </row>
    <row r="2171" spans="1:11" x14ac:dyDescent="0.3">
      <c r="A2171" s="4" t="s">
        <v>347</v>
      </c>
      <c r="B2171" s="4" t="s">
        <v>361</v>
      </c>
      <c r="C2171" s="4" t="s">
        <v>374</v>
      </c>
      <c r="D2171" s="4" t="s">
        <v>475</v>
      </c>
      <c r="E2171" s="3" t="s">
        <v>850</v>
      </c>
      <c r="F2171" s="3"/>
      <c r="G2171" s="3" t="s">
        <v>0</v>
      </c>
      <c r="H2171" s="3"/>
      <c r="I2171" s="3" t="s">
        <v>833</v>
      </c>
      <c r="J2171" s="3">
        <v>2040</v>
      </c>
      <c r="K2171" s="9">
        <v>90</v>
      </c>
    </row>
    <row r="2172" spans="1:11" x14ac:dyDescent="0.3">
      <c r="A2172" s="4" t="s">
        <v>347</v>
      </c>
      <c r="B2172" s="4" t="s">
        <v>361</v>
      </c>
      <c r="C2172" s="4" t="s">
        <v>374</v>
      </c>
      <c r="D2172" s="4" t="s">
        <v>475</v>
      </c>
      <c r="E2172" s="3" t="s">
        <v>850</v>
      </c>
      <c r="F2172" s="3"/>
      <c r="G2172" s="3" t="s">
        <v>0</v>
      </c>
      <c r="H2172" s="3"/>
      <c r="I2172" s="3" t="s">
        <v>833</v>
      </c>
      <c r="J2172" s="3">
        <v>2050</v>
      </c>
      <c r="K2172" s="9">
        <v>90</v>
      </c>
    </row>
    <row r="2173" spans="1:11" x14ac:dyDescent="0.3">
      <c r="A2173" s="4" t="s">
        <v>347</v>
      </c>
      <c r="B2173" s="4" t="s">
        <v>361</v>
      </c>
      <c r="C2173" s="4" t="s">
        <v>374</v>
      </c>
      <c r="D2173" s="4" t="s">
        <v>476</v>
      </c>
      <c r="E2173" s="3" t="s">
        <v>850</v>
      </c>
      <c r="F2173" s="3"/>
      <c r="G2173" s="3" t="s">
        <v>0</v>
      </c>
      <c r="H2173" s="3"/>
      <c r="I2173" s="3" t="s">
        <v>12</v>
      </c>
      <c r="J2173" s="3">
        <v>2020</v>
      </c>
      <c r="K2173" s="9">
        <v>10</v>
      </c>
    </row>
    <row r="2174" spans="1:11" x14ac:dyDescent="0.3">
      <c r="A2174" s="4" t="s">
        <v>347</v>
      </c>
      <c r="B2174" s="4" t="s">
        <v>361</v>
      </c>
      <c r="C2174" s="4" t="s">
        <v>374</v>
      </c>
      <c r="D2174" s="4" t="s">
        <v>476</v>
      </c>
      <c r="E2174" s="3" t="s">
        <v>850</v>
      </c>
      <c r="F2174" s="3"/>
      <c r="G2174" s="3" t="s">
        <v>0</v>
      </c>
      <c r="H2174" s="3"/>
      <c r="I2174" s="3" t="s">
        <v>12</v>
      </c>
      <c r="J2174" s="3">
        <v>2050</v>
      </c>
      <c r="K2174" s="9">
        <v>10</v>
      </c>
    </row>
    <row r="2175" spans="1:11" x14ac:dyDescent="0.3">
      <c r="A2175" s="4" t="s">
        <v>347</v>
      </c>
      <c r="B2175" s="4" t="s">
        <v>361</v>
      </c>
      <c r="C2175" s="4" t="s">
        <v>374</v>
      </c>
      <c r="D2175" s="4" t="s">
        <v>476</v>
      </c>
      <c r="E2175" s="3" t="s">
        <v>850</v>
      </c>
      <c r="F2175" s="3"/>
      <c r="G2175" s="3" t="s">
        <v>0</v>
      </c>
      <c r="H2175" s="3"/>
      <c r="I2175" s="3" t="s">
        <v>11</v>
      </c>
      <c r="J2175" s="3">
        <v>2020</v>
      </c>
      <c r="K2175" s="9">
        <v>10</v>
      </c>
    </row>
    <row r="2176" spans="1:11" x14ac:dyDescent="0.3">
      <c r="A2176" s="4" t="s">
        <v>347</v>
      </c>
      <c r="B2176" s="4" t="s">
        <v>361</v>
      </c>
      <c r="C2176" s="4" t="s">
        <v>374</v>
      </c>
      <c r="D2176" s="4" t="s">
        <v>476</v>
      </c>
      <c r="E2176" s="3" t="s">
        <v>850</v>
      </c>
      <c r="F2176" s="3"/>
      <c r="G2176" s="3" t="s">
        <v>0</v>
      </c>
      <c r="H2176" s="3"/>
      <c r="I2176" s="3" t="s">
        <v>11</v>
      </c>
      <c r="J2176" s="3">
        <v>2050</v>
      </c>
      <c r="K2176" s="9">
        <v>10</v>
      </c>
    </row>
    <row r="2177" spans="1:11" x14ac:dyDescent="0.3">
      <c r="A2177" s="4" t="s">
        <v>347</v>
      </c>
      <c r="B2177" s="4" t="s">
        <v>361</v>
      </c>
      <c r="C2177" s="4" t="s">
        <v>374</v>
      </c>
      <c r="D2177" s="4" t="s">
        <v>476</v>
      </c>
      <c r="E2177" s="3" t="s">
        <v>850</v>
      </c>
      <c r="F2177" s="3"/>
      <c r="G2177" s="3" t="s">
        <v>0</v>
      </c>
      <c r="H2177" s="3"/>
      <c r="I2177" s="3" t="s">
        <v>833</v>
      </c>
      <c r="J2177" s="3">
        <v>2020</v>
      </c>
      <c r="K2177" s="9">
        <v>10</v>
      </c>
    </row>
    <row r="2178" spans="1:11" x14ac:dyDescent="0.3">
      <c r="A2178" s="4" t="s">
        <v>347</v>
      </c>
      <c r="B2178" s="4" t="s">
        <v>361</v>
      </c>
      <c r="C2178" s="4" t="s">
        <v>374</v>
      </c>
      <c r="D2178" s="4" t="s">
        <v>476</v>
      </c>
      <c r="E2178" s="3" t="s">
        <v>850</v>
      </c>
      <c r="F2178" s="3"/>
      <c r="G2178" s="3" t="s">
        <v>0</v>
      </c>
      <c r="H2178" s="3"/>
      <c r="I2178" s="3" t="s">
        <v>833</v>
      </c>
      <c r="J2178" s="3">
        <v>2030</v>
      </c>
      <c r="K2178" s="9">
        <v>10</v>
      </c>
    </row>
    <row r="2179" spans="1:11" x14ac:dyDescent="0.3">
      <c r="A2179" s="4" t="s">
        <v>347</v>
      </c>
      <c r="B2179" s="4" t="s">
        <v>361</v>
      </c>
      <c r="C2179" s="4" t="s">
        <v>374</v>
      </c>
      <c r="D2179" s="4" t="s">
        <v>476</v>
      </c>
      <c r="E2179" s="3" t="s">
        <v>850</v>
      </c>
      <c r="F2179" s="3"/>
      <c r="G2179" s="3" t="s">
        <v>0</v>
      </c>
      <c r="H2179" s="3"/>
      <c r="I2179" s="3" t="s">
        <v>833</v>
      </c>
      <c r="J2179" s="3">
        <v>2040</v>
      </c>
      <c r="K2179" s="9">
        <v>10</v>
      </c>
    </row>
    <row r="2180" spans="1:11" x14ac:dyDescent="0.3">
      <c r="A2180" s="4" t="s">
        <v>347</v>
      </c>
      <c r="B2180" s="4" t="s">
        <v>361</v>
      </c>
      <c r="C2180" s="4" t="s">
        <v>374</v>
      </c>
      <c r="D2180" s="4" t="s">
        <v>476</v>
      </c>
      <c r="E2180" s="3" t="s">
        <v>850</v>
      </c>
      <c r="F2180" s="3"/>
      <c r="G2180" s="3" t="s">
        <v>0</v>
      </c>
      <c r="H2180" s="3"/>
      <c r="I2180" s="3" t="s">
        <v>833</v>
      </c>
      <c r="J2180" s="3">
        <v>2050</v>
      </c>
      <c r="K2180" s="9">
        <v>10</v>
      </c>
    </row>
    <row r="2181" spans="1:11" x14ac:dyDescent="0.3">
      <c r="A2181" s="4" t="s">
        <v>347</v>
      </c>
      <c r="B2181" s="4" t="s">
        <v>361</v>
      </c>
      <c r="C2181" s="4" t="s">
        <v>374</v>
      </c>
      <c r="D2181" s="4" t="s">
        <v>716</v>
      </c>
      <c r="E2181" s="3" t="s">
        <v>878</v>
      </c>
      <c r="F2181" s="3"/>
      <c r="G2181" s="3" t="s">
        <v>358</v>
      </c>
      <c r="H2181" s="3" t="s">
        <v>359</v>
      </c>
      <c r="I2181" s="3" t="s">
        <v>12</v>
      </c>
      <c r="J2181" s="3">
        <v>2020</v>
      </c>
      <c r="K2181" s="9">
        <v>2</v>
      </c>
    </row>
    <row r="2182" spans="1:11" x14ac:dyDescent="0.3">
      <c r="A2182" s="4" t="s">
        <v>347</v>
      </c>
      <c r="B2182" s="4" t="s">
        <v>361</v>
      </c>
      <c r="C2182" s="4" t="s">
        <v>374</v>
      </c>
      <c r="D2182" s="4" t="s">
        <v>716</v>
      </c>
      <c r="E2182" s="3" t="s">
        <v>878</v>
      </c>
      <c r="F2182" s="3"/>
      <c r="G2182" s="3" t="s">
        <v>358</v>
      </c>
      <c r="H2182" s="3" t="s">
        <v>359</v>
      </c>
      <c r="I2182" s="3" t="s">
        <v>12</v>
      </c>
      <c r="J2182" s="3">
        <v>2050</v>
      </c>
      <c r="K2182" s="9">
        <v>2</v>
      </c>
    </row>
    <row r="2183" spans="1:11" x14ac:dyDescent="0.3">
      <c r="A2183" s="4" t="s">
        <v>347</v>
      </c>
      <c r="B2183" s="4" t="s">
        <v>361</v>
      </c>
      <c r="C2183" s="4" t="s">
        <v>374</v>
      </c>
      <c r="D2183" s="4" t="s">
        <v>716</v>
      </c>
      <c r="E2183" s="3" t="s">
        <v>878</v>
      </c>
      <c r="F2183" s="3"/>
      <c r="G2183" s="3" t="s">
        <v>358</v>
      </c>
      <c r="H2183" s="3" t="s">
        <v>359</v>
      </c>
      <c r="I2183" s="3" t="s">
        <v>11</v>
      </c>
      <c r="J2183" s="3">
        <v>2020</v>
      </c>
      <c r="K2183" s="9">
        <v>2</v>
      </c>
    </row>
    <row r="2184" spans="1:11" x14ac:dyDescent="0.3">
      <c r="A2184" s="4" t="s">
        <v>347</v>
      </c>
      <c r="B2184" s="4" t="s">
        <v>361</v>
      </c>
      <c r="C2184" s="4" t="s">
        <v>374</v>
      </c>
      <c r="D2184" s="4" t="s">
        <v>716</v>
      </c>
      <c r="E2184" s="3" t="s">
        <v>878</v>
      </c>
      <c r="F2184" s="3"/>
      <c r="G2184" s="3" t="s">
        <v>358</v>
      </c>
      <c r="H2184" s="3" t="s">
        <v>359</v>
      </c>
      <c r="I2184" s="3" t="s">
        <v>11</v>
      </c>
      <c r="J2184" s="3">
        <v>2050</v>
      </c>
      <c r="K2184" s="9">
        <v>2</v>
      </c>
    </row>
    <row r="2185" spans="1:11" x14ac:dyDescent="0.3">
      <c r="A2185" s="4" t="s">
        <v>347</v>
      </c>
      <c r="B2185" s="4" t="s">
        <v>361</v>
      </c>
      <c r="C2185" s="4" t="s">
        <v>374</v>
      </c>
      <c r="D2185" s="4" t="s">
        <v>716</v>
      </c>
      <c r="E2185" s="3" t="s">
        <v>878</v>
      </c>
      <c r="F2185" s="3"/>
      <c r="G2185" s="3" t="s">
        <v>358</v>
      </c>
      <c r="H2185" s="3" t="s">
        <v>359</v>
      </c>
      <c r="I2185" s="3" t="s">
        <v>833</v>
      </c>
      <c r="J2185" s="3">
        <v>2020</v>
      </c>
      <c r="K2185" s="9">
        <v>2</v>
      </c>
    </row>
    <row r="2186" spans="1:11" x14ac:dyDescent="0.3">
      <c r="A2186" s="4" t="s">
        <v>347</v>
      </c>
      <c r="B2186" s="4" t="s">
        <v>361</v>
      </c>
      <c r="C2186" s="4" t="s">
        <v>374</v>
      </c>
      <c r="D2186" s="4" t="s">
        <v>716</v>
      </c>
      <c r="E2186" s="3" t="s">
        <v>878</v>
      </c>
      <c r="F2186" s="3"/>
      <c r="G2186" s="3" t="s">
        <v>358</v>
      </c>
      <c r="H2186" s="3" t="s">
        <v>359</v>
      </c>
      <c r="I2186" s="3" t="s">
        <v>833</v>
      </c>
      <c r="J2186" s="3">
        <v>2030</v>
      </c>
      <c r="K2186" s="9">
        <v>2</v>
      </c>
    </row>
    <row r="2187" spans="1:11" x14ac:dyDescent="0.3">
      <c r="A2187" s="4" t="s">
        <v>347</v>
      </c>
      <c r="B2187" s="4" t="s">
        <v>361</v>
      </c>
      <c r="C2187" s="4" t="s">
        <v>374</v>
      </c>
      <c r="D2187" s="4" t="s">
        <v>716</v>
      </c>
      <c r="E2187" s="3" t="s">
        <v>878</v>
      </c>
      <c r="F2187" s="3"/>
      <c r="G2187" s="3" t="s">
        <v>358</v>
      </c>
      <c r="H2187" s="3" t="s">
        <v>359</v>
      </c>
      <c r="I2187" s="3" t="s">
        <v>833</v>
      </c>
      <c r="J2187" s="3">
        <v>2040</v>
      </c>
      <c r="K2187" s="9">
        <v>2</v>
      </c>
    </row>
    <row r="2188" spans="1:11" x14ac:dyDescent="0.3">
      <c r="A2188" s="4" t="s">
        <v>347</v>
      </c>
      <c r="B2188" s="4" t="s">
        <v>361</v>
      </c>
      <c r="C2188" s="4" t="s">
        <v>374</v>
      </c>
      <c r="D2188" s="4" t="s">
        <v>716</v>
      </c>
      <c r="E2188" s="3" t="s">
        <v>878</v>
      </c>
      <c r="F2188" s="3"/>
      <c r="G2188" s="3" t="s">
        <v>358</v>
      </c>
      <c r="H2188" s="3" t="s">
        <v>359</v>
      </c>
      <c r="I2188" s="3" t="s">
        <v>833</v>
      </c>
      <c r="J2188" s="3">
        <v>2050</v>
      </c>
      <c r="K2188" s="9">
        <v>2</v>
      </c>
    </row>
    <row r="2189" spans="1:11" x14ac:dyDescent="0.3">
      <c r="A2189" s="4" t="s">
        <v>347</v>
      </c>
      <c r="B2189" s="4" t="s">
        <v>361</v>
      </c>
      <c r="C2189" s="4" t="s">
        <v>374</v>
      </c>
      <c r="D2189" s="4" t="s">
        <v>714</v>
      </c>
      <c r="E2189" s="3" t="s">
        <v>879</v>
      </c>
      <c r="F2189" s="3"/>
      <c r="G2189" s="3" t="s">
        <v>356</v>
      </c>
      <c r="H2189" s="3"/>
      <c r="I2189" s="3" t="s">
        <v>12</v>
      </c>
      <c r="J2189" s="3">
        <v>2020</v>
      </c>
      <c r="K2189" s="9">
        <v>400</v>
      </c>
    </row>
    <row r="2190" spans="1:11" x14ac:dyDescent="0.3">
      <c r="A2190" s="4" t="s">
        <v>347</v>
      </c>
      <c r="B2190" s="4" t="s">
        <v>361</v>
      </c>
      <c r="C2190" s="4" t="s">
        <v>374</v>
      </c>
      <c r="D2190" s="4" t="s">
        <v>714</v>
      </c>
      <c r="E2190" s="3" t="s">
        <v>879</v>
      </c>
      <c r="F2190" s="3"/>
      <c r="G2190" s="3" t="s">
        <v>356</v>
      </c>
      <c r="H2190" s="3"/>
      <c r="I2190" s="3" t="s">
        <v>12</v>
      </c>
      <c r="J2190" s="3">
        <v>2050</v>
      </c>
      <c r="K2190" s="9">
        <v>150</v>
      </c>
    </row>
    <row r="2191" spans="1:11" x14ac:dyDescent="0.3">
      <c r="A2191" s="4" t="s">
        <v>347</v>
      </c>
      <c r="B2191" s="4" t="s">
        <v>361</v>
      </c>
      <c r="C2191" s="4" t="s">
        <v>374</v>
      </c>
      <c r="D2191" s="4" t="s">
        <v>714</v>
      </c>
      <c r="E2191" s="3" t="s">
        <v>879</v>
      </c>
      <c r="F2191" s="3"/>
      <c r="G2191" s="3" t="s">
        <v>356</v>
      </c>
      <c r="H2191" s="3"/>
      <c r="I2191" s="3" t="s">
        <v>11</v>
      </c>
      <c r="J2191" s="3">
        <v>2020</v>
      </c>
      <c r="K2191" s="9">
        <v>800</v>
      </c>
    </row>
    <row r="2192" spans="1:11" x14ac:dyDescent="0.3">
      <c r="A2192" s="4" t="s">
        <v>347</v>
      </c>
      <c r="B2192" s="4" t="s">
        <v>361</v>
      </c>
      <c r="C2192" s="4" t="s">
        <v>374</v>
      </c>
      <c r="D2192" s="4" t="s">
        <v>714</v>
      </c>
      <c r="E2192" s="3" t="s">
        <v>879</v>
      </c>
      <c r="F2192" s="3"/>
      <c r="G2192" s="3" t="s">
        <v>356</v>
      </c>
      <c r="H2192" s="3"/>
      <c r="I2192" s="3" t="s">
        <v>11</v>
      </c>
      <c r="J2192" s="3">
        <v>2050</v>
      </c>
      <c r="K2192" s="9">
        <v>400</v>
      </c>
    </row>
    <row r="2193" spans="1:11" x14ac:dyDescent="0.3">
      <c r="A2193" s="4" t="s">
        <v>347</v>
      </c>
      <c r="B2193" s="4" t="s">
        <v>361</v>
      </c>
      <c r="C2193" s="4" t="s">
        <v>374</v>
      </c>
      <c r="D2193" s="4" t="s">
        <v>714</v>
      </c>
      <c r="E2193" s="3" t="s">
        <v>879</v>
      </c>
      <c r="F2193" s="3"/>
      <c r="G2193" s="3" t="s">
        <v>356</v>
      </c>
      <c r="H2193" s="3"/>
      <c r="I2193" s="3" t="s">
        <v>833</v>
      </c>
      <c r="J2193" s="3">
        <v>2020</v>
      </c>
      <c r="K2193" s="9">
        <v>650</v>
      </c>
    </row>
    <row r="2194" spans="1:11" x14ac:dyDescent="0.3">
      <c r="A2194" s="4" t="s">
        <v>347</v>
      </c>
      <c r="B2194" s="4" t="s">
        <v>361</v>
      </c>
      <c r="C2194" s="4" t="s">
        <v>374</v>
      </c>
      <c r="D2194" s="4" t="s">
        <v>714</v>
      </c>
      <c r="E2194" s="3" t="s">
        <v>879</v>
      </c>
      <c r="F2194" s="3"/>
      <c r="G2194" s="3" t="s">
        <v>356</v>
      </c>
      <c r="H2194" s="3"/>
      <c r="I2194" s="3" t="s">
        <v>833</v>
      </c>
      <c r="J2194" s="3">
        <v>2030</v>
      </c>
      <c r="K2194" s="9">
        <v>450</v>
      </c>
    </row>
    <row r="2195" spans="1:11" x14ac:dyDescent="0.3">
      <c r="A2195" s="4" t="s">
        <v>347</v>
      </c>
      <c r="B2195" s="4" t="s">
        <v>361</v>
      </c>
      <c r="C2195" s="4" t="s">
        <v>374</v>
      </c>
      <c r="D2195" s="4" t="s">
        <v>714</v>
      </c>
      <c r="E2195" s="3" t="s">
        <v>879</v>
      </c>
      <c r="F2195" s="3"/>
      <c r="G2195" s="3" t="s">
        <v>356</v>
      </c>
      <c r="H2195" s="3"/>
      <c r="I2195" s="3" t="s">
        <v>833</v>
      </c>
      <c r="J2195" s="3">
        <v>2040</v>
      </c>
      <c r="K2195" s="9">
        <v>300</v>
      </c>
    </row>
    <row r="2196" spans="1:11" x14ac:dyDescent="0.3">
      <c r="A2196" s="4" t="s">
        <v>347</v>
      </c>
      <c r="B2196" s="4" t="s">
        <v>361</v>
      </c>
      <c r="C2196" s="4" t="s">
        <v>374</v>
      </c>
      <c r="D2196" s="4" t="s">
        <v>714</v>
      </c>
      <c r="E2196" s="3" t="s">
        <v>879</v>
      </c>
      <c r="F2196" s="3"/>
      <c r="G2196" s="3" t="s">
        <v>356</v>
      </c>
      <c r="H2196" s="3"/>
      <c r="I2196" s="3" t="s">
        <v>833</v>
      </c>
      <c r="J2196" s="3">
        <v>2050</v>
      </c>
      <c r="K2196" s="9">
        <v>250</v>
      </c>
    </row>
    <row r="2197" spans="1:11" x14ac:dyDescent="0.3">
      <c r="A2197" s="4" t="s">
        <v>347</v>
      </c>
      <c r="B2197" s="4" t="s">
        <v>361</v>
      </c>
      <c r="C2197" s="4" t="s">
        <v>374</v>
      </c>
      <c r="D2197" s="4" t="s">
        <v>715</v>
      </c>
      <c r="E2197" s="3" t="s">
        <v>880</v>
      </c>
      <c r="F2197" s="3"/>
      <c r="G2197" s="3" t="s">
        <v>357</v>
      </c>
      <c r="H2197" s="3"/>
      <c r="I2197" s="3" t="s">
        <v>12</v>
      </c>
      <c r="J2197" s="3">
        <v>2020</v>
      </c>
      <c r="K2197" s="9">
        <v>881.83421516754845</v>
      </c>
    </row>
    <row r="2198" spans="1:11" x14ac:dyDescent="0.3">
      <c r="A2198" s="4" t="s">
        <v>347</v>
      </c>
      <c r="B2198" s="4" t="s">
        <v>361</v>
      </c>
      <c r="C2198" s="4" t="s">
        <v>374</v>
      </c>
      <c r="D2198" s="4" t="s">
        <v>715</v>
      </c>
      <c r="E2198" s="3" t="s">
        <v>880</v>
      </c>
      <c r="F2198" s="3"/>
      <c r="G2198" s="3" t="s">
        <v>357</v>
      </c>
      <c r="H2198" s="3"/>
      <c r="I2198" s="3" t="s">
        <v>12</v>
      </c>
      <c r="J2198" s="3">
        <v>2050</v>
      </c>
      <c r="K2198" s="9">
        <v>297.61904761904771</v>
      </c>
    </row>
    <row r="2199" spans="1:11" x14ac:dyDescent="0.3">
      <c r="A2199" s="4" t="s">
        <v>347</v>
      </c>
      <c r="B2199" s="4" t="s">
        <v>361</v>
      </c>
      <c r="C2199" s="4" t="s">
        <v>374</v>
      </c>
      <c r="D2199" s="4" t="s">
        <v>715</v>
      </c>
      <c r="E2199" s="3" t="s">
        <v>880</v>
      </c>
      <c r="F2199" s="3"/>
      <c r="G2199" s="3" t="s">
        <v>357</v>
      </c>
      <c r="H2199" s="3"/>
      <c r="I2199" s="3" t="s">
        <v>11</v>
      </c>
      <c r="J2199" s="3">
        <v>2020</v>
      </c>
      <c r="K2199" s="9">
        <v>1587.3015873015879</v>
      </c>
    </row>
    <row r="2200" spans="1:11" x14ac:dyDescent="0.3">
      <c r="A2200" s="4" t="s">
        <v>347</v>
      </c>
      <c r="B2200" s="4" t="s">
        <v>361</v>
      </c>
      <c r="C2200" s="4" t="s">
        <v>374</v>
      </c>
      <c r="D2200" s="4" t="s">
        <v>715</v>
      </c>
      <c r="E2200" s="3" t="s">
        <v>880</v>
      </c>
      <c r="F2200" s="3"/>
      <c r="G2200" s="3" t="s">
        <v>357</v>
      </c>
      <c r="H2200" s="3"/>
      <c r="I2200" s="3" t="s">
        <v>11</v>
      </c>
      <c r="J2200" s="3">
        <v>2050</v>
      </c>
      <c r="K2200" s="9">
        <v>694.44444444444434</v>
      </c>
    </row>
    <row r="2201" spans="1:11" x14ac:dyDescent="0.3">
      <c r="A2201" s="4" t="s">
        <v>347</v>
      </c>
      <c r="B2201" s="4" t="s">
        <v>361</v>
      </c>
      <c r="C2201" s="4" t="s">
        <v>374</v>
      </c>
      <c r="D2201" s="4" t="s">
        <v>715</v>
      </c>
      <c r="E2201" s="3" t="s">
        <v>880</v>
      </c>
      <c r="F2201" s="3"/>
      <c r="G2201" s="3" t="s">
        <v>357</v>
      </c>
      <c r="H2201" s="3"/>
      <c r="I2201" s="3" t="s">
        <v>833</v>
      </c>
      <c r="J2201" s="3">
        <v>2020</v>
      </c>
      <c r="K2201" s="9">
        <v>1357.5605680868839</v>
      </c>
    </row>
    <row r="2202" spans="1:11" x14ac:dyDescent="0.3">
      <c r="A2202" s="4" t="s">
        <v>347</v>
      </c>
      <c r="B2202" s="4" t="s">
        <v>361</v>
      </c>
      <c r="C2202" s="4" t="s">
        <v>374</v>
      </c>
      <c r="D2202" s="4" t="s">
        <v>715</v>
      </c>
      <c r="E2202" s="3" t="s">
        <v>880</v>
      </c>
      <c r="F2202" s="3"/>
      <c r="G2202" s="3" t="s">
        <v>357</v>
      </c>
      <c r="H2202" s="3"/>
      <c r="I2202" s="3" t="s">
        <v>833</v>
      </c>
      <c r="J2202" s="3">
        <v>2030</v>
      </c>
      <c r="K2202" s="9">
        <v>919.11764705882331</v>
      </c>
    </row>
    <row r="2203" spans="1:11" x14ac:dyDescent="0.3">
      <c r="A2203" s="4" t="s">
        <v>347</v>
      </c>
      <c r="B2203" s="4" t="s">
        <v>361</v>
      </c>
      <c r="C2203" s="4" t="s">
        <v>374</v>
      </c>
      <c r="D2203" s="4" t="s">
        <v>715</v>
      </c>
      <c r="E2203" s="3" t="s">
        <v>880</v>
      </c>
      <c r="F2203" s="3"/>
      <c r="G2203" s="3" t="s">
        <v>357</v>
      </c>
      <c r="H2203" s="3"/>
      <c r="I2203" s="3" t="s">
        <v>833</v>
      </c>
      <c r="J2203" s="3">
        <v>2040</v>
      </c>
      <c r="K2203" s="9">
        <v>582.75058275058279</v>
      </c>
    </row>
    <row r="2204" spans="1:11" x14ac:dyDescent="0.3">
      <c r="A2204" s="4" t="s">
        <v>347</v>
      </c>
      <c r="B2204" s="4" t="s">
        <v>361</v>
      </c>
      <c r="C2204" s="4" t="s">
        <v>374</v>
      </c>
      <c r="D2204" s="4" t="s">
        <v>715</v>
      </c>
      <c r="E2204" s="3" t="s">
        <v>880</v>
      </c>
      <c r="F2204" s="3"/>
      <c r="G2204" s="3" t="s">
        <v>357</v>
      </c>
      <c r="H2204" s="3"/>
      <c r="I2204" s="3" t="s">
        <v>833</v>
      </c>
      <c r="J2204" s="3">
        <v>2050</v>
      </c>
      <c r="K2204" s="9">
        <v>462.96296296296288</v>
      </c>
    </row>
    <row r="2205" spans="1:11" x14ac:dyDescent="0.3">
      <c r="A2205" s="4" t="s">
        <v>347</v>
      </c>
      <c r="B2205" s="4" t="s">
        <v>361</v>
      </c>
      <c r="C2205" s="4" t="s">
        <v>374</v>
      </c>
      <c r="D2205" s="4" t="s">
        <v>718</v>
      </c>
      <c r="E2205" s="3" t="s">
        <v>881</v>
      </c>
      <c r="F2205" s="3"/>
      <c r="G2205" s="3"/>
      <c r="H2205" s="3"/>
      <c r="I2205" s="3" t="s">
        <v>833</v>
      </c>
      <c r="J2205" s="3">
        <v>2020</v>
      </c>
      <c r="K2205" s="9" t="s">
        <v>17</v>
      </c>
    </row>
    <row r="2206" spans="1:11" x14ac:dyDescent="0.3">
      <c r="A2206" s="4" t="s">
        <v>347</v>
      </c>
      <c r="B2206" s="4" t="s">
        <v>361</v>
      </c>
      <c r="C2206" s="4" t="s">
        <v>374</v>
      </c>
      <c r="D2206" s="4" t="s">
        <v>718</v>
      </c>
      <c r="E2206" s="3" t="s">
        <v>881</v>
      </c>
      <c r="F2206" s="3"/>
      <c r="G2206" s="3"/>
      <c r="H2206" s="3"/>
      <c r="I2206" s="3" t="s">
        <v>833</v>
      </c>
      <c r="J2206" s="3">
        <v>2030</v>
      </c>
      <c r="K2206" s="9" t="s">
        <v>17</v>
      </c>
    </row>
    <row r="2207" spans="1:11" x14ac:dyDescent="0.3">
      <c r="A2207" s="4" t="s">
        <v>347</v>
      </c>
      <c r="B2207" s="4" t="s">
        <v>361</v>
      </c>
      <c r="C2207" s="4" t="s">
        <v>374</v>
      </c>
      <c r="D2207" s="4" t="s">
        <v>718</v>
      </c>
      <c r="E2207" s="3" t="s">
        <v>881</v>
      </c>
      <c r="F2207" s="3"/>
      <c r="G2207" s="3"/>
      <c r="H2207" s="3"/>
      <c r="I2207" s="3" t="s">
        <v>833</v>
      </c>
      <c r="J2207" s="3">
        <v>2040</v>
      </c>
      <c r="K2207" s="9" t="s">
        <v>17</v>
      </c>
    </row>
    <row r="2208" spans="1:11" x14ac:dyDescent="0.3">
      <c r="A2208" s="4" t="s">
        <v>347</v>
      </c>
      <c r="B2208" s="4" t="s">
        <v>361</v>
      </c>
      <c r="C2208" s="4" t="s">
        <v>374</v>
      </c>
      <c r="D2208" s="4" t="s">
        <v>718</v>
      </c>
      <c r="E2208" s="3" t="s">
        <v>881</v>
      </c>
      <c r="F2208" s="3"/>
      <c r="G2208" s="3"/>
      <c r="H2208" s="3"/>
      <c r="I2208" s="3" t="s">
        <v>833</v>
      </c>
      <c r="J2208" s="3">
        <v>2050</v>
      </c>
      <c r="K2208" s="9" t="s">
        <v>17</v>
      </c>
    </row>
    <row r="2209" spans="1:11" x14ac:dyDescent="0.3">
      <c r="A2209" s="4" t="s">
        <v>347</v>
      </c>
      <c r="B2209" s="4" t="s">
        <v>361</v>
      </c>
      <c r="C2209" s="4" t="s">
        <v>374</v>
      </c>
      <c r="D2209" s="4" t="s">
        <v>717</v>
      </c>
      <c r="E2209" s="3" t="s">
        <v>882</v>
      </c>
      <c r="F2209" s="3"/>
      <c r="G2209" s="3" t="s">
        <v>244</v>
      </c>
      <c r="H2209" s="3"/>
      <c r="I2209" s="3" t="s">
        <v>833</v>
      </c>
      <c r="J2209" s="3">
        <v>2020</v>
      </c>
      <c r="K2209" s="9" t="s">
        <v>17</v>
      </c>
    </row>
    <row r="2210" spans="1:11" x14ac:dyDescent="0.3">
      <c r="A2210" s="4" t="s">
        <v>347</v>
      </c>
      <c r="B2210" s="4" t="s">
        <v>361</v>
      </c>
      <c r="C2210" s="4" t="s">
        <v>374</v>
      </c>
      <c r="D2210" s="4" t="s">
        <v>717</v>
      </c>
      <c r="E2210" s="3" t="s">
        <v>882</v>
      </c>
      <c r="F2210" s="3"/>
      <c r="G2210" s="3" t="s">
        <v>244</v>
      </c>
      <c r="H2210" s="3"/>
      <c r="I2210" s="3" t="s">
        <v>833</v>
      </c>
      <c r="J2210" s="3">
        <v>2030</v>
      </c>
      <c r="K2210" s="9" t="s">
        <v>17</v>
      </c>
    </row>
    <row r="2211" spans="1:11" x14ac:dyDescent="0.3">
      <c r="A2211" s="4" t="s">
        <v>347</v>
      </c>
      <c r="B2211" s="4" t="s">
        <v>361</v>
      </c>
      <c r="C2211" s="4" t="s">
        <v>374</v>
      </c>
      <c r="D2211" s="4" t="s">
        <v>717</v>
      </c>
      <c r="E2211" s="3" t="s">
        <v>882</v>
      </c>
      <c r="F2211" s="3"/>
      <c r="G2211" s="3" t="s">
        <v>244</v>
      </c>
      <c r="H2211" s="3"/>
      <c r="I2211" s="3" t="s">
        <v>833</v>
      </c>
      <c r="J2211" s="3">
        <v>2040</v>
      </c>
      <c r="K2211" s="9" t="s">
        <v>17</v>
      </c>
    </row>
    <row r="2212" spans="1:11" x14ac:dyDescent="0.3">
      <c r="A2212" s="4" t="s">
        <v>347</v>
      </c>
      <c r="B2212" s="4" t="s">
        <v>361</v>
      </c>
      <c r="C2212" s="4" t="s">
        <v>374</v>
      </c>
      <c r="D2212" s="4" t="s">
        <v>717</v>
      </c>
      <c r="E2212" s="3" t="s">
        <v>882</v>
      </c>
      <c r="F2212" s="3"/>
      <c r="G2212" s="3" t="s">
        <v>244</v>
      </c>
      <c r="H2212" s="3"/>
      <c r="I2212" s="3" t="s">
        <v>833</v>
      </c>
      <c r="J2212" s="3">
        <v>2050</v>
      </c>
      <c r="K2212" s="9" t="s">
        <v>17</v>
      </c>
    </row>
    <row r="2213" spans="1:11" x14ac:dyDescent="0.3">
      <c r="A2213" s="4" t="s">
        <v>347</v>
      </c>
      <c r="B2213" s="4" t="s">
        <v>361</v>
      </c>
      <c r="C2213" s="4" t="s">
        <v>36</v>
      </c>
      <c r="D2213" s="4" t="s">
        <v>719</v>
      </c>
      <c r="E2213" s="3" t="s">
        <v>883</v>
      </c>
      <c r="F2213" s="3"/>
      <c r="G2213" s="3" t="s">
        <v>19</v>
      </c>
      <c r="H2213" s="3" t="s">
        <v>360</v>
      </c>
      <c r="I2213" s="3" t="s">
        <v>12</v>
      </c>
      <c r="J2213" s="3">
        <v>2020</v>
      </c>
      <c r="K2213" s="9">
        <v>0.4</v>
      </c>
    </row>
    <row r="2214" spans="1:11" x14ac:dyDescent="0.3">
      <c r="A2214" s="4" t="s">
        <v>347</v>
      </c>
      <c r="B2214" s="4" t="s">
        <v>361</v>
      </c>
      <c r="C2214" s="4" t="s">
        <v>36</v>
      </c>
      <c r="D2214" s="4" t="s">
        <v>719</v>
      </c>
      <c r="E2214" s="3" t="s">
        <v>883</v>
      </c>
      <c r="F2214" s="3"/>
      <c r="G2214" s="3" t="s">
        <v>19</v>
      </c>
      <c r="H2214" s="3" t="s">
        <v>360</v>
      </c>
      <c r="I2214" s="3" t="s">
        <v>12</v>
      </c>
      <c r="J2214" s="3">
        <v>2050</v>
      </c>
      <c r="K2214" s="9">
        <v>1.2</v>
      </c>
    </row>
    <row r="2215" spans="1:11" x14ac:dyDescent="0.3">
      <c r="A2215" s="4" t="s">
        <v>347</v>
      </c>
      <c r="B2215" s="4" t="s">
        <v>361</v>
      </c>
      <c r="C2215" s="4" t="s">
        <v>36</v>
      </c>
      <c r="D2215" s="4" t="s">
        <v>719</v>
      </c>
      <c r="E2215" s="3" t="s">
        <v>883</v>
      </c>
      <c r="F2215" s="3"/>
      <c r="G2215" s="3" t="s">
        <v>19</v>
      </c>
      <c r="H2215" s="3" t="s">
        <v>360</v>
      </c>
      <c r="I2215" s="3" t="s">
        <v>11</v>
      </c>
      <c r="J2215" s="3">
        <v>2020</v>
      </c>
      <c r="K2215" s="9">
        <v>0.6</v>
      </c>
    </row>
    <row r="2216" spans="1:11" x14ac:dyDescent="0.3">
      <c r="A2216" s="4" t="s">
        <v>347</v>
      </c>
      <c r="B2216" s="4" t="s">
        <v>361</v>
      </c>
      <c r="C2216" s="4" t="s">
        <v>36</v>
      </c>
      <c r="D2216" s="4" t="s">
        <v>719</v>
      </c>
      <c r="E2216" s="3" t="s">
        <v>883</v>
      </c>
      <c r="F2216" s="3"/>
      <c r="G2216" s="3" t="s">
        <v>19</v>
      </c>
      <c r="H2216" s="3" t="s">
        <v>360</v>
      </c>
      <c r="I2216" s="3" t="s">
        <v>11</v>
      </c>
      <c r="J2216" s="3">
        <v>2050</v>
      </c>
      <c r="K2216" s="9">
        <v>1.5</v>
      </c>
    </row>
    <row r="2217" spans="1:11" x14ac:dyDescent="0.3">
      <c r="A2217" s="4" t="s">
        <v>347</v>
      </c>
      <c r="B2217" s="4" t="s">
        <v>361</v>
      </c>
      <c r="C2217" s="4" t="s">
        <v>36</v>
      </c>
      <c r="D2217" s="4" t="s">
        <v>719</v>
      </c>
      <c r="E2217" s="3" t="s">
        <v>883</v>
      </c>
      <c r="F2217" s="3"/>
      <c r="G2217" s="3" t="s">
        <v>19</v>
      </c>
      <c r="H2217" s="3" t="s">
        <v>360</v>
      </c>
      <c r="I2217" s="3" t="s">
        <v>833</v>
      </c>
      <c r="J2217" s="3">
        <v>2020</v>
      </c>
      <c r="K2217" s="9">
        <v>0.6</v>
      </c>
    </row>
    <row r="2218" spans="1:11" x14ac:dyDescent="0.3">
      <c r="A2218" s="4" t="s">
        <v>347</v>
      </c>
      <c r="B2218" s="4" t="s">
        <v>361</v>
      </c>
      <c r="C2218" s="4" t="s">
        <v>36</v>
      </c>
      <c r="D2218" s="4" t="s">
        <v>719</v>
      </c>
      <c r="E2218" s="3" t="s">
        <v>883</v>
      </c>
      <c r="F2218" s="3"/>
      <c r="G2218" s="3" t="s">
        <v>19</v>
      </c>
      <c r="H2218" s="3" t="s">
        <v>360</v>
      </c>
      <c r="I2218" s="3" t="s">
        <v>833</v>
      </c>
      <c r="J2218" s="3">
        <v>2030</v>
      </c>
      <c r="K2218" s="9">
        <v>1</v>
      </c>
    </row>
    <row r="2219" spans="1:11" x14ac:dyDescent="0.3">
      <c r="A2219" s="4" t="s">
        <v>347</v>
      </c>
      <c r="B2219" s="4" t="s">
        <v>361</v>
      </c>
      <c r="C2219" s="4" t="s">
        <v>36</v>
      </c>
      <c r="D2219" s="4" t="s">
        <v>719</v>
      </c>
      <c r="E2219" s="3" t="s">
        <v>883</v>
      </c>
      <c r="F2219" s="3"/>
      <c r="G2219" s="3" t="s">
        <v>19</v>
      </c>
      <c r="H2219" s="3" t="s">
        <v>360</v>
      </c>
      <c r="I2219" s="3" t="s">
        <v>833</v>
      </c>
      <c r="J2219" s="3">
        <v>2040</v>
      </c>
      <c r="K2219" s="9">
        <v>1.2</v>
      </c>
    </row>
    <row r="2220" spans="1:11" x14ac:dyDescent="0.3">
      <c r="A2220" s="4" t="s">
        <v>347</v>
      </c>
      <c r="B2220" s="4" t="s">
        <v>361</v>
      </c>
      <c r="C2220" s="4" t="s">
        <v>36</v>
      </c>
      <c r="D2220" s="4" t="s">
        <v>719</v>
      </c>
      <c r="E2220" s="3" t="s">
        <v>883</v>
      </c>
      <c r="F2220" s="3"/>
      <c r="G2220" s="3" t="s">
        <v>19</v>
      </c>
      <c r="H2220" s="3" t="s">
        <v>360</v>
      </c>
      <c r="I2220" s="3" t="s">
        <v>833</v>
      </c>
      <c r="J2220" s="3">
        <v>2050</v>
      </c>
      <c r="K2220" s="9">
        <v>1.5</v>
      </c>
    </row>
    <row r="2221" spans="1:11" x14ac:dyDescent="0.3">
      <c r="A2221" s="4" t="s">
        <v>347</v>
      </c>
      <c r="B2221" s="4" t="s">
        <v>361</v>
      </c>
      <c r="C2221" s="4" t="s">
        <v>36</v>
      </c>
      <c r="D2221" s="4" t="s">
        <v>720</v>
      </c>
      <c r="E2221" s="3" t="s">
        <v>884</v>
      </c>
      <c r="F2221" s="3"/>
      <c r="G2221" s="3" t="s">
        <v>19</v>
      </c>
      <c r="H2221" s="3" t="s">
        <v>360</v>
      </c>
      <c r="I2221" s="3" t="s">
        <v>12</v>
      </c>
      <c r="J2221" s="3">
        <v>2020</v>
      </c>
      <c r="K2221" s="9">
        <v>10</v>
      </c>
    </row>
    <row r="2222" spans="1:11" x14ac:dyDescent="0.3">
      <c r="A2222" s="4" t="s">
        <v>347</v>
      </c>
      <c r="B2222" s="4" t="s">
        <v>361</v>
      </c>
      <c r="C2222" s="4" t="s">
        <v>36</v>
      </c>
      <c r="D2222" s="4" t="s">
        <v>720</v>
      </c>
      <c r="E2222" s="3" t="s">
        <v>884</v>
      </c>
      <c r="F2222" s="3"/>
      <c r="G2222" s="3" t="s">
        <v>19</v>
      </c>
      <c r="H2222" s="3" t="s">
        <v>360</v>
      </c>
      <c r="I2222" s="3" t="s">
        <v>12</v>
      </c>
      <c r="J2222" s="3">
        <v>2050</v>
      </c>
      <c r="K2222" s="9">
        <v>5</v>
      </c>
    </row>
    <row r="2223" spans="1:11" x14ac:dyDescent="0.3">
      <c r="A2223" s="4" t="s">
        <v>347</v>
      </c>
      <c r="B2223" s="4" t="s">
        <v>361</v>
      </c>
      <c r="C2223" s="4" t="s">
        <v>36</v>
      </c>
      <c r="D2223" s="4" t="s">
        <v>720</v>
      </c>
      <c r="E2223" s="3" t="s">
        <v>884</v>
      </c>
      <c r="F2223" s="3"/>
      <c r="G2223" s="3" t="s">
        <v>19</v>
      </c>
      <c r="H2223" s="3" t="s">
        <v>360</v>
      </c>
      <c r="I2223" s="3" t="s">
        <v>11</v>
      </c>
      <c r="J2223" s="3">
        <v>2020</v>
      </c>
      <c r="K2223" s="9">
        <v>15</v>
      </c>
    </row>
    <row r="2224" spans="1:11" x14ac:dyDescent="0.3">
      <c r="A2224" s="4" t="s">
        <v>347</v>
      </c>
      <c r="B2224" s="4" t="s">
        <v>361</v>
      </c>
      <c r="C2224" s="4" t="s">
        <v>36</v>
      </c>
      <c r="D2224" s="4" t="s">
        <v>720</v>
      </c>
      <c r="E2224" s="3" t="s">
        <v>884</v>
      </c>
      <c r="F2224" s="3"/>
      <c r="G2224" s="3" t="s">
        <v>19</v>
      </c>
      <c r="H2224" s="3" t="s">
        <v>360</v>
      </c>
      <c r="I2224" s="3" t="s">
        <v>11</v>
      </c>
      <c r="J2224" s="3">
        <v>2050</v>
      </c>
      <c r="K2224" s="9">
        <v>10</v>
      </c>
    </row>
    <row r="2225" spans="1:11" x14ac:dyDescent="0.3">
      <c r="A2225" s="4" t="s">
        <v>347</v>
      </c>
      <c r="B2225" s="4" t="s">
        <v>361</v>
      </c>
      <c r="C2225" s="4" t="s">
        <v>36</v>
      </c>
      <c r="D2225" s="4" t="s">
        <v>720</v>
      </c>
      <c r="E2225" s="3" t="s">
        <v>884</v>
      </c>
      <c r="F2225" s="3"/>
      <c r="G2225" s="3" t="s">
        <v>19</v>
      </c>
      <c r="H2225" s="3" t="s">
        <v>360</v>
      </c>
      <c r="I2225" s="3" t="s">
        <v>833</v>
      </c>
      <c r="J2225" s="3">
        <v>2020</v>
      </c>
      <c r="K2225" s="9">
        <v>12.5</v>
      </c>
    </row>
    <row r="2226" spans="1:11" x14ac:dyDescent="0.3">
      <c r="A2226" s="4" t="s">
        <v>347</v>
      </c>
      <c r="B2226" s="4" t="s">
        <v>361</v>
      </c>
      <c r="C2226" s="4" t="s">
        <v>36</v>
      </c>
      <c r="D2226" s="4" t="s">
        <v>720</v>
      </c>
      <c r="E2226" s="3" t="s">
        <v>884</v>
      </c>
      <c r="F2226" s="3"/>
      <c r="G2226" s="3" t="s">
        <v>19</v>
      </c>
      <c r="H2226" s="3" t="s">
        <v>360</v>
      </c>
      <c r="I2226" s="3" t="s">
        <v>833</v>
      </c>
      <c r="J2226" s="3">
        <v>2030</v>
      </c>
      <c r="K2226" s="9">
        <v>10</v>
      </c>
    </row>
    <row r="2227" spans="1:11" x14ac:dyDescent="0.3">
      <c r="A2227" s="4" t="s">
        <v>347</v>
      </c>
      <c r="B2227" s="4" t="s">
        <v>361</v>
      </c>
      <c r="C2227" s="4" t="s">
        <v>36</v>
      </c>
      <c r="D2227" s="4" t="s">
        <v>720</v>
      </c>
      <c r="E2227" s="3" t="s">
        <v>884</v>
      </c>
      <c r="F2227" s="3"/>
      <c r="G2227" s="3" t="s">
        <v>19</v>
      </c>
      <c r="H2227" s="3" t="s">
        <v>360</v>
      </c>
      <c r="I2227" s="3" t="s">
        <v>833</v>
      </c>
      <c r="J2227" s="3">
        <v>2040</v>
      </c>
      <c r="K2227" s="9">
        <v>8</v>
      </c>
    </row>
    <row r="2228" spans="1:11" x14ac:dyDescent="0.3">
      <c r="A2228" s="4" t="s">
        <v>347</v>
      </c>
      <c r="B2228" s="4" t="s">
        <v>361</v>
      </c>
      <c r="C2228" s="4" t="s">
        <v>36</v>
      </c>
      <c r="D2228" s="4" t="s">
        <v>720</v>
      </c>
      <c r="E2228" s="3" t="s">
        <v>884</v>
      </c>
      <c r="F2228" s="3"/>
      <c r="G2228" s="3" t="s">
        <v>19</v>
      </c>
      <c r="H2228" s="3" t="s">
        <v>360</v>
      </c>
      <c r="I2228" s="3" t="s">
        <v>833</v>
      </c>
      <c r="J2228" s="3">
        <v>2050</v>
      </c>
      <c r="K2228" s="9">
        <v>7.5</v>
      </c>
    </row>
    <row r="2229" spans="1:11" x14ac:dyDescent="0.3">
      <c r="A2229" s="4" t="s">
        <v>350</v>
      </c>
      <c r="B2229" s="4" t="s">
        <v>362</v>
      </c>
      <c r="C2229" s="4" t="s">
        <v>10</v>
      </c>
      <c r="D2229" s="4" t="s">
        <v>712</v>
      </c>
      <c r="E2229" s="3" t="s">
        <v>873</v>
      </c>
      <c r="F2229" s="3"/>
      <c r="G2229" s="3" t="s">
        <v>32</v>
      </c>
      <c r="H2229" s="3"/>
      <c r="I2229" s="3" t="s">
        <v>12</v>
      </c>
      <c r="J2229" s="3">
        <v>2020</v>
      </c>
      <c r="K2229" s="9">
        <v>24.072907290729081</v>
      </c>
    </row>
    <row r="2230" spans="1:11" x14ac:dyDescent="0.3">
      <c r="A2230" s="4" t="s">
        <v>350</v>
      </c>
      <c r="B2230" s="4" t="s">
        <v>362</v>
      </c>
      <c r="C2230" s="4" t="s">
        <v>10</v>
      </c>
      <c r="D2230" s="4" t="s">
        <v>712</v>
      </c>
      <c r="E2230" s="3" t="s">
        <v>873</v>
      </c>
      <c r="F2230" s="3"/>
      <c r="G2230" s="3" t="s">
        <v>32</v>
      </c>
      <c r="H2230" s="3"/>
      <c r="I2230" s="3" t="s">
        <v>12</v>
      </c>
      <c r="J2230" s="3">
        <v>2050</v>
      </c>
      <c r="K2230" s="9">
        <v>14.61596159615962</v>
      </c>
    </row>
    <row r="2231" spans="1:11" x14ac:dyDescent="0.3">
      <c r="A2231" s="4" t="s">
        <v>350</v>
      </c>
      <c r="B2231" s="4" t="s">
        <v>362</v>
      </c>
      <c r="C2231" s="4" t="s">
        <v>10</v>
      </c>
      <c r="D2231" s="4" t="s">
        <v>712</v>
      </c>
      <c r="E2231" s="3" t="s">
        <v>873</v>
      </c>
      <c r="F2231" s="3"/>
      <c r="G2231" s="3" t="s">
        <v>32</v>
      </c>
      <c r="H2231" s="3"/>
      <c r="I2231" s="3" t="s">
        <v>11</v>
      </c>
      <c r="J2231" s="3">
        <v>2020</v>
      </c>
      <c r="K2231" s="9">
        <v>19.344434443444332</v>
      </c>
    </row>
    <row r="2232" spans="1:11" x14ac:dyDescent="0.3">
      <c r="A2232" s="4" t="s">
        <v>350</v>
      </c>
      <c r="B2232" s="4" t="s">
        <v>362</v>
      </c>
      <c r="C2232" s="4" t="s">
        <v>10</v>
      </c>
      <c r="D2232" s="4" t="s">
        <v>712</v>
      </c>
      <c r="E2232" s="3" t="s">
        <v>873</v>
      </c>
      <c r="F2232" s="3"/>
      <c r="G2232" s="3" t="s">
        <v>32</v>
      </c>
      <c r="H2232" s="3"/>
      <c r="I2232" s="3" t="s">
        <v>11</v>
      </c>
      <c r="J2232" s="3">
        <v>2050</v>
      </c>
      <c r="K2232" s="9">
        <v>12.251725172517251</v>
      </c>
    </row>
    <row r="2233" spans="1:11" x14ac:dyDescent="0.3">
      <c r="A2233" s="4" t="s">
        <v>350</v>
      </c>
      <c r="B2233" s="4" t="s">
        <v>362</v>
      </c>
      <c r="C2233" s="4" t="s">
        <v>10</v>
      </c>
      <c r="D2233" s="4" t="s">
        <v>712</v>
      </c>
      <c r="E2233" s="3" t="s">
        <v>873</v>
      </c>
      <c r="F2233" s="3"/>
      <c r="G2233" s="3" t="s">
        <v>32</v>
      </c>
      <c r="H2233" s="3"/>
      <c r="I2233" s="3" t="s">
        <v>833</v>
      </c>
      <c r="J2233" s="3">
        <v>2020</v>
      </c>
      <c r="K2233" s="9">
        <v>26.437143714371441</v>
      </c>
    </row>
    <row r="2234" spans="1:11" x14ac:dyDescent="0.3">
      <c r="A2234" s="4" t="s">
        <v>350</v>
      </c>
      <c r="B2234" s="4" t="s">
        <v>362</v>
      </c>
      <c r="C2234" s="4" t="s">
        <v>10</v>
      </c>
      <c r="D2234" s="4" t="s">
        <v>712</v>
      </c>
      <c r="E2234" s="3" t="s">
        <v>873</v>
      </c>
      <c r="F2234" s="3"/>
      <c r="G2234" s="3" t="s">
        <v>32</v>
      </c>
      <c r="H2234" s="3"/>
      <c r="I2234" s="3" t="s">
        <v>833</v>
      </c>
      <c r="J2234" s="3">
        <v>2030</v>
      </c>
      <c r="K2234" s="9">
        <v>17.57125712571256</v>
      </c>
    </row>
    <row r="2235" spans="1:11" x14ac:dyDescent="0.3">
      <c r="A2235" s="4" t="s">
        <v>350</v>
      </c>
      <c r="B2235" s="4" t="s">
        <v>362</v>
      </c>
      <c r="C2235" s="4" t="s">
        <v>10</v>
      </c>
      <c r="D2235" s="4" t="s">
        <v>712</v>
      </c>
      <c r="E2235" s="3" t="s">
        <v>873</v>
      </c>
      <c r="F2235" s="3"/>
      <c r="G2235" s="3" t="s">
        <v>32</v>
      </c>
      <c r="H2235" s="3"/>
      <c r="I2235" s="3" t="s">
        <v>833</v>
      </c>
      <c r="J2235" s="3">
        <v>2040</v>
      </c>
      <c r="K2235" s="9">
        <v>14.61596159615962</v>
      </c>
    </row>
    <row r="2236" spans="1:11" x14ac:dyDescent="0.3">
      <c r="A2236" s="4" t="s">
        <v>350</v>
      </c>
      <c r="B2236" s="4" t="s">
        <v>362</v>
      </c>
      <c r="C2236" s="4" t="s">
        <v>10</v>
      </c>
      <c r="D2236" s="4" t="s">
        <v>712</v>
      </c>
      <c r="E2236" s="3" t="s">
        <v>873</v>
      </c>
      <c r="F2236" s="3"/>
      <c r="G2236" s="3" t="s">
        <v>32</v>
      </c>
      <c r="H2236" s="3"/>
      <c r="I2236" s="3" t="s">
        <v>833</v>
      </c>
      <c r="J2236" s="3">
        <v>2050</v>
      </c>
      <c r="K2236" s="9">
        <v>11.66066606660668</v>
      </c>
    </row>
    <row r="2237" spans="1:11" x14ac:dyDescent="0.3">
      <c r="A2237" s="4" t="s">
        <v>350</v>
      </c>
      <c r="B2237" s="4" t="s">
        <v>362</v>
      </c>
      <c r="C2237" s="4" t="s">
        <v>10</v>
      </c>
      <c r="D2237" s="4" t="s">
        <v>711</v>
      </c>
      <c r="E2237" s="3" t="s">
        <v>873</v>
      </c>
      <c r="F2237" s="3"/>
      <c r="G2237" s="3" t="s">
        <v>5</v>
      </c>
      <c r="H2237" s="3"/>
      <c r="I2237" s="3" t="s">
        <v>12</v>
      </c>
      <c r="J2237" s="3">
        <v>2020</v>
      </c>
      <c r="K2237" s="9">
        <v>5</v>
      </c>
    </row>
    <row r="2238" spans="1:11" x14ac:dyDescent="0.3">
      <c r="A2238" s="4" t="s">
        <v>350</v>
      </c>
      <c r="B2238" s="4" t="s">
        <v>362</v>
      </c>
      <c r="C2238" s="4" t="s">
        <v>10</v>
      </c>
      <c r="D2238" s="4" t="s">
        <v>711</v>
      </c>
      <c r="E2238" s="3" t="s">
        <v>873</v>
      </c>
      <c r="F2238" s="3"/>
      <c r="G2238" s="3" t="s">
        <v>5</v>
      </c>
      <c r="H2238" s="3"/>
      <c r="I2238" s="3" t="s">
        <v>12</v>
      </c>
      <c r="J2238" s="3">
        <v>2050</v>
      </c>
      <c r="K2238" s="9">
        <v>5</v>
      </c>
    </row>
    <row r="2239" spans="1:11" x14ac:dyDescent="0.3">
      <c r="A2239" s="4" t="s">
        <v>350</v>
      </c>
      <c r="B2239" s="4" t="s">
        <v>362</v>
      </c>
      <c r="C2239" s="4" t="s">
        <v>10</v>
      </c>
      <c r="D2239" s="4" t="s">
        <v>711</v>
      </c>
      <c r="E2239" s="3" t="s">
        <v>873</v>
      </c>
      <c r="F2239" s="3"/>
      <c r="G2239" s="3" t="s">
        <v>5</v>
      </c>
      <c r="H2239" s="3"/>
      <c r="I2239" s="3" t="s">
        <v>11</v>
      </c>
      <c r="J2239" s="3">
        <v>2020</v>
      </c>
      <c r="K2239" s="9">
        <v>5</v>
      </c>
    </row>
    <row r="2240" spans="1:11" x14ac:dyDescent="0.3">
      <c r="A2240" s="4" t="s">
        <v>350</v>
      </c>
      <c r="B2240" s="4" t="s">
        <v>362</v>
      </c>
      <c r="C2240" s="4" t="s">
        <v>10</v>
      </c>
      <c r="D2240" s="4" t="s">
        <v>711</v>
      </c>
      <c r="E2240" s="3" t="s">
        <v>873</v>
      </c>
      <c r="F2240" s="3"/>
      <c r="G2240" s="3" t="s">
        <v>5</v>
      </c>
      <c r="H2240" s="3"/>
      <c r="I2240" s="3" t="s">
        <v>11</v>
      </c>
      <c r="J2240" s="3">
        <v>2050</v>
      </c>
      <c r="K2240" s="9">
        <v>5</v>
      </c>
    </row>
    <row r="2241" spans="1:11" x14ac:dyDescent="0.3">
      <c r="A2241" s="4" t="s">
        <v>350</v>
      </c>
      <c r="B2241" s="4" t="s">
        <v>362</v>
      </c>
      <c r="C2241" s="4" t="s">
        <v>10</v>
      </c>
      <c r="D2241" s="4" t="s">
        <v>711</v>
      </c>
      <c r="E2241" s="3" t="s">
        <v>873</v>
      </c>
      <c r="F2241" s="3"/>
      <c r="G2241" s="3" t="s">
        <v>5</v>
      </c>
      <c r="H2241" s="3"/>
      <c r="I2241" s="3" t="s">
        <v>833</v>
      </c>
      <c r="J2241" s="3">
        <v>2020</v>
      </c>
      <c r="K2241" s="9">
        <v>5</v>
      </c>
    </row>
    <row r="2242" spans="1:11" x14ac:dyDescent="0.3">
      <c r="A2242" s="4" t="s">
        <v>350</v>
      </c>
      <c r="B2242" s="4" t="s">
        <v>362</v>
      </c>
      <c r="C2242" s="4" t="s">
        <v>10</v>
      </c>
      <c r="D2242" s="4" t="s">
        <v>711</v>
      </c>
      <c r="E2242" s="3" t="s">
        <v>873</v>
      </c>
      <c r="F2242" s="3"/>
      <c r="G2242" s="3" t="s">
        <v>5</v>
      </c>
      <c r="H2242" s="3"/>
      <c r="I2242" s="3" t="s">
        <v>833</v>
      </c>
      <c r="J2242" s="3">
        <v>2030</v>
      </c>
      <c r="K2242" s="9">
        <v>5</v>
      </c>
    </row>
    <row r="2243" spans="1:11" x14ac:dyDescent="0.3">
      <c r="A2243" s="4" t="s">
        <v>350</v>
      </c>
      <c r="B2243" s="4" t="s">
        <v>362</v>
      </c>
      <c r="C2243" s="4" t="s">
        <v>10</v>
      </c>
      <c r="D2243" s="4" t="s">
        <v>711</v>
      </c>
      <c r="E2243" s="3" t="s">
        <v>873</v>
      </c>
      <c r="F2243" s="3"/>
      <c r="G2243" s="3" t="s">
        <v>5</v>
      </c>
      <c r="H2243" s="3"/>
      <c r="I2243" s="3" t="s">
        <v>833</v>
      </c>
      <c r="J2243" s="3">
        <v>2040</v>
      </c>
      <c r="K2243" s="9">
        <v>5</v>
      </c>
    </row>
    <row r="2244" spans="1:11" x14ac:dyDescent="0.3">
      <c r="A2244" s="4" t="s">
        <v>350</v>
      </c>
      <c r="B2244" s="4" t="s">
        <v>362</v>
      </c>
      <c r="C2244" s="4" t="s">
        <v>10</v>
      </c>
      <c r="D2244" s="4" t="s">
        <v>711</v>
      </c>
      <c r="E2244" s="3" t="s">
        <v>873</v>
      </c>
      <c r="F2244" s="3"/>
      <c r="G2244" s="3" t="s">
        <v>5</v>
      </c>
      <c r="H2244" s="3"/>
      <c r="I2244" s="3" t="s">
        <v>833</v>
      </c>
      <c r="J2244" s="3">
        <v>2050</v>
      </c>
      <c r="K2244" s="9">
        <v>5</v>
      </c>
    </row>
    <row r="2245" spans="1:11" x14ac:dyDescent="0.3">
      <c r="A2245" s="4" t="s">
        <v>350</v>
      </c>
      <c r="B2245" s="4" t="s">
        <v>362</v>
      </c>
      <c r="C2245" s="4" t="s">
        <v>10</v>
      </c>
      <c r="D2245" s="4" t="s">
        <v>420</v>
      </c>
      <c r="E2245" s="3" t="s">
        <v>853</v>
      </c>
      <c r="F2245" s="3"/>
      <c r="G2245" s="3" t="s">
        <v>355</v>
      </c>
      <c r="H2245" s="3"/>
      <c r="I2245" s="3" t="s">
        <v>12</v>
      </c>
      <c r="J2245" s="3">
        <v>2020</v>
      </c>
      <c r="K2245" s="9">
        <v>0.33</v>
      </c>
    </row>
    <row r="2246" spans="1:11" x14ac:dyDescent="0.3">
      <c r="A2246" s="4" t="s">
        <v>350</v>
      </c>
      <c r="B2246" s="4" t="s">
        <v>362</v>
      </c>
      <c r="C2246" s="4" t="s">
        <v>10</v>
      </c>
      <c r="D2246" s="4" t="s">
        <v>420</v>
      </c>
      <c r="E2246" s="3" t="s">
        <v>853</v>
      </c>
      <c r="F2246" s="3"/>
      <c r="G2246" s="3" t="s">
        <v>355</v>
      </c>
      <c r="H2246" s="3"/>
      <c r="I2246" s="3" t="s">
        <v>12</v>
      </c>
      <c r="J2246" s="3">
        <v>2050</v>
      </c>
      <c r="K2246" s="9">
        <v>0.33</v>
      </c>
    </row>
    <row r="2247" spans="1:11" x14ac:dyDescent="0.3">
      <c r="A2247" s="4" t="s">
        <v>350</v>
      </c>
      <c r="B2247" s="4" t="s">
        <v>362</v>
      </c>
      <c r="C2247" s="4" t="s">
        <v>10</v>
      </c>
      <c r="D2247" s="4" t="s">
        <v>420</v>
      </c>
      <c r="E2247" s="3" t="s">
        <v>853</v>
      </c>
      <c r="F2247" s="3"/>
      <c r="G2247" s="3" t="s">
        <v>355</v>
      </c>
      <c r="H2247" s="3"/>
      <c r="I2247" s="3" t="s">
        <v>11</v>
      </c>
      <c r="J2247" s="3">
        <v>2020</v>
      </c>
      <c r="K2247" s="9">
        <v>0.33</v>
      </c>
    </row>
    <row r="2248" spans="1:11" x14ac:dyDescent="0.3">
      <c r="A2248" s="4" t="s">
        <v>350</v>
      </c>
      <c r="B2248" s="4" t="s">
        <v>362</v>
      </c>
      <c r="C2248" s="4" t="s">
        <v>10</v>
      </c>
      <c r="D2248" s="4" t="s">
        <v>420</v>
      </c>
      <c r="E2248" s="3" t="s">
        <v>853</v>
      </c>
      <c r="F2248" s="3"/>
      <c r="G2248" s="3" t="s">
        <v>355</v>
      </c>
      <c r="H2248" s="3"/>
      <c r="I2248" s="3" t="s">
        <v>11</v>
      </c>
      <c r="J2248" s="3">
        <v>2050</v>
      </c>
      <c r="K2248" s="9">
        <v>0.33</v>
      </c>
    </row>
    <row r="2249" spans="1:11" x14ac:dyDescent="0.3">
      <c r="A2249" s="4" t="s">
        <v>350</v>
      </c>
      <c r="B2249" s="4" t="s">
        <v>362</v>
      </c>
      <c r="C2249" s="4" t="s">
        <v>10</v>
      </c>
      <c r="D2249" s="4" t="s">
        <v>420</v>
      </c>
      <c r="E2249" s="3" t="s">
        <v>853</v>
      </c>
      <c r="F2249" s="3"/>
      <c r="G2249" s="3" t="s">
        <v>355</v>
      </c>
      <c r="H2249" s="3"/>
      <c r="I2249" s="3" t="s">
        <v>833</v>
      </c>
      <c r="J2249" s="3">
        <v>2020</v>
      </c>
      <c r="K2249" s="9">
        <v>0.33</v>
      </c>
    </row>
    <row r="2250" spans="1:11" x14ac:dyDescent="0.3">
      <c r="A2250" s="4" t="s">
        <v>350</v>
      </c>
      <c r="B2250" s="4" t="s">
        <v>362</v>
      </c>
      <c r="C2250" s="4" t="s">
        <v>10</v>
      </c>
      <c r="D2250" s="4" t="s">
        <v>420</v>
      </c>
      <c r="E2250" s="3" t="s">
        <v>853</v>
      </c>
      <c r="F2250" s="3"/>
      <c r="G2250" s="3" t="s">
        <v>355</v>
      </c>
      <c r="H2250" s="3"/>
      <c r="I2250" s="3" t="s">
        <v>833</v>
      </c>
      <c r="J2250" s="3">
        <v>2030</v>
      </c>
      <c r="K2250" s="9">
        <v>0.33</v>
      </c>
    </row>
    <row r="2251" spans="1:11" x14ac:dyDescent="0.3">
      <c r="A2251" s="4" t="s">
        <v>350</v>
      </c>
      <c r="B2251" s="4" t="s">
        <v>362</v>
      </c>
      <c r="C2251" s="4" t="s">
        <v>10</v>
      </c>
      <c r="D2251" s="4" t="s">
        <v>420</v>
      </c>
      <c r="E2251" s="3" t="s">
        <v>853</v>
      </c>
      <c r="F2251" s="3"/>
      <c r="G2251" s="3" t="s">
        <v>355</v>
      </c>
      <c r="H2251" s="3"/>
      <c r="I2251" s="3" t="s">
        <v>833</v>
      </c>
      <c r="J2251" s="3">
        <v>2040</v>
      </c>
      <c r="K2251" s="9">
        <v>0.33</v>
      </c>
    </row>
    <row r="2252" spans="1:11" x14ac:dyDescent="0.3">
      <c r="A2252" s="4" t="s">
        <v>350</v>
      </c>
      <c r="B2252" s="4" t="s">
        <v>362</v>
      </c>
      <c r="C2252" s="4" t="s">
        <v>10</v>
      </c>
      <c r="D2252" s="4" t="s">
        <v>420</v>
      </c>
      <c r="E2252" s="3" t="s">
        <v>853</v>
      </c>
      <c r="F2252" s="3"/>
      <c r="G2252" s="3" t="s">
        <v>355</v>
      </c>
      <c r="H2252" s="3"/>
      <c r="I2252" s="3" t="s">
        <v>833</v>
      </c>
      <c r="J2252" s="3">
        <v>2050</v>
      </c>
      <c r="K2252" s="9">
        <v>0.33</v>
      </c>
    </row>
    <row r="2253" spans="1:11" x14ac:dyDescent="0.3">
      <c r="A2253" s="4" t="s">
        <v>350</v>
      </c>
      <c r="B2253" s="4" t="s">
        <v>362</v>
      </c>
      <c r="C2253" s="4" t="s">
        <v>10</v>
      </c>
      <c r="D2253" s="4" t="s">
        <v>836</v>
      </c>
      <c r="E2253" s="3" t="s">
        <v>874</v>
      </c>
      <c r="F2253" s="3"/>
      <c r="G2253" s="3"/>
      <c r="H2253" s="3"/>
      <c r="I2253" s="3" t="s">
        <v>12</v>
      </c>
      <c r="J2253" s="3">
        <v>2020</v>
      </c>
      <c r="K2253" s="9">
        <v>100</v>
      </c>
    </row>
    <row r="2254" spans="1:11" x14ac:dyDescent="0.3">
      <c r="A2254" s="4" t="s">
        <v>350</v>
      </c>
      <c r="B2254" s="4" t="s">
        <v>362</v>
      </c>
      <c r="C2254" s="4" t="s">
        <v>10</v>
      </c>
      <c r="D2254" s="4" t="s">
        <v>836</v>
      </c>
      <c r="E2254" s="3" t="s">
        <v>874</v>
      </c>
      <c r="F2254" s="3"/>
      <c r="G2254" s="3"/>
      <c r="H2254" s="3"/>
      <c r="I2254" s="3" t="s">
        <v>12</v>
      </c>
      <c r="J2254" s="3">
        <v>2050</v>
      </c>
      <c r="K2254" s="9">
        <v>100</v>
      </c>
    </row>
    <row r="2255" spans="1:11" x14ac:dyDescent="0.3">
      <c r="A2255" s="4" t="s">
        <v>350</v>
      </c>
      <c r="B2255" s="4" t="s">
        <v>362</v>
      </c>
      <c r="C2255" s="4" t="s">
        <v>10</v>
      </c>
      <c r="D2255" s="4" t="s">
        <v>836</v>
      </c>
      <c r="E2255" s="3" t="s">
        <v>874</v>
      </c>
      <c r="F2255" s="3"/>
      <c r="G2255" s="3"/>
      <c r="H2255" s="3"/>
      <c r="I2255" s="3" t="s">
        <v>11</v>
      </c>
      <c r="J2255" s="3">
        <v>2020</v>
      </c>
      <c r="K2255" s="9">
        <v>100</v>
      </c>
    </row>
    <row r="2256" spans="1:11" x14ac:dyDescent="0.3">
      <c r="A2256" s="4" t="s">
        <v>350</v>
      </c>
      <c r="B2256" s="4" t="s">
        <v>362</v>
      </c>
      <c r="C2256" s="4" t="s">
        <v>10</v>
      </c>
      <c r="D2256" s="4" t="s">
        <v>836</v>
      </c>
      <c r="E2256" s="3" t="s">
        <v>874</v>
      </c>
      <c r="F2256" s="3"/>
      <c r="G2256" s="3"/>
      <c r="H2256" s="3"/>
      <c r="I2256" s="3" t="s">
        <v>11</v>
      </c>
      <c r="J2256" s="3">
        <v>2050</v>
      </c>
      <c r="K2256" s="9">
        <v>100</v>
      </c>
    </row>
    <row r="2257" spans="1:11" x14ac:dyDescent="0.3">
      <c r="A2257" s="4" t="s">
        <v>350</v>
      </c>
      <c r="B2257" s="4" t="s">
        <v>362</v>
      </c>
      <c r="C2257" s="4" t="s">
        <v>10</v>
      </c>
      <c r="D2257" s="4" t="s">
        <v>836</v>
      </c>
      <c r="E2257" s="3" t="s">
        <v>874</v>
      </c>
      <c r="F2257" s="3"/>
      <c r="G2257" s="3"/>
      <c r="H2257" s="3"/>
      <c r="I2257" s="3" t="s">
        <v>833</v>
      </c>
      <c r="J2257" s="3">
        <v>2020</v>
      </c>
      <c r="K2257" s="9">
        <v>100</v>
      </c>
    </row>
    <row r="2258" spans="1:11" x14ac:dyDescent="0.3">
      <c r="A2258" s="4" t="s">
        <v>350</v>
      </c>
      <c r="B2258" s="4" t="s">
        <v>362</v>
      </c>
      <c r="C2258" s="4" t="s">
        <v>10</v>
      </c>
      <c r="D2258" s="4" t="s">
        <v>836</v>
      </c>
      <c r="E2258" s="3" t="s">
        <v>874</v>
      </c>
      <c r="F2258" s="3"/>
      <c r="G2258" s="3"/>
      <c r="H2258" s="3"/>
      <c r="I2258" s="3" t="s">
        <v>833</v>
      </c>
      <c r="J2258" s="3">
        <v>2030</v>
      </c>
      <c r="K2258" s="9">
        <v>100</v>
      </c>
    </row>
    <row r="2259" spans="1:11" x14ac:dyDescent="0.3">
      <c r="A2259" s="4" t="s">
        <v>350</v>
      </c>
      <c r="B2259" s="4" t="s">
        <v>362</v>
      </c>
      <c r="C2259" s="4" t="s">
        <v>10</v>
      </c>
      <c r="D2259" s="4" t="s">
        <v>836</v>
      </c>
      <c r="E2259" s="3" t="s">
        <v>874</v>
      </c>
      <c r="F2259" s="3"/>
      <c r="G2259" s="3"/>
      <c r="H2259" s="3"/>
      <c r="I2259" s="3" t="s">
        <v>833</v>
      </c>
      <c r="J2259" s="3">
        <v>2040</v>
      </c>
      <c r="K2259" s="9">
        <v>100</v>
      </c>
    </row>
    <row r="2260" spans="1:11" x14ac:dyDescent="0.3">
      <c r="A2260" s="4" t="s">
        <v>350</v>
      </c>
      <c r="B2260" s="4" t="s">
        <v>362</v>
      </c>
      <c r="C2260" s="4" t="s">
        <v>10</v>
      </c>
      <c r="D2260" s="4" t="s">
        <v>836</v>
      </c>
      <c r="E2260" s="3" t="s">
        <v>874</v>
      </c>
      <c r="F2260" s="3"/>
      <c r="G2260" s="3"/>
      <c r="H2260" s="3"/>
      <c r="I2260" s="3" t="s">
        <v>833</v>
      </c>
      <c r="J2260" s="3">
        <v>2050</v>
      </c>
      <c r="K2260" s="9">
        <v>100</v>
      </c>
    </row>
    <row r="2261" spans="1:11" x14ac:dyDescent="0.3">
      <c r="A2261" s="4" t="s">
        <v>350</v>
      </c>
      <c r="B2261" s="4" t="s">
        <v>362</v>
      </c>
      <c r="C2261" s="4" t="s">
        <v>10</v>
      </c>
      <c r="D2261" s="4" t="s">
        <v>417</v>
      </c>
      <c r="E2261" s="3" t="s">
        <v>850</v>
      </c>
      <c r="F2261" s="3"/>
      <c r="G2261" s="3" t="s">
        <v>3</v>
      </c>
      <c r="H2261" s="3"/>
      <c r="I2261" s="3" t="s">
        <v>12</v>
      </c>
      <c r="J2261" s="3">
        <v>2020</v>
      </c>
      <c r="K2261" s="9">
        <v>2</v>
      </c>
    </row>
    <row r="2262" spans="1:11" x14ac:dyDescent="0.3">
      <c r="A2262" s="4" t="s">
        <v>350</v>
      </c>
      <c r="B2262" s="4" t="s">
        <v>362</v>
      </c>
      <c r="C2262" s="4" t="s">
        <v>10</v>
      </c>
      <c r="D2262" s="4" t="s">
        <v>417</v>
      </c>
      <c r="E2262" s="3" t="s">
        <v>850</v>
      </c>
      <c r="F2262" s="3"/>
      <c r="G2262" s="3" t="s">
        <v>3</v>
      </c>
      <c r="H2262" s="3"/>
      <c r="I2262" s="3" t="s">
        <v>12</v>
      </c>
      <c r="J2262" s="3">
        <v>2050</v>
      </c>
      <c r="K2262" s="9">
        <v>2</v>
      </c>
    </row>
    <row r="2263" spans="1:11" x14ac:dyDescent="0.3">
      <c r="A2263" s="4" t="s">
        <v>350</v>
      </c>
      <c r="B2263" s="4" t="s">
        <v>362</v>
      </c>
      <c r="C2263" s="4" t="s">
        <v>10</v>
      </c>
      <c r="D2263" s="4" t="s">
        <v>417</v>
      </c>
      <c r="E2263" s="3" t="s">
        <v>850</v>
      </c>
      <c r="F2263" s="3"/>
      <c r="G2263" s="3" t="s">
        <v>3</v>
      </c>
      <c r="H2263" s="3"/>
      <c r="I2263" s="3" t="s">
        <v>11</v>
      </c>
      <c r="J2263" s="3">
        <v>2020</v>
      </c>
      <c r="K2263" s="9">
        <v>2</v>
      </c>
    </row>
    <row r="2264" spans="1:11" x14ac:dyDescent="0.3">
      <c r="A2264" s="4" t="s">
        <v>350</v>
      </c>
      <c r="B2264" s="4" t="s">
        <v>362</v>
      </c>
      <c r="C2264" s="4" t="s">
        <v>10</v>
      </c>
      <c r="D2264" s="4" t="s">
        <v>417</v>
      </c>
      <c r="E2264" s="3" t="s">
        <v>850</v>
      </c>
      <c r="F2264" s="3"/>
      <c r="G2264" s="3" t="s">
        <v>3</v>
      </c>
      <c r="H2264" s="3"/>
      <c r="I2264" s="3" t="s">
        <v>11</v>
      </c>
      <c r="J2264" s="3">
        <v>2050</v>
      </c>
      <c r="K2264" s="9">
        <v>2</v>
      </c>
    </row>
    <row r="2265" spans="1:11" x14ac:dyDescent="0.3">
      <c r="A2265" s="4" t="s">
        <v>350</v>
      </c>
      <c r="B2265" s="4" t="s">
        <v>362</v>
      </c>
      <c r="C2265" s="4" t="s">
        <v>10</v>
      </c>
      <c r="D2265" s="4" t="s">
        <v>417</v>
      </c>
      <c r="E2265" s="3" t="s">
        <v>850</v>
      </c>
      <c r="F2265" s="3"/>
      <c r="G2265" s="3" t="s">
        <v>3</v>
      </c>
      <c r="H2265" s="3"/>
      <c r="I2265" s="3" t="s">
        <v>833</v>
      </c>
      <c r="J2265" s="3">
        <v>2020</v>
      </c>
      <c r="K2265" s="9">
        <v>2</v>
      </c>
    </row>
    <row r="2266" spans="1:11" x14ac:dyDescent="0.3">
      <c r="A2266" s="4" t="s">
        <v>350</v>
      </c>
      <c r="B2266" s="4" t="s">
        <v>362</v>
      </c>
      <c r="C2266" s="4" t="s">
        <v>10</v>
      </c>
      <c r="D2266" s="4" t="s">
        <v>417</v>
      </c>
      <c r="E2266" s="3" t="s">
        <v>850</v>
      </c>
      <c r="F2266" s="3"/>
      <c r="G2266" s="3" t="s">
        <v>3</v>
      </c>
      <c r="H2266" s="3"/>
      <c r="I2266" s="3" t="s">
        <v>833</v>
      </c>
      <c r="J2266" s="3">
        <v>2030</v>
      </c>
      <c r="K2266" s="9">
        <v>2</v>
      </c>
    </row>
    <row r="2267" spans="1:11" x14ac:dyDescent="0.3">
      <c r="A2267" s="4" t="s">
        <v>350</v>
      </c>
      <c r="B2267" s="4" t="s">
        <v>362</v>
      </c>
      <c r="C2267" s="4" t="s">
        <v>10</v>
      </c>
      <c r="D2267" s="4" t="s">
        <v>417</v>
      </c>
      <c r="E2267" s="3" t="s">
        <v>850</v>
      </c>
      <c r="F2267" s="3"/>
      <c r="G2267" s="3" t="s">
        <v>3</v>
      </c>
      <c r="H2267" s="3"/>
      <c r="I2267" s="3" t="s">
        <v>833</v>
      </c>
      <c r="J2267" s="3">
        <v>2040</v>
      </c>
      <c r="K2267" s="9">
        <v>2</v>
      </c>
    </row>
    <row r="2268" spans="1:11" x14ac:dyDescent="0.3">
      <c r="A2268" s="4" t="s">
        <v>350</v>
      </c>
      <c r="B2268" s="4" t="s">
        <v>362</v>
      </c>
      <c r="C2268" s="4" t="s">
        <v>10</v>
      </c>
      <c r="D2268" s="4" t="s">
        <v>417</v>
      </c>
      <c r="E2268" s="3" t="s">
        <v>850</v>
      </c>
      <c r="F2268" s="3"/>
      <c r="G2268" s="3" t="s">
        <v>3</v>
      </c>
      <c r="H2268" s="3"/>
      <c r="I2268" s="3" t="s">
        <v>833</v>
      </c>
      <c r="J2268" s="3">
        <v>2050</v>
      </c>
      <c r="K2268" s="9">
        <v>2</v>
      </c>
    </row>
    <row r="2269" spans="1:11" x14ac:dyDescent="0.3">
      <c r="A2269" s="4" t="s">
        <v>350</v>
      </c>
      <c r="B2269" s="4" t="s">
        <v>362</v>
      </c>
      <c r="C2269" s="4" t="s">
        <v>10</v>
      </c>
      <c r="D2269" s="4" t="s">
        <v>835</v>
      </c>
      <c r="E2269" s="3" t="s">
        <v>874</v>
      </c>
      <c r="F2269" s="3"/>
      <c r="G2269" s="3"/>
      <c r="H2269" s="3"/>
      <c r="I2269" s="3" t="s">
        <v>12</v>
      </c>
      <c r="J2269" s="3">
        <v>2020</v>
      </c>
      <c r="K2269" s="9">
        <v>29.072907290729081</v>
      </c>
    </row>
    <row r="2270" spans="1:11" x14ac:dyDescent="0.3">
      <c r="A2270" s="4" t="s">
        <v>350</v>
      </c>
      <c r="B2270" s="4" t="s">
        <v>362</v>
      </c>
      <c r="C2270" s="4" t="s">
        <v>10</v>
      </c>
      <c r="D2270" s="4" t="s">
        <v>835</v>
      </c>
      <c r="E2270" s="3" t="s">
        <v>874</v>
      </c>
      <c r="F2270" s="3"/>
      <c r="G2270" s="3"/>
      <c r="H2270" s="3"/>
      <c r="I2270" s="3" t="s">
        <v>12</v>
      </c>
      <c r="J2270" s="3">
        <v>2050</v>
      </c>
      <c r="K2270" s="9">
        <v>19.615961596159622</v>
      </c>
    </row>
    <row r="2271" spans="1:11" x14ac:dyDescent="0.3">
      <c r="A2271" s="4" t="s">
        <v>350</v>
      </c>
      <c r="B2271" s="4" t="s">
        <v>362</v>
      </c>
      <c r="C2271" s="4" t="s">
        <v>10</v>
      </c>
      <c r="D2271" s="4" t="s">
        <v>835</v>
      </c>
      <c r="E2271" s="3" t="s">
        <v>874</v>
      </c>
      <c r="F2271" s="3"/>
      <c r="G2271" s="3"/>
      <c r="H2271" s="3"/>
      <c r="I2271" s="3" t="s">
        <v>11</v>
      </c>
      <c r="J2271" s="3">
        <v>2020</v>
      </c>
      <c r="K2271" s="9">
        <v>24.344434443444332</v>
      </c>
    </row>
    <row r="2272" spans="1:11" x14ac:dyDescent="0.3">
      <c r="A2272" s="4" t="s">
        <v>350</v>
      </c>
      <c r="B2272" s="4" t="s">
        <v>362</v>
      </c>
      <c r="C2272" s="4" t="s">
        <v>10</v>
      </c>
      <c r="D2272" s="4" t="s">
        <v>835</v>
      </c>
      <c r="E2272" s="3" t="s">
        <v>874</v>
      </c>
      <c r="F2272" s="3"/>
      <c r="G2272" s="3"/>
      <c r="H2272" s="3"/>
      <c r="I2272" s="3" t="s">
        <v>11</v>
      </c>
      <c r="J2272" s="3">
        <v>2050</v>
      </c>
      <c r="K2272" s="9">
        <v>17.251725172517251</v>
      </c>
    </row>
    <row r="2273" spans="1:11" x14ac:dyDescent="0.3">
      <c r="A2273" s="4" t="s">
        <v>350</v>
      </c>
      <c r="B2273" s="4" t="s">
        <v>362</v>
      </c>
      <c r="C2273" s="4" t="s">
        <v>10</v>
      </c>
      <c r="D2273" s="4" t="s">
        <v>835</v>
      </c>
      <c r="E2273" s="3" t="s">
        <v>874</v>
      </c>
      <c r="F2273" s="3"/>
      <c r="G2273" s="3"/>
      <c r="H2273" s="3"/>
      <c r="I2273" s="3" t="s">
        <v>833</v>
      </c>
      <c r="J2273" s="3">
        <v>2020</v>
      </c>
      <c r="K2273" s="9">
        <v>31.437143714371441</v>
      </c>
    </row>
    <row r="2274" spans="1:11" x14ac:dyDescent="0.3">
      <c r="A2274" s="4" t="s">
        <v>350</v>
      </c>
      <c r="B2274" s="4" t="s">
        <v>362</v>
      </c>
      <c r="C2274" s="4" t="s">
        <v>10</v>
      </c>
      <c r="D2274" s="4" t="s">
        <v>835</v>
      </c>
      <c r="E2274" s="3" t="s">
        <v>874</v>
      </c>
      <c r="F2274" s="3"/>
      <c r="G2274" s="3"/>
      <c r="H2274" s="3"/>
      <c r="I2274" s="3" t="s">
        <v>833</v>
      </c>
      <c r="J2274" s="3">
        <v>2030</v>
      </c>
      <c r="K2274" s="9">
        <v>22.57125712571256</v>
      </c>
    </row>
    <row r="2275" spans="1:11" x14ac:dyDescent="0.3">
      <c r="A2275" s="4" t="s">
        <v>350</v>
      </c>
      <c r="B2275" s="4" t="s">
        <v>362</v>
      </c>
      <c r="C2275" s="4" t="s">
        <v>10</v>
      </c>
      <c r="D2275" s="4" t="s">
        <v>835</v>
      </c>
      <c r="E2275" s="3" t="s">
        <v>874</v>
      </c>
      <c r="F2275" s="3"/>
      <c r="G2275" s="3"/>
      <c r="H2275" s="3"/>
      <c r="I2275" s="3" t="s">
        <v>833</v>
      </c>
      <c r="J2275" s="3">
        <v>2040</v>
      </c>
      <c r="K2275" s="9">
        <v>19.615961596159622</v>
      </c>
    </row>
    <row r="2276" spans="1:11" x14ac:dyDescent="0.3">
      <c r="A2276" s="4" t="s">
        <v>350</v>
      </c>
      <c r="B2276" s="4" t="s">
        <v>362</v>
      </c>
      <c r="C2276" s="4" t="s">
        <v>10</v>
      </c>
      <c r="D2276" s="4" t="s">
        <v>835</v>
      </c>
      <c r="E2276" s="3" t="s">
        <v>874</v>
      </c>
      <c r="F2276" s="3"/>
      <c r="G2276" s="3"/>
      <c r="H2276" s="3"/>
      <c r="I2276" s="3" t="s">
        <v>833</v>
      </c>
      <c r="J2276" s="3">
        <v>2050</v>
      </c>
      <c r="K2276" s="9">
        <v>16.66066606660668</v>
      </c>
    </row>
    <row r="2277" spans="1:11" x14ac:dyDescent="0.3">
      <c r="A2277" s="4" t="s">
        <v>350</v>
      </c>
      <c r="B2277" s="4" t="s">
        <v>362</v>
      </c>
      <c r="C2277" s="4" t="s">
        <v>10</v>
      </c>
      <c r="D2277" s="4" t="s">
        <v>943</v>
      </c>
      <c r="E2277" s="3" t="s">
        <v>874</v>
      </c>
      <c r="F2277" s="3"/>
      <c r="G2277" s="3" t="s">
        <v>4</v>
      </c>
      <c r="H2277" s="3" t="s">
        <v>353</v>
      </c>
      <c r="I2277" s="3" t="s">
        <v>12</v>
      </c>
      <c r="J2277" s="3">
        <v>2020</v>
      </c>
      <c r="K2277" s="9">
        <v>60</v>
      </c>
    </row>
    <row r="2278" spans="1:11" x14ac:dyDescent="0.3">
      <c r="A2278" s="4" t="s">
        <v>350</v>
      </c>
      <c r="B2278" s="4" t="s">
        <v>362</v>
      </c>
      <c r="C2278" s="4" t="s">
        <v>10</v>
      </c>
      <c r="D2278" s="4" t="s">
        <v>943</v>
      </c>
      <c r="E2278" s="3" t="s">
        <v>874</v>
      </c>
      <c r="F2278" s="3"/>
      <c r="G2278" s="3" t="s">
        <v>4</v>
      </c>
      <c r="H2278" s="3" t="s">
        <v>353</v>
      </c>
      <c r="I2278" s="3" t="s">
        <v>12</v>
      </c>
      <c r="J2278" s="3">
        <v>2050</v>
      </c>
      <c r="K2278" s="9">
        <v>68</v>
      </c>
    </row>
    <row r="2279" spans="1:11" x14ac:dyDescent="0.3">
      <c r="A2279" s="4" t="s">
        <v>350</v>
      </c>
      <c r="B2279" s="4" t="s">
        <v>362</v>
      </c>
      <c r="C2279" s="4" t="s">
        <v>10</v>
      </c>
      <c r="D2279" s="4" t="s">
        <v>943</v>
      </c>
      <c r="E2279" s="3" t="s">
        <v>874</v>
      </c>
      <c r="F2279" s="3"/>
      <c r="G2279" s="3" t="s">
        <v>4</v>
      </c>
      <c r="H2279" s="3" t="s">
        <v>353</v>
      </c>
      <c r="I2279" s="3" t="s">
        <v>11</v>
      </c>
      <c r="J2279" s="3">
        <v>2020</v>
      </c>
      <c r="K2279" s="9">
        <v>64</v>
      </c>
    </row>
    <row r="2280" spans="1:11" x14ac:dyDescent="0.3">
      <c r="A2280" s="4" t="s">
        <v>350</v>
      </c>
      <c r="B2280" s="4" t="s">
        <v>362</v>
      </c>
      <c r="C2280" s="4" t="s">
        <v>10</v>
      </c>
      <c r="D2280" s="4" t="s">
        <v>943</v>
      </c>
      <c r="E2280" s="3" t="s">
        <v>874</v>
      </c>
      <c r="F2280" s="3"/>
      <c r="G2280" s="3" t="s">
        <v>4</v>
      </c>
      <c r="H2280" s="3" t="s">
        <v>353</v>
      </c>
      <c r="I2280" s="3" t="s">
        <v>11</v>
      </c>
      <c r="J2280" s="3">
        <v>2050</v>
      </c>
      <c r="K2280" s="9">
        <v>70</v>
      </c>
    </row>
    <row r="2281" spans="1:11" x14ac:dyDescent="0.3">
      <c r="A2281" s="4" t="s">
        <v>350</v>
      </c>
      <c r="B2281" s="4" t="s">
        <v>362</v>
      </c>
      <c r="C2281" s="4" t="s">
        <v>10</v>
      </c>
      <c r="D2281" s="4" t="s">
        <v>943</v>
      </c>
      <c r="E2281" s="3" t="s">
        <v>874</v>
      </c>
      <c r="F2281" s="3"/>
      <c r="G2281" s="3" t="s">
        <v>4</v>
      </c>
      <c r="H2281" s="3" t="s">
        <v>353</v>
      </c>
      <c r="I2281" s="3" t="s">
        <v>833</v>
      </c>
      <c r="J2281" s="3">
        <v>2020</v>
      </c>
      <c r="K2281" s="9">
        <v>58</v>
      </c>
    </row>
    <row r="2282" spans="1:11" x14ac:dyDescent="0.3">
      <c r="A2282" s="4" t="s">
        <v>350</v>
      </c>
      <c r="B2282" s="4" t="s">
        <v>362</v>
      </c>
      <c r="C2282" s="4" t="s">
        <v>10</v>
      </c>
      <c r="D2282" s="4" t="s">
        <v>943</v>
      </c>
      <c r="E2282" s="3" t="s">
        <v>874</v>
      </c>
      <c r="F2282" s="3"/>
      <c r="G2282" s="3" t="s">
        <v>4</v>
      </c>
      <c r="H2282" s="3" t="s">
        <v>353</v>
      </c>
      <c r="I2282" s="3" t="s">
        <v>833</v>
      </c>
      <c r="J2282" s="3">
        <v>2030</v>
      </c>
      <c r="K2282" s="9">
        <v>65.5</v>
      </c>
    </row>
    <row r="2283" spans="1:11" x14ac:dyDescent="0.3">
      <c r="A2283" s="4" t="s">
        <v>350</v>
      </c>
      <c r="B2283" s="4" t="s">
        <v>362</v>
      </c>
      <c r="C2283" s="4" t="s">
        <v>10</v>
      </c>
      <c r="D2283" s="4" t="s">
        <v>943</v>
      </c>
      <c r="E2283" s="3" t="s">
        <v>874</v>
      </c>
      <c r="F2283" s="3"/>
      <c r="G2283" s="3" t="s">
        <v>4</v>
      </c>
      <c r="H2283" s="3" t="s">
        <v>353</v>
      </c>
      <c r="I2283" s="3" t="s">
        <v>833</v>
      </c>
      <c r="J2283" s="3">
        <v>2040</v>
      </c>
      <c r="K2283" s="9">
        <v>68</v>
      </c>
    </row>
    <row r="2284" spans="1:11" x14ac:dyDescent="0.3">
      <c r="A2284" s="4" t="s">
        <v>350</v>
      </c>
      <c r="B2284" s="4" t="s">
        <v>362</v>
      </c>
      <c r="C2284" s="4" t="s">
        <v>10</v>
      </c>
      <c r="D2284" s="4" t="s">
        <v>943</v>
      </c>
      <c r="E2284" s="3" t="s">
        <v>874</v>
      </c>
      <c r="F2284" s="3"/>
      <c r="G2284" s="3" t="s">
        <v>4</v>
      </c>
      <c r="H2284" s="3" t="s">
        <v>353</v>
      </c>
      <c r="I2284" s="3" t="s">
        <v>833</v>
      </c>
      <c r="J2284" s="3">
        <v>2050</v>
      </c>
      <c r="K2284" s="9">
        <v>70.5</v>
      </c>
    </row>
    <row r="2285" spans="1:11" x14ac:dyDescent="0.3">
      <c r="A2285" s="4" t="s">
        <v>350</v>
      </c>
      <c r="B2285" s="4" t="s">
        <v>362</v>
      </c>
      <c r="C2285" s="4" t="s">
        <v>10</v>
      </c>
      <c r="D2285" s="4" t="s">
        <v>713</v>
      </c>
      <c r="E2285" s="3" t="s">
        <v>875</v>
      </c>
      <c r="F2285" s="3"/>
      <c r="G2285" s="3" t="s">
        <v>4</v>
      </c>
      <c r="H2285" s="3" t="s">
        <v>353</v>
      </c>
      <c r="I2285" s="3" t="s">
        <v>12</v>
      </c>
      <c r="J2285" s="3">
        <v>2020</v>
      </c>
      <c r="K2285" s="9">
        <v>18.001800180018002</v>
      </c>
    </row>
    <row r="2286" spans="1:11" x14ac:dyDescent="0.3">
      <c r="A2286" s="4" t="s">
        <v>350</v>
      </c>
      <c r="B2286" s="4" t="s">
        <v>362</v>
      </c>
      <c r="C2286" s="4" t="s">
        <v>10</v>
      </c>
      <c r="D2286" s="4" t="s">
        <v>713</v>
      </c>
      <c r="E2286" s="3" t="s">
        <v>875</v>
      </c>
      <c r="F2286" s="3"/>
      <c r="G2286" s="3" t="s">
        <v>4</v>
      </c>
      <c r="H2286" s="3" t="s">
        <v>353</v>
      </c>
      <c r="I2286" s="3" t="s">
        <v>12</v>
      </c>
      <c r="J2286" s="3">
        <v>2050</v>
      </c>
      <c r="K2286" s="9">
        <v>20.402040204020398</v>
      </c>
    </row>
    <row r="2287" spans="1:11" x14ac:dyDescent="0.3">
      <c r="A2287" s="4" t="s">
        <v>350</v>
      </c>
      <c r="B2287" s="4" t="s">
        <v>362</v>
      </c>
      <c r="C2287" s="4" t="s">
        <v>10</v>
      </c>
      <c r="D2287" s="4" t="s">
        <v>713</v>
      </c>
      <c r="E2287" s="3" t="s">
        <v>875</v>
      </c>
      <c r="F2287" s="3"/>
      <c r="G2287" s="3" t="s">
        <v>4</v>
      </c>
      <c r="H2287" s="3" t="s">
        <v>353</v>
      </c>
      <c r="I2287" s="3" t="s">
        <v>11</v>
      </c>
      <c r="J2287" s="3">
        <v>2020</v>
      </c>
      <c r="K2287" s="9">
        <v>19.201920192019209</v>
      </c>
    </row>
    <row r="2288" spans="1:11" x14ac:dyDescent="0.3">
      <c r="A2288" s="4" t="s">
        <v>350</v>
      </c>
      <c r="B2288" s="4" t="s">
        <v>362</v>
      </c>
      <c r="C2288" s="4" t="s">
        <v>10</v>
      </c>
      <c r="D2288" s="4" t="s">
        <v>713</v>
      </c>
      <c r="E2288" s="3" t="s">
        <v>875</v>
      </c>
      <c r="F2288" s="3"/>
      <c r="G2288" s="3" t="s">
        <v>4</v>
      </c>
      <c r="H2288" s="3" t="s">
        <v>353</v>
      </c>
      <c r="I2288" s="3" t="s">
        <v>11</v>
      </c>
      <c r="J2288" s="3">
        <v>2050</v>
      </c>
      <c r="K2288" s="9">
        <v>21.002100210020998</v>
      </c>
    </row>
    <row r="2289" spans="1:11" x14ac:dyDescent="0.3">
      <c r="A2289" s="4" t="s">
        <v>350</v>
      </c>
      <c r="B2289" s="4" t="s">
        <v>362</v>
      </c>
      <c r="C2289" s="4" t="s">
        <v>10</v>
      </c>
      <c r="D2289" s="4" t="s">
        <v>713</v>
      </c>
      <c r="E2289" s="3" t="s">
        <v>875</v>
      </c>
      <c r="F2289" s="3"/>
      <c r="G2289" s="3" t="s">
        <v>4</v>
      </c>
      <c r="H2289" s="3" t="s">
        <v>353</v>
      </c>
      <c r="I2289" s="3" t="s">
        <v>833</v>
      </c>
      <c r="J2289" s="3">
        <v>2020</v>
      </c>
      <c r="K2289" s="9">
        <v>17.401740174017402</v>
      </c>
    </row>
    <row r="2290" spans="1:11" x14ac:dyDescent="0.3">
      <c r="A2290" s="4" t="s">
        <v>350</v>
      </c>
      <c r="B2290" s="4" t="s">
        <v>362</v>
      </c>
      <c r="C2290" s="4" t="s">
        <v>10</v>
      </c>
      <c r="D2290" s="4" t="s">
        <v>713</v>
      </c>
      <c r="E2290" s="3" t="s">
        <v>875</v>
      </c>
      <c r="F2290" s="3"/>
      <c r="G2290" s="3" t="s">
        <v>4</v>
      </c>
      <c r="H2290" s="3" t="s">
        <v>353</v>
      </c>
      <c r="I2290" s="3" t="s">
        <v>833</v>
      </c>
      <c r="J2290" s="3">
        <v>2030</v>
      </c>
      <c r="K2290" s="9">
        <v>19.651965196519651</v>
      </c>
    </row>
    <row r="2291" spans="1:11" x14ac:dyDescent="0.3">
      <c r="A2291" s="4" t="s">
        <v>350</v>
      </c>
      <c r="B2291" s="4" t="s">
        <v>362</v>
      </c>
      <c r="C2291" s="4" t="s">
        <v>10</v>
      </c>
      <c r="D2291" s="4" t="s">
        <v>713</v>
      </c>
      <c r="E2291" s="3" t="s">
        <v>875</v>
      </c>
      <c r="F2291" s="3"/>
      <c r="G2291" s="3" t="s">
        <v>4</v>
      </c>
      <c r="H2291" s="3" t="s">
        <v>353</v>
      </c>
      <c r="I2291" s="3" t="s">
        <v>833</v>
      </c>
      <c r="J2291" s="3">
        <v>2040</v>
      </c>
      <c r="K2291" s="9">
        <v>20.402040204020398</v>
      </c>
    </row>
    <row r="2292" spans="1:11" x14ac:dyDescent="0.3">
      <c r="A2292" s="4" t="s">
        <v>350</v>
      </c>
      <c r="B2292" s="4" t="s">
        <v>362</v>
      </c>
      <c r="C2292" s="4" t="s">
        <v>10</v>
      </c>
      <c r="D2292" s="4" t="s">
        <v>713</v>
      </c>
      <c r="E2292" s="3" t="s">
        <v>875</v>
      </c>
      <c r="F2292" s="3"/>
      <c r="G2292" s="3" t="s">
        <v>4</v>
      </c>
      <c r="H2292" s="3" t="s">
        <v>353</v>
      </c>
      <c r="I2292" s="3" t="s">
        <v>833</v>
      </c>
      <c r="J2292" s="3">
        <v>2050</v>
      </c>
      <c r="K2292" s="9">
        <v>21.152115211521149</v>
      </c>
    </row>
    <row r="2293" spans="1:11" x14ac:dyDescent="0.3">
      <c r="A2293" s="4" t="s">
        <v>350</v>
      </c>
      <c r="B2293" s="4" t="s">
        <v>362</v>
      </c>
      <c r="C2293" s="4" t="s">
        <v>10</v>
      </c>
      <c r="D2293" s="4" t="s">
        <v>418</v>
      </c>
      <c r="E2293" s="3" t="s">
        <v>854</v>
      </c>
      <c r="F2293" s="3"/>
      <c r="G2293" s="3" t="s">
        <v>3</v>
      </c>
      <c r="H2293" s="3"/>
      <c r="I2293" s="3" t="s">
        <v>12</v>
      </c>
      <c r="J2293" s="3">
        <v>2020</v>
      </c>
      <c r="K2293" s="9">
        <v>2</v>
      </c>
    </row>
    <row r="2294" spans="1:11" x14ac:dyDescent="0.3">
      <c r="A2294" s="4" t="s">
        <v>350</v>
      </c>
      <c r="B2294" s="4" t="s">
        <v>362</v>
      </c>
      <c r="C2294" s="4" t="s">
        <v>10</v>
      </c>
      <c r="D2294" s="4" t="s">
        <v>418</v>
      </c>
      <c r="E2294" s="3" t="s">
        <v>854</v>
      </c>
      <c r="F2294" s="3"/>
      <c r="G2294" s="3" t="s">
        <v>3</v>
      </c>
      <c r="H2294" s="3"/>
      <c r="I2294" s="3" t="s">
        <v>12</v>
      </c>
      <c r="J2294" s="3">
        <v>2050</v>
      </c>
      <c r="K2294" s="9">
        <v>2</v>
      </c>
    </row>
    <row r="2295" spans="1:11" x14ac:dyDescent="0.3">
      <c r="A2295" s="4" t="s">
        <v>350</v>
      </c>
      <c r="B2295" s="4" t="s">
        <v>362</v>
      </c>
      <c r="C2295" s="4" t="s">
        <v>10</v>
      </c>
      <c r="D2295" s="4" t="s">
        <v>418</v>
      </c>
      <c r="E2295" s="3" t="s">
        <v>854</v>
      </c>
      <c r="F2295" s="3"/>
      <c r="G2295" s="3" t="s">
        <v>3</v>
      </c>
      <c r="H2295" s="3"/>
      <c r="I2295" s="3" t="s">
        <v>11</v>
      </c>
      <c r="J2295" s="3">
        <v>2020</v>
      </c>
      <c r="K2295" s="9">
        <v>2</v>
      </c>
    </row>
    <row r="2296" spans="1:11" x14ac:dyDescent="0.3">
      <c r="A2296" s="4" t="s">
        <v>350</v>
      </c>
      <c r="B2296" s="4" t="s">
        <v>362</v>
      </c>
      <c r="C2296" s="4" t="s">
        <v>10</v>
      </c>
      <c r="D2296" s="4" t="s">
        <v>418</v>
      </c>
      <c r="E2296" s="3" t="s">
        <v>854</v>
      </c>
      <c r="F2296" s="3"/>
      <c r="G2296" s="3" t="s">
        <v>3</v>
      </c>
      <c r="H2296" s="3"/>
      <c r="I2296" s="3" t="s">
        <v>11</v>
      </c>
      <c r="J2296" s="3">
        <v>2050</v>
      </c>
      <c r="K2296" s="9">
        <v>2</v>
      </c>
    </row>
    <row r="2297" spans="1:11" x14ac:dyDescent="0.3">
      <c r="A2297" s="4" t="s">
        <v>350</v>
      </c>
      <c r="B2297" s="4" t="s">
        <v>362</v>
      </c>
      <c r="C2297" s="4" t="s">
        <v>10</v>
      </c>
      <c r="D2297" s="4" t="s">
        <v>418</v>
      </c>
      <c r="E2297" s="3" t="s">
        <v>854</v>
      </c>
      <c r="F2297" s="3"/>
      <c r="G2297" s="3" t="s">
        <v>3</v>
      </c>
      <c r="H2297" s="3"/>
      <c r="I2297" s="3" t="s">
        <v>833</v>
      </c>
      <c r="J2297" s="3">
        <v>2020</v>
      </c>
      <c r="K2297" s="9">
        <v>2</v>
      </c>
    </row>
    <row r="2298" spans="1:11" x14ac:dyDescent="0.3">
      <c r="A2298" s="4" t="s">
        <v>350</v>
      </c>
      <c r="B2298" s="4" t="s">
        <v>362</v>
      </c>
      <c r="C2298" s="4" t="s">
        <v>10</v>
      </c>
      <c r="D2298" s="4" t="s">
        <v>418</v>
      </c>
      <c r="E2298" s="3" t="s">
        <v>854</v>
      </c>
      <c r="F2298" s="3"/>
      <c r="G2298" s="3" t="s">
        <v>3</v>
      </c>
      <c r="H2298" s="3"/>
      <c r="I2298" s="3" t="s">
        <v>833</v>
      </c>
      <c r="J2298" s="3">
        <v>2030</v>
      </c>
      <c r="K2298" s="9">
        <v>2</v>
      </c>
    </row>
    <row r="2299" spans="1:11" x14ac:dyDescent="0.3">
      <c r="A2299" s="4" t="s">
        <v>350</v>
      </c>
      <c r="B2299" s="4" t="s">
        <v>362</v>
      </c>
      <c r="C2299" s="4" t="s">
        <v>10</v>
      </c>
      <c r="D2299" s="4" t="s">
        <v>418</v>
      </c>
      <c r="E2299" s="3" t="s">
        <v>854</v>
      </c>
      <c r="F2299" s="3"/>
      <c r="G2299" s="3" t="s">
        <v>3</v>
      </c>
      <c r="H2299" s="3"/>
      <c r="I2299" s="3" t="s">
        <v>833</v>
      </c>
      <c r="J2299" s="3">
        <v>2040</v>
      </c>
      <c r="K2299" s="9">
        <v>2</v>
      </c>
    </row>
    <row r="2300" spans="1:11" x14ac:dyDescent="0.3">
      <c r="A2300" s="4" t="s">
        <v>350</v>
      </c>
      <c r="B2300" s="4" t="s">
        <v>362</v>
      </c>
      <c r="C2300" s="4" t="s">
        <v>10</v>
      </c>
      <c r="D2300" s="4" t="s">
        <v>418</v>
      </c>
      <c r="E2300" s="3" t="s">
        <v>854</v>
      </c>
      <c r="F2300" s="3"/>
      <c r="G2300" s="3" t="s">
        <v>3</v>
      </c>
      <c r="H2300" s="3"/>
      <c r="I2300" s="3" t="s">
        <v>833</v>
      </c>
      <c r="J2300" s="3">
        <v>2050</v>
      </c>
      <c r="K2300" s="9">
        <v>2</v>
      </c>
    </row>
    <row r="2301" spans="1:11" x14ac:dyDescent="0.3">
      <c r="A2301" s="4" t="s">
        <v>350</v>
      </c>
      <c r="B2301" s="4" t="s">
        <v>362</v>
      </c>
      <c r="C2301" s="4" t="s">
        <v>10</v>
      </c>
      <c r="D2301" s="4" t="s">
        <v>419</v>
      </c>
      <c r="E2301" s="3" t="s">
        <v>853</v>
      </c>
      <c r="F2301" s="3"/>
      <c r="G2301" s="3" t="s">
        <v>211</v>
      </c>
      <c r="H2301" s="3" t="s">
        <v>354</v>
      </c>
      <c r="I2301" s="3" t="s">
        <v>12</v>
      </c>
      <c r="J2301" s="3">
        <v>2020</v>
      </c>
      <c r="K2301" s="9">
        <v>20</v>
      </c>
    </row>
    <row r="2302" spans="1:11" x14ac:dyDescent="0.3">
      <c r="A2302" s="4" t="s">
        <v>350</v>
      </c>
      <c r="B2302" s="4" t="s">
        <v>362</v>
      </c>
      <c r="C2302" s="4" t="s">
        <v>10</v>
      </c>
      <c r="D2302" s="4" t="s">
        <v>419</v>
      </c>
      <c r="E2302" s="3" t="s">
        <v>853</v>
      </c>
      <c r="F2302" s="3"/>
      <c r="G2302" s="3" t="s">
        <v>211</v>
      </c>
      <c r="H2302" s="3" t="s">
        <v>354</v>
      </c>
      <c r="I2302" s="3" t="s">
        <v>12</v>
      </c>
      <c r="J2302" s="3">
        <v>2050</v>
      </c>
      <c r="K2302" s="9">
        <v>25</v>
      </c>
    </row>
    <row r="2303" spans="1:11" x14ac:dyDescent="0.3">
      <c r="A2303" s="4" t="s">
        <v>350</v>
      </c>
      <c r="B2303" s="4" t="s">
        <v>362</v>
      </c>
      <c r="C2303" s="4" t="s">
        <v>10</v>
      </c>
      <c r="D2303" s="4" t="s">
        <v>419</v>
      </c>
      <c r="E2303" s="3" t="s">
        <v>853</v>
      </c>
      <c r="F2303" s="3"/>
      <c r="G2303" s="3" t="s">
        <v>211</v>
      </c>
      <c r="H2303" s="3" t="s">
        <v>354</v>
      </c>
      <c r="I2303" s="3" t="s">
        <v>11</v>
      </c>
      <c r="J2303" s="3">
        <v>2020</v>
      </c>
      <c r="K2303" s="9">
        <v>20</v>
      </c>
    </row>
    <row r="2304" spans="1:11" x14ac:dyDescent="0.3">
      <c r="A2304" s="4" t="s">
        <v>350</v>
      </c>
      <c r="B2304" s="4" t="s">
        <v>362</v>
      </c>
      <c r="C2304" s="4" t="s">
        <v>10</v>
      </c>
      <c r="D2304" s="4" t="s">
        <v>419</v>
      </c>
      <c r="E2304" s="3" t="s">
        <v>853</v>
      </c>
      <c r="F2304" s="3"/>
      <c r="G2304" s="3" t="s">
        <v>211</v>
      </c>
      <c r="H2304" s="3" t="s">
        <v>354</v>
      </c>
      <c r="I2304" s="3" t="s">
        <v>11</v>
      </c>
      <c r="J2304" s="3">
        <v>2050</v>
      </c>
      <c r="K2304" s="9">
        <v>30</v>
      </c>
    </row>
    <row r="2305" spans="1:11" x14ac:dyDescent="0.3">
      <c r="A2305" s="4" t="s">
        <v>350</v>
      </c>
      <c r="B2305" s="4" t="s">
        <v>362</v>
      </c>
      <c r="C2305" s="4" t="s">
        <v>10</v>
      </c>
      <c r="D2305" s="4" t="s">
        <v>419</v>
      </c>
      <c r="E2305" s="3" t="s">
        <v>853</v>
      </c>
      <c r="F2305" s="3"/>
      <c r="G2305" s="3" t="s">
        <v>211</v>
      </c>
      <c r="H2305" s="3" t="s">
        <v>354</v>
      </c>
      <c r="I2305" s="3" t="s">
        <v>833</v>
      </c>
      <c r="J2305" s="3">
        <v>2020</v>
      </c>
      <c r="K2305" s="9">
        <v>20</v>
      </c>
    </row>
    <row r="2306" spans="1:11" x14ac:dyDescent="0.3">
      <c r="A2306" s="4" t="s">
        <v>350</v>
      </c>
      <c r="B2306" s="4" t="s">
        <v>362</v>
      </c>
      <c r="C2306" s="4" t="s">
        <v>10</v>
      </c>
      <c r="D2306" s="4" t="s">
        <v>419</v>
      </c>
      <c r="E2306" s="3" t="s">
        <v>853</v>
      </c>
      <c r="F2306" s="3"/>
      <c r="G2306" s="3" t="s">
        <v>211</v>
      </c>
      <c r="H2306" s="3" t="s">
        <v>354</v>
      </c>
      <c r="I2306" s="3" t="s">
        <v>833</v>
      </c>
      <c r="J2306" s="3">
        <v>2030</v>
      </c>
      <c r="K2306" s="9">
        <v>25</v>
      </c>
    </row>
    <row r="2307" spans="1:11" x14ac:dyDescent="0.3">
      <c r="A2307" s="4" t="s">
        <v>350</v>
      </c>
      <c r="B2307" s="4" t="s">
        <v>362</v>
      </c>
      <c r="C2307" s="4" t="s">
        <v>10</v>
      </c>
      <c r="D2307" s="4" t="s">
        <v>419</v>
      </c>
      <c r="E2307" s="3" t="s">
        <v>853</v>
      </c>
      <c r="F2307" s="3"/>
      <c r="G2307" s="3" t="s">
        <v>211</v>
      </c>
      <c r="H2307" s="3" t="s">
        <v>354</v>
      </c>
      <c r="I2307" s="3" t="s">
        <v>833</v>
      </c>
      <c r="J2307" s="3">
        <v>2040</v>
      </c>
      <c r="K2307" s="9">
        <v>28</v>
      </c>
    </row>
    <row r="2308" spans="1:11" x14ac:dyDescent="0.3">
      <c r="A2308" s="4" t="s">
        <v>350</v>
      </c>
      <c r="B2308" s="4" t="s">
        <v>362</v>
      </c>
      <c r="C2308" s="4" t="s">
        <v>10</v>
      </c>
      <c r="D2308" s="4" t="s">
        <v>419</v>
      </c>
      <c r="E2308" s="3" t="s">
        <v>853</v>
      </c>
      <c r="F2308" s="3"/>
      <c r="G2308" s="3" t="s">
        <v>211</v>
      </c>
      <c r="H2308" s="3" t="s">
        <v>354</v>
      </c>
      <c r="I2308" s="3" t="s">
        <v>833</v>
      </c>
      <c r="J2308" s="3">
        <v>2050</v>
      </c>
      <c r="K2308" s="9">
        <v>30</v>
      </c>
    </row>
    <row r="2309" spans="1:11" x14ac:dyDescent="0.3">
      <c r="A2309" s="4" t="s">
        <v>350</v>
      </c>
      <c r="B2309" s="4" t="s">
        <v>362</v>
      </c>
      <c r="C2309" s="4" t="s">
        <v>10</v>
      </c>
      <c r="D2309" s="4" t="s">
        <v>708</v>
      </c>
      <c r="E2309" s="3" t="s">
        <v>876</v>
      </c>
      <c r="F2309" s="3"/>
      <c r="G2309" s="3"/>
      <c r="H2309" s="3"/>
      <c r="I2309" s="3" t="s">
        <v>12</v>
      </c>
      <c r="J2309" s="3">
        <v>2020</v>
      </c>
      <c r="K2309" s="9">
        <v>1</v>
      </c>
    </row>
    <row r="2310" spans="1:11" x14ac:dyDescent="0.3">
      <c r="A2310" s="4" t="s">
        <v>350</v>
      </c>
      <c r="B2310" s="4" t="s">
        <v>362</v>
      </c>
      <c r="C2310" s="4" t="s">
        <v>10</v>
      </c>
      <c r="D2310" s="4" t="s">
        <v>708</v>
      </c>
      <c r="E2310" s="3" t="s">
        <v>876</v>
      </c>
      <c r="F2310" s="3"/>
      <c r="G2310" s="3"/>
      <c r="H2310" s="3"/>
      <c r="I2310" s="3" t="s">
        <v>12</v>
      </c>
      <c r="J2310" s="3">
        <v>2050</v>
      </c>
      <c r="K2310" s="9">
        <v>1</v>
      </c>
    </row>
    <row r="2311" spans="1:11" x14ac:dyDescent="0.3">
      <c r="A2311" s="4" t="s">
        <v>350</v>
      </c>
      <c r="B2311" s="4" t="s">
        <v>362</v>
      </c>
      <c r="C2311" s="4" t="s">
        <v>10</v>
      </c>
      <c r="D2311" s="4" t="s">
        <v>708</v>
      </c>
      <c r="E2311" s="3" t="s">
        <v>876</v>
      </c>
      <c r="F2311" s="3"/>
      <c r="G2311" s="3"/>
      <c r="H2311" s="3"/>
      <c r="I2311" s="3" t="s">
        <v>11</v>
      </c>
      <c r="J2311" s="3">
        <v>2020</v>
      </c>
      <c r="K2311" s="9">
        <v>1</v>
      </c>
    </row>
    <row r="2312" spans="1:11" x14ac:dyDescent="0.3">
      <c r="A2312" s="4" t="s">
        <v>350</v>
      </c>
      <c r="B2312" s="4" t="s">
        <v>362</v>
      </c>
      <c r="C2312" s="4" t="s">
        <v>10</v>
      </c>
      <c r="D2312" s="4" t="s">
        <v>708</v>
      </c>
      <c r="E2312" s="3" t="s">
        <v>876</v>
      </c>
      <c r="F2312" s="3"/>
      <c r="G2312" s="3"/>
      <c r="H2312" s="3"/>
      <c r="I2312" s="3" t="s">
        <v>11</v>
      </c>
      <c r="J2312" s="3">
        <v>2050</v>
      </c>
      <c r="K2312" s="9">
        <v>1</v>
      </c>
    </row>
    <row r="2313" spans="1:11" x14ac:dyDescent="0.3">
      <c r="A2313" s="4" t="s">
        <v>350</v>
      </c>
      <c r="B2313" s="4" t="s">
        <v>362</v>
      </c>
      <c r="C2313" s="4" t="s">
        <v>10</v>
      </c>
      <c r="D2313" s="4" t="s">
        <v>708</v>
      </c>
      <c r="E2313" s="3" t="s">
        <v>876</v>
      </c>
      <c r="F2313" s="3"/>
      <c r="G2313" s="3"/>
      <c r="H2313" s="3"/>
      <c r="I2313" s="3" t="s">
        <v>833</v>
      </c>
      <c r="J2313" s="3">
        <v>2020</v>
      </c>
      <c r="K2313" s="9">
        <v>1</v>
      </c>
    </row>
    <row r="2314" spans="1:11" x14ac:dyDescent="0.3">
      <c r="A2314" s="4" t="s">
        <v>350</v>
      </c>
      <c r="B2314" s="4" t="s">
        <v>362</v>
      </c>
      <c r="C2314" s="4" t="s">
        <v>10</v>
      </c>
      <c r="D2314" s="4" t="s">
        <v>708</v>
      </c>
      <c r="E2314" s="3" t="s">
        <v>876</v>
      </c>
      <c r="F2314" s="3"/>
      <c r="G2314" s="3"/>
      <c r="H2314" s="3"/>
      <c r="I2314" s="3" t="s">
        <v>833</v>
      </c>
      <c r="J2314" s="3">
        <v>2030</v>
      </c>
      <c r="K2314" s="9">
        <v>1</v>
      </c>
    </row>
    <row r="2315" spans="1:11" x14ac:dyDescent="0.3">
      <c r="A2315" s="4" t="s">
        <v>350</v>
      </c>
      <c r="B2315" s="4" t="s">
        <v>362</v>
      </c>
      <c r="C2315" s="4" t="s">
        <v>10</v>
      </c>
      <c r="D2315" s="4" t="s">
        <v>708</v>
      </c>
      <c r="E2315" s="3" t="s">
        <v>876</v>
      </c>
      <c r="F2315" s="3"/>
      <c r="G2315" s="3"/>
      <c r="H2315" s="3"/>
      <c r="I2315" s="3" t="s">
        <v>833</v>
      </c>
      <c r="J2315" s="3">
        <v>2040</v>
      </c>
      <c r="K2315" s="9">
        <v>1</v>
      </c>
    </row>
    <row r="2316" spans="1:11" x14ac:dyDescent="0.3">
      <c r="A2316" s="4" t="s">
        <v>350</v>
      </c>
      <c r="B2316" s="4" t="s">
        <v>362</v>
      </c>
      <c r="C2316" s="4" t="s">
        <v>10</v>
      </c>
      <c r="D2316" s="4" t="s">
        <v>708</v>
      </c>
      <c r="E2316" s="3" t="s">
        <v>876</v>
      </c>
      <c r="F2316" s="3"/>
      <c r="G2316" s="3"/>
      <c r="H2316" s="3"/>
      <c r="I2316" s="3" t="s">
        <v>833</v>
      </c>
      <c r="J2316" s="3">
        <v>2050</v>
      </c>
      <c r="K2316" s="9">
        <v>1</v>
      </c>
    </row>
    <row r="2317" spans="1:11" x14ac:dyDescent="0.3">
      <c r="A2317" s="4" t="s">
        <v>350</v>
      </c>
      <c r="B2317" s="4" t="s">
        <v>362</v>
      </c>
      <c r="C2317" s="4" t="s">
        <v>10</v>
      </c>
      <c r="D2317" s="4" t="s">
        <v>709</v>
      </c>
      <c r="E2317" s="3" t="s">
        <v>877</v>
      </c>
      <c r="F2317" s="3"/>
      <c r="G2317" s="3" t="s">
        <v>352</v>
      </c>
      <c r="H2317" s="3"/>
      <c r="I2317" s="3" t="s">
        <v>12</v>
      </c>
      <c r="J2317" s="3">
        <v>2020</v>
      </c>
      <c r="K2317" s="9">
        <v>432</v>
      </c>
    </row>
    <row r="2318" spans="1:11" x14ac:dyDescent="0.3">
      <c r="A2318" s="4" t="s">
        <v>350</v>
      </c>
      <c r="B2318" s="4" t="s">
        <v>362</v>
      </c>
      <c r="C2318" s="4" t="s">
        <v>10</v>
      </c>
      <c r="D2318" s="4" t="s">
        <v>709</v>
      </c>
      <c r="E2318" s="3" t="s">
        <v>877</v>
      </c>
      <c r="F2318" s="3"/>
      <c r="G2318" s="3" t="s">
        <v>352</v>
      </c>
      <c r="H2318" s="3"/>
      <c r="I2318" s="3" t="s">
        <v>12</v>
      </c>
      <c r="J2318" s="3">
        <v>2050</v>
      </c>
      <c r="K2318" s="9">
        <v>489.6</v>
      </c>
    </row>
    <row r="2319" spans="1:11" x14ac:dyDescent="0.3">
      <c r="A2319" s="4" t="s">
        <v>350</v>
      </c>
      <c r="B2319" s="4" t="s">
        <v>362</v>
      </c>
      <c r="C2319" s="4" t="s">
        <v>10</v>
      </c>
      <c r="D2319" s="4" t="s">
        <v>709</v>
      </c>
      <c r="E2319" s="3" t="s">
        <v>877</v>
      </c>
      <c r="F2319" s="3"/>
      <c r="G2319" s="3" t="s">
        <v>352</v>
      </c>
      <c r="H2319" s="3"/>
      <c r="I2319" s="3" t="s">
        <v>11</v>
      </c>
      <c r="J2319" s="3">
        <v>2020</v>
      </c>
      <c r="K2319" s="9">
        <v>460.8</v>
      </c>
    </row>
    <row r="2320" spans="1:11" x14ac:dyDescent="0.3">
      <c r="A2320" s="4" t="s">
        <v>350</v>
      </c>
      <c r="B2320" s="4" t="s">
        <v>362</v>
      </c>
      <c r="C2320" s="4" t="s">
        <v>10</v>
      </c>
      <c r="D2320" s="4" t="s">
        <v>709</v>
      </c>
      <c r="E2320" s="3" t="s">
        <v>877</v>
      </c>
      <c r="F2320" s="3"/>
      <c r="G2320" s="3" t="s">
        <v>352</v>
      </c>
      <c r="H2320" s="3"/>
      <c r="I2320" s="3" t="s">
        <v>11</v>
      </c>
      <c r="J2320" s="3">
        <v>2050</v>
      </c>
      <c r="K2320" s="9">
        <v>504</v>
      </c>
    </row>
    <row r="2321" spans="1:11" x14ac:dyDescent="0.3">
      <c r="A2321" s="4" t="s">
        <v>350</v>
      </c>
      <c r="B2321" s="4" t="s">
        <v>362</v>
      </c>
      <c r="C2321" s="4" t="s">
        <v>10</v>
      </c>
      <c r="D2321" s="4" t="s">
        <v>709</v>
      </c>
      <c r="E2321" s="3" t="s">
        <v>877</v>
      </c>
      <c r="F2321" s="3"/>
      <c r="G2321" s="3" t="s">
        <v>352</v>
      </c>
      <c r="H2321" s="3"/>
      <c r="I2321" s="3" t="s">
        <v>833</v>
      </c>
      <c r="J2321" s="3">
        <v>2020</v>
      </c>
      <c r="K2321" s="9">
        <v>417.6</v>
      </c>
    </row>
    <row r="2322" spans="1:11" x14ac:dyDescent="0.3">
      <c r="A2322" s="4" t="s">
        <v>350</v>
      </c>
      <c r="B2322" s="4" t="s">
        <v>362</v>
      </c>
      <c r="C2322" s="4" t="s">
        <v>10</v>
      </c>
      <c r="D2322" s="4" t="s">
        <v>709</v>
      </c>
      <c r="E2322" s="3" t="s">
        <v>877</v>
      </c>
      <c r="F2322" s="3"/>
      <c r="G2322" s="3" t="s">
        <v>352</v>
      </c>
      <c r="H2322" s="3"/>
      <c r="I2322" s="3" t="s">
        <v>833</v>
      </c>
      <c r="J2322" s="3">
        <v>2030</v>
      </c>
      <c r="K2322" s="9">
        <v>471.6</v>
      </c>
    </row>
    <row r="2323" spans="1:11" x14ac:dyDescent="0.3">
      <c r="A2323" s="4" t="s">
        <v>350</v>
      </c>
      <c r="B2323" s="4" t="s">
        <v>362</v>
      </c>
      <c r="C2323" s="4" t="s">
        <v>10</v>
      </c>
      <c r="D2323" s="4" t="s">
        <v>709</v>
      </c>
      <c r="E2323" s="3" t="s">
        <v>877</v>
      </c>
      <c r="F2323" s="3"/>
      <c r="G2323" s="3" t="s">
        <v>352</v>
      </c>
      <c r="H2323" s="3"/>
      <c r="I2323" s="3" t="s">
        <v>833</v>
      </c>
      <c r="J2323" s="3">
        <v>2040</v>
      </c>
      <c r="K2323" s="9">
        <v>489.6</v>
      </c>
    </row>
    <row r="2324" spans="1:11" x14ac:dyDescent="0.3">
      <c r="A2324" s="4" t="s">
        <v>350</v>
      </c>
      <c r="B2324" s="4" t="s">
        <v>362</v>
      </c>
      <c r="C2324" s="4" t="s">
        <v>10</v>
      </c>
      <c r="D2324" s="4" t="s">
        <v>709</v>
      </c>
      <c r="E2324" s="3" t="s">
        <v>877</v>
      </c>
      <c r="F2324" s="3"/>
      <c r="G2324" s="3" t="s">
        <v>352</v>
      </c>
      <c r="H2324" s="3"/>
      <c r="I2324" s="3" t="s">
        <v>833</v>
      </c>
      <c r="J2324" s="3">
        <v>2050</v>
      </c>
      <c r="K2324" s="9">
        <v>507.6</v>
      </c>
    </row>
    <row r="2325" spans="1:11" x14ac:dyDescent="0.3">
      <c r="A2325" s="4" t="s">
        <v>350</v>
      </c>
      <c r="B2325" s="4" t="s">
        <v>362</v>
      </c>
      <c r="C2325" s="4" t="s">
        <v>10</v>
      </c>
      <c r="D2325" s="4" t="s">
        <v>710</v>
      </c>
      <c r="E2325" s="3" t="s">
        <v>875</v>
      </c>
      <c r="F2325" s="3"/>
      <c r="G2325" s="3"/>
      <c r="H2325" s="3"/>
      <c r="I2325" s="3" t="s">
        <v>12</v>
      </c>
      <c r="J2325" s="3">
        <v>2020</v>
      </c>
      <c r="K2325" s="9">
        <v>162.01620162016201</v>
      </c>
    </row>
    <row r="2326" spans="1:11" x14ac:dyDescent="0.3">
      <c r="A2326" s="4" t="s">
        <v>350</v>
      </c>
      <c r="B2326" s="4" t="s">
        <v>362</v>
      </c>
      <c r="C2326" s="4" t="s">
        <v>10</v>
      </c>
      <c r="D2326" s="4" t="s">
        <v>710</v>
      </c>
      <c r="E2326" s="3" t="s">
        <v>875</v>
      </c>
      <c r="F2326" s="3"/>
      <c r="G2326" s="3"/>
      <c r="H2326" s="3"/>
      <c r="I2326" s="3" t="s">
        <v>12</v>
      </c>
      <c r="J2326" s="3">
        <v>2050</v>
      </c>
      <c r="K2326" s="9">
        <v>183.6183618361836</v>
      </c>
    </row>
    <row r="2327" spans="1:11" x14ac:dyDescent="0.3">
      <c r="A2327" s="4" t="s">
        <v>350</v>
      </c>
      <c r="B2327" s="4" t="s">
        <v>362</v>
      </c>
      <c r="C2327" s="4" t="s">
        <v>10</v>
      </c>
      <c r="D2327" s="4" t="s">
        <v>710</v>
      </c>
      <c r="E2327" s="3" t="s">
        <v>875</v>
      </c>
      <c r="F2327" s="3"/>
      <c r="G2327" s="3"/>
      <c r="H2327" s="3"/>
      <c r="I2327" s="3" t="s">
        <v>11</v>
      </c>
      <c r="J2327" s="3">
        <v>2020</v>
      </c>
      <c r="K2327" s="9">
        <v>172.81728172817279</v>
      </c>
    </row>
    <row r="2328" spans="1:11" x14ac:dyDescent="0.3">
      <c r="A2328" s="4" t="s">
        <v>350</v>
      </c>
      <c r="B2328" s="4" t="s">
        <v>362</v>
      </c>
      <c r="C2328" s="4" t="s">
        <v>10</v>
      </c>
      <c r="D2328" s="4" t="s">
        <v>710</v>
      </c>
      <c r="E2328" s="3" t="s">
        <v>875</v>
      </c>
      <c r="F2328" s="3"/>
      <c r="G2328" s="3"/>
      <c r="H2328" s="3"/>
      <c r="I2328" s="3" t="s">
        <v>11</v>
      </c>
      <c r="J2328" s="3">
        <v>2050</v>
      </c>
      <c r="K2328" s="9">
        <v>189.018901890189</v>
      </c>
    </row>
    <row r="2329" spans="1:11" x14ac:dyDescent="0.3">
      <c r="A2329" s="4" t="s">
        <v>350</v>
      </c>
      <c r="B2329" s="4" t="s">
        <v>362</v>
      </c>
      <c r="C2329" s="4" t="s">
        <v>10</v>
      </c>
      <c r="D2329" s="4" t="s">
        <v>710</v>
      </c>
      <c r="E2329" s="3" t="s">
        <v>875</v>
      </c>
      <c r="F2329" s="3"/>
      <c r="G2329" s="3"/>
      <c r="H2329" s="3"/>
      <c r="I2329" s="3" t="s">
        <v>833</v>
      </c>
      <c r="J2329" s="3">
        <v>2020</v>
      </c>
      <c r="K2329" s="9">
        <v>156.6156615661566</v>
      </c>
    </row>
    <row r="2330" spans="1:11" x14ac:dyDescent="0.3">
      <c r="A2330" s="4" t="s">
        <v>350</v>
      </c>
      <c r="B2330" s="4" t="s">
        <v>362</v>
      </c>
      <c r="C2330" s="4" t="s">
        <v>10</v>
      </c>
      <c r="D2330" s="4" t="s">
        <v>710</v>
      </c>
      <c r="E2330" s="3" t="s">
        <v>875</v>
      </c>
      <c r="F2330" s="3"/>
      <c r="G2330" s="3"/>
      <c r="H2330" s="3"/>
      <c r="I2330" s="3" t="s">
        <v>833</v>
      </c>
      <c r="J2330" s="3">
        <v>2030</v>
      </c>
      <c r="K2330" s="9">
        <v>176.86768676867689</v>
      </c>
    </row>
    <row r="2331" spans="1:11" x14ac:dyDescent="0.3">
      <c r="A2331" s="4" t="s">
        <v>350</v>
      </c>
      <c r="B2331" s="4" t="s">
        <v>362</v>
      </c>
      <c r="C2331" s="4" t="s">
        <v>10</v>
      </c>
      <c r="D2331" s="4" t="s">
        <v>710</v>
      </c>
      <c r="E2331" s="3" t="s">
        <v>875</v>
      </c>
      <c r="F2331" s="3"/>
      <c r="G2331" s="3"/>
      <c r="H2331" s="3"/>
      <c r="I2331" s="3" t="s">
        <v>833</v>
      </c>
      <c r="J2331" s="3">
        <v>2040</v>
      </c>
      <c r="K2331" s="9">
        <v>183.6183618361836</v>
      </c>
    </row>
    <row r="2332" spans="1:11" x14ac:dyDescent="0.3">
      <c r="A2332" s="4" t="s">
        <v>350</v>
      </c>
      <c r="B2332" s="4" t="s">
        <v>362</v>
      </c>
      <c r="C2332" s="4" t="s">
        <v>10</v>
      </c>
      <c r="D2332" s="4" t="s">
        <v>710</v>
      </c>
      <c r="E2332" s="3" t="s">
        <v>875</v>
      </c>
      <c r="F2332" s="3"/>
      <c r="G2332" s="3"/>
      <c r="H2332" s="3"/>
      <c r="I2332" s="3" t="s">
        <v>833</v>
      </c>
      <c r="J2332" s="3">
        <v>2050</v>
      </c>
      <c r="K2332" s="9">
        <v>190.36903690369039</v>
      </c>
    </row>
    <row r="2333" spans="1:11" x14ac:dyDescent="0.3">
      <c r="A2333" s="4" t="s">
        <v>350</v>
      </c>
      <c r="B2333" s="4" t="s">
        <v>362</v>
      </c>
      <c r="C2333" s="4" t="s">
        <v>10</v>
      </c>
      <c r="D2333" s="4" t="s">
        <v>834</v>
      </c>
      <c r="E2333" s="3" t="s">
        <v>874</v>
      </c>
      <c r="F2333" s="3"/>
      <c r="G2333" s="3" t="s">
        <v>245</v>
      </c>
      <c r="H2333" s="3"/>
      <c r="I2333" s="3" t="s">
        <v>12</v>
      </c>
      <c r="J2333" s="3">
        <v>2020</v>
      </c>
      <c r="K2333" s="9">
        <v>10.927092709270919</v>
      </c>
    </row>
    <row r="2334" spans="1:11" x14ac:dyDescent="0.3">
      <c r="A2334" s="4" t="s">
        <v>350</v>
      </c>
      <c r="B2334" s="4" t="s">
        <v>362</v>
      </c>
      <c r="C2334" s="4" t="s">
        <v>10</v>
      </c>
      <c r="D2334" s="4" t="s">
        <v>834</v>
      </c>
      <c r="E2334" s="3" t="s">
        <v>874</v>
      </c>
      <c r="F2334" s="3"/>
      <c r="G2334" s="3" t="s">
        <v>245</v>
      </c>
      <c r="H2334" s="3"/>
      <c r="I2334" s="3" t="s">
        <v>12</v>
      </c>
      <c r="J2334" s="3">
        <v>2050</v>
      </c>
      <c r="K2334" s="9">
        <v>12.38403840384038</v>
      </c>
    </row>
    <row r="2335" spans="1:11" x14ac:dyDescent="0.3">
      <c r="A2335" s="4" t="s">
        <v>350</v>
      </c>
      <c r="B2335" s="4" t="s">
        <v>362</v>
      </c>
      <c r="C2335" s="4" t="s">
        <v>10</v>
      </c>
      <c r="D2335" s="4" t="s">
        <v>834</v>
      </c>
      <c r="E2335" s="3" t="s">
        <v>874</v>
      </c>
      <c r="F2335" s="3"/>
      <c r="G2335" s="3" t="s">
        <v>245</v>
      </c>
      <c r="H2335" s="3"/>
      <c r="I2335" s="3" t="s">
        <v>11</v>
      </c>
      <c r="J2335" s="3">
        <v>2020</v>
      </c>
      <c r="K2335" s="9">
        <v>11.65556555655567</v>
      </c>
    </row>
    <row r="2336" spans="1:11" x14ac:dyDescent="0.3">
      <c r="A2336" s="4" t="s">
        <v>350</v>
      </c>
      <c r="B2336" s="4" t="s">
        <v>362</v>
      </c>
      <c r="C2336" s="4" t="s">
        <v>10</v>
      </c>
      <c r="D2336" s="4" t="s">
        <v>834</v>
      </c>
      <c r="E2336" s="3" t="s">
        <v>874</v>
      </c>
      <c r="F2336" s="3"/>
      <c r="G2336" s="3" t="s">
        <v>245</v>
      </c>
      <c r="H2336" s="3"/>
      <c r="I2336" s="3" t="s">
        <v>11</v>
      </c>
      <c r="J2336" s="3">
        <v>2050</v>
      </c>
      <c r="K2336" s="9">
        <v>12.748274827482749</v>
      </c>
    </row>
    <row r="2337" spans="1:11" x14ac:dyDescent="0.3">
      <c r="A2337" s="4" t="s">
        <v>350</v>
      </c>
      <c r="B2337" s="4" t="s">
        <v>362</v>
      </c>
      <c r="C2337" s="4" t="s">
        <v>10</v>
      </c>
      <c r="D2337" s="4" t="s">
        <v>834</v>
      </c>
      <c r="E2337" s="3" t="s">
        <v>874</v>
      </c>
      <c r="F2337" s="3"/>
      <c r="G2337" s="3" t="s">
        <v>245</v>
      </c>
      <c r="H2337" s="3"/>
      <c r="I2337" s="3" t="s">
        <v>833</v>
      </c>
      <c r="J2337" s="3">
        <v>2020</v>
      </c>
      <c r="K2337" s="9">
        <v>10.562856285628561</v>
      </c>
    </row>
    <row r="2338" spans="1:11" x14ac:dyDescent="0.3">
      <c r="A2338" s="4" t="s">
        <v>350</v>
      </c>
      <c r="B2338" s="4" t="s">
        <v>362</v>
      </c>
      <c r="C2338" s="4" t="s">
        <v>10</v>
      </c>
      <c r="D2338" s="4" t="s">
        <v>834</v>
      </c>
      <c r="E2338" s="3" t="s">
        <v>874</v>
      </c>
      <c r="F2338" s="3"/>
      <c r="G2338" s="3" t="s">
        <v>245</v>
      </c>
      <c r="H2338" s="3"/>
      <c r="I2338" s="3" t="s">
        <v>833</v>
      </c>
      <c r="J2338" s="3">
        <v>2030</v>
      </c>
      <c r="K2338" s="9">
        <v>11.92874287428744</v>
      </c>
    </row>
    <row r="2339" spans="1:11" x14ac:dyDescent="0.3">
      <c r="A2339" s="4" t="s">
        <v>350</v>
      </c>
      <c r="B2339" s="4" t="s">
        <v>362</v>
      </c>
      <c r="C2339" s="4" t="s">
        <v>10</v>
      </c>
      <c r="D2339" s="4" t="s">
        <v>834</v>
      </c>
      <c r="E2339" s="3" t="s">
        <v>874</v>
      </c>
      <c r="F2339" s="3"/>
      <c r="G2339" s="3" t="s">
        <v>245</v>
      </c>
      <c r="H2339" s="3"/>
      <c r="I2339" s="3" t="s">
        <v>833</v>
      </c>
      <c r="J2339" s="3">
        <v>2040</v>
      </c>
      <c r="K2339" s="9">
        <v>12.38403840384038</v>
      </c>
    </row>
    <row r="2340" spans="1:11" x14ac:dyDescent="0.3">
      <c r="A2340" s="4" t="s">
        <v>350</v>
      </c>
      <c r="B2340" s="4" t="s">
        <v>362</v>
      </c>
      <c r="C2340" s="4" t="s">
        <v>10</v>
      </c>
      <c r="D2340" s="4" t="s">
        <v>834</v>
      </c>
      <c r="E2340" s="3" t="s">
        <v>874</v>
      </c>
      <c r="F2340" s="3"/>
      <c r="G2340" s="3" t="s">
        <v>245</v>
      </c>
      <c r="H2340" s="3"/>
      <c r="I2340" s="3" t="s">
        <v>833</v>
      </c>
      <c r="J2340" s="3">
        <v>2050</v>
      </c>
      <c r="K2340" s="9">
        <v>12.83933393339332</v>
      </c>
    </row>
    <row r="2341" spans="1:11" x14ac:dyDescent="0.3">
      <c r="A2341" s="4" t="s">
        <v>350</v>
      </c>
      <c r="B2341" s="4" t="s">
        <v>362</v>
      </c>
      <c r="C2341" s="4" t="s">
        <v>374</v>
      </c>
      <c r="D2341" s="4" t="s">
        <v>475</v>
      </c>
      <c r="E2341" s="3" t="s">
        <v>850</v>
      </c>
      <c r="F2341" s="3"/>
      <c r="G2341" s="3" t="s">
        <v>0</v>
      </c>
      <c r="H2341" s="3"/>
      <c r="I2341" s="3" t="s">
        <v>12</v>
      </c>
      <c r="J2341" s="3">
        <v>2020</v>
      </c>
      <c r="K2341" s="9">
        <v>95</v>
      </c>
    </row>
    <row r="2342" spans="1:11" x14ac:dyDescent="0.3">
      <c r="A2342" s="4" t="s">
        <v>350</v>
      </c>
      <c r="B2342" s="4" t="s">
        <v>362</v>
      </c>
      <c r="C2342" s="4" t="s">
        <v>374</v>
      </c>
      <c r="D2342" s="4" t="s">
        <v>475</v>
      </c>
      <c r="E2342" s="3" t="s">
        <v>850</v>
      </c>
      <c r="F2342" s="3"/>
      <c r="G2342" s="3" t="s">
        <v>0</v>
      </c>
      <c r="H2342" s="3"/>
      <c r="I2342" s="3" t="s">
        <v>12</v>
      </c>
      <c r="J2342" s="3">
        <v>2050</v>
      </c>
      <c r="K2342" s="9">
        <v>95</v>
      </c>
    </row>
    <row r="2343" spans="1:11" x14ac:dyDescent="0.3">
      <c r="A2343" s="4" t="s">
        <v>350</v>
      </c>
      <c r="B2343" s="4" t="s">
        <v>362</v>
      </c>
      <c r="C2343" s="4" t="s">
        <v>374</v>
      </c>
      <c r="D2343" s="4" t="s">
        <v>475</v>
      </c>
      <c r="E2343" s="3" t="s">
        <v>850</v>
      </c>
      <c r="F2343" s="3"/>
      <c r="G2343" s="3" t="s">
        <v>0</v>
      </c>
      <c r="H2343" s="3"/>
      <c r="I2343" s="3" t="s">
        <v>11</v>
      </c>
      <c r="J2343" s="3">
        <v>2020</v>
      </c>
      <c r="K2343" s="9">
        <v>95</v>
      </c>
    </row>
    <row r="2344" spans="1:11" x14ac:dyDescent="0.3">
      <c r="A2344" s="4" t="s">
        <v>350</v>
      </c>
      <c r="B2344" s="4" t="s">
        <v>362</v>
      </c>
      <c r="C2344" s="4" t="s">
        <v>374</v>
      </c>
      <c r="D2344" s="4" t="s">
        <v>475</v>
      </c>
      <c r="E2344" s="3" t="s">
        <v>850</v>
      </c>
      <c r="F2344" s="3"/>
      <c r="G2344" s="3" t="s">
        <v>0</v>
      </c>
      <c r="H2344" s="3"/>
      <c r="I2344" s="3" t="s">
        <v>11</v>
      </c>
      <c r="J2344" s="3">
        <v>2050</v>
      </c>
      <c r="K2344" s="9">
        <v>95</v>
      </c>
    </row>
    <row r="2345" spans="1:11" x14ac:dyDescent="0.3">
      <c r="A2345" s="4" t="s">
        <v>350</v>
      </c>
      <c r="B2345" s="4" t="s">
        <v>362</v>
      </c>
      <c r="C2345" s="4" t="s">
        <v>374</v>
      </c>
      <c r="D2345" s="4" t="s">
        <v>475</v>
      </c>
      <c r="E2345" s="3" t="s">
        <v>850</v>
      </c>
      <c r="F2345" s="3"/>
      <c r="G2345" s="3" t="s">
        <v>0</v>
      </c>
      <c r="H2345" s="3"/>
      <c r="I2345" s="3" t="s">
        <v>833</v>
      </c>
      <c r="J2345" s="3">
        <v>2020</v>
      </c>
      <c r="K2345" s="9">
        <v>95</v>
      </c>
    </row>
    <row r="2346" spans="1:11" x14ac:dyDescent="0.3">
      <c r="A2346" s="4" t="s">
        <v>350</v>
      </c>
      <c r="B2346" s="4" t="s">
        <v>362</v>
      </c>
      <c r="C2346" s="4" t="s">
        <v>374</v>
      </c>
      <c r="D2346" s="4" t="s">
        <v>475</v>
      </c>
      <c r="E2346" s="3" t="s">
        <v>850</v>
      </c>
      <c r="F2346" s="3"/>
      <c r="G2346" s="3" t="s">
        <v>0</v>
      </c>
      <c r="H2346" s="3"/>
      <c r="I2346" s="3" t="s">
        <v>833</v>
      </c>
      <c r="J2346" s="3">
        <v>2030</v>
      </c>
      <c r="K2346" s="9">
        <v>95</v>
      </c>
    </row>
    <row r="2347" spans="1:11" x14ac:dyDescent="0.3">
      <c r="A2347" s="4" t="s">
        <v>350</v>
      </c>
      <c r="B2347" s="4" t="s">
        <v>362</v>
      </c>
      <c r="C2347" s="4" t="s">
        <v>374</v>
      </c>
      <c r="D2347" s="4" t="s">
        <v>475</v>
      </c>
      <c r="E2347" s="3" t="s">
        <v>850</v>
      </c>
      <c r="F2347" s="3"/>
      <c r="G2347" s="3" t="s">
        <v>0</v>
      </c>
      <c r="H2347" s="3"/>
      <c r="I2347" s="3" t="s">
        <v>833</v>
      </c>
      <c r="J2347" s="3">
        <v>2040</v>
      </c>
      <c r="K2347" s="9">
        <v>95</v>
      </c>
    </row>
    <row r="2348" spans="1:11" x14ac:dyDescent="0.3">
      <c r="A2348" s="4" t="s">
        <v>350</v>
      </c>
      <c r="B2348" s="4" t="s">
        <v>362</v>
      </c>
      <c r="C2348" s="4" t="s">
        <v>374</v>
      </c>
      <c r="D2348" s="4" t="s">
        <v>475</v>
      </c>
      <c r="E2348" s="3" t="s">
        <v>850</v>
      </c>
      <c r="F2348" s="3"/>
      <c r="G2348" s="3" t="s">
        <v>0</v>
      </c>
      <c r="H2348" s="3"/>
      <c r="I2348" s="3" t="s">
        <v>833</v>
      </c>
      <c r="J2348" s="3">
        <v>2050</v>
      </c>
      <c r="K2348" s="9">
        <v>95</v>
      </c>
    </row>
    <row r="2349" spans="1:11" x14ac:dyDescent="0.3">
      <c r="A2349" s="4" t="s">
        <v>350</v>
      </c>
      <c r="B2349" s="4" t="s">
        <v>362</v>
      </c>
      <c r="C2349" s="4" t="s">
        <v>374</v>
      </c>
      <c r="D2349" s="4" t="s">
        <v>476</v>
      </c>
      <c r="E2349" s="3" t="s">
        <v>850</v>
      </c>
      <c r="F2349" s="3"/>
      <c r="G2349" s="3" t="s">
        <v>0</v>
      </c>
      <c r="H2349" s="3"/>
      <c r="I2349" s="3" t="s">
        <v>12</v>
      </c>
      <c r="J2349" s="3">
        <v>2020</v>
      </c>
      <c r="K2349" s="9">
        <v>5</v>
      </c>
    </row>
    <row r="2350" spans="1:11" x14ac:dyDescent="0.3">
      <c r="A2350" s="4" t="s">
        <v>350</v>
      </c>
      <c r="B2350" s="4" t="s">
        <v>362</v>
      </c>
      <c r="C2350" s="4" t="s">
        <v>374</v>
      </c>
      <c r="D2350" s="4" t="s">
        <v>476</v>
      </c>
      <c r="E2350" s="3" t="s">
        <v>850</v>
      </c>
      <c r="F2350" s="3"/>
      <c r="G2350" s="3" t="s">
        <v>0</v>
      </c>
      <c r="H2350" s="3"/>
      <c r="I2350" s="3" t="s">
        <v>12</v>
      </c>
      <c r="J2350" s="3">
        <v>2050</v>
      </c>
      <c r="K2350" s="9">
        <v>5</v>
      </c>
    </row>
    <row r="2351" spans="1:11" x14ac:dyDescent="0.3">
      <c r="A2351" s="4" t="s">
        <v>350</v>
      </c>
      <c r="B2351" s="4" t="s">
        <v>362</v>
      </c>
      <c r="C2351" s="4" t="s">
        <v>374</v>
      </c>
      <c r="D2351" s="4" t="s">
        <v>476</v>
      </c>
      <c r="E2351" s="3" t="s">
        <v>850</v>
      </c>
      <c r="F2351" s="3"/>
      <c r="G2351" s="3" t="s">
        <v>0</v>
      </c>
      <c r="H2351" s="3"/>
      <c r="I2351" s="3" t="s">
        <v>11</v>
      </c>
      <c r="J2351" s="3">
        <v>2020</v>
      </c>
      <c r="K2351" s="9">
        <v>5</v>
      </c>
    </row>
    <row r="2352" spans="1:11" x14ac:dyDescent="0.3">
      <c r="A2352" s="4" t="s">
        <v>350</v>
      </c>
      <c r="B2352" s="4" t="s">
        <v>362</v>
      </c>
      <c r="C2352" s="4" t="s">
        <v>374</v>
      </c>
      <c r="D2352" s="4" t="s">
        <v>476</v>
      </c>
      <c r="E2352" s="3" t="s">
        <v>850</v>
      </c>
      <c r="F2352" s="3"/>
      <c r="G2352" s="3" t="s">
        <v>0</v>
      </c>
      <c r="H2352" s="3"/>
      <c r="I2352" s="3" t="s">
        <v>11</v>
      </c>
      <c r="J2352" s="3">
        <v>2050</v>
      </c>
      <c r="K2352" s="9">
        <v>5</v>
      </c>
    </row>
    <row r="2353" spans="1:11" x14ac:dyDescent="0.3">
      <c r="A2353" s="4" t="s">
        <v>350</v>
      </c>
      <c r="B2353" s="4" t="s">
        <v>362</v>
      </c>
      <c r="C2353" s="4" t="s">
        <v>374</v>
      </c>
      <c r="D2353" s="4" t="s">
        <v>476</v>
      </c>
      <c r="E2353" s="3" t="s">
        <v>850</v>
      </c>
      <c r="F2353" s="3"/>
      <c r="G2353" s="3" t="s">
        <v>0</v>
      </c>
      <c r="H2353" s="3"/>
      <c r="I2353" s="3" t="s">
        <v>833</v>
      </c>
      <c r="J2353" s="3">
        <v>2020</v>
      </c>
      <c r="K2353" s="9">
        <v>5</v>
      </c>
    </row>
    <row r="2354" spans="1:11" x14ac:dyDescent="0.3">
      <c r="A2354" s="4" t="s">
        <v>350</v>
      </c>
      <c r="B2354" s="4" t="s">
        <v>362</v>
      </c>
      <c r="C2354" s="4" t="s">
        <v>374</v>
      </c>
      <c r="D2354" s="4" t="s">
        <v>476</v>
      </c>
      <c r="E2354" s="3" t="s">
        <v>850</v>
      </c>
      <c r="F2354" s="3"/>
      <c r="G2354" s="3" t="s">
        <v>0</v>
      </c>
      <c r="H2354" s="3"/>
      <c r="I2354" s="3" t="s">
        <v>833</v>
      </c>
      <c r="J2354" s="3">
        <v>2030</v>
      </c>
      <c r="K2354" s="9">
        <v>5</v>
      </c>
    </row>
    <row r="2355" spans="1:11" x14ac:dyDescent="0.3">
      <c r="A2355" s="4" t="s">
        <v>350</v>
      </c>
      <c r="B2355" s="4" t="s">
        <v>362</v>
      </c>
      <c r="C2355" s="4" t="s">
        <v>374</v>
      </c>
      <c r="D2355" s="4" t="s">
        <v>476</v>
      </c>
      <c r="E2355" s="3" t="s">
        <v>850</v>
      </c>
      <c r="F2355" s="3"/>
      <c r="G2355" s="3" t="s">
        <v>0</v>
      </c>
      <c r="H2355" s="3"/>
      <c r="I2355" s="3" t="s">
        <v>833</v>
      </c>
      <c r="J2355" s="3">
        <v>2040</v>
      </c>
      <c r="K2355" s="9">
        <v>5</v>
      </c>
    </row>
    <row r="2356" spans="1:11" x14ac:dyDescent="0.3">
      <c r="A2356" s="4" t="s">
        <v>350</v>
      </c>
      <c r="B2356" s="4" t="s">
        <v>362</v>
      </c>
      <c r="C2356" s="4" t="s">
        <v>374</v>
      </c>
      <c r="D2356" s="4" t="s">
        <v>476</v>
      </c>
      <c r="E2356" s="3" t="s">
        <v>850</v>
      </c>
      <c r="F2356" s="3"/>
      <c r="G2356" s="3" t="s">
        <v>0</v>
      </c>
      <c r="H2356" s="3"/>
      <c r="I2356" s="3" t="s">
        <v>833</v>
      </c>
      <c r="J2356" s="3">
        <v>2050</v>
      </c>
      <c r="K2356" s="9">
        <v>5</v>
      </c>
    </row>
    <row r="2357" spans="1:11" x14ac:dyDescent="0.3">
      <c r="A2357" s="4" t="s">
        <v>350</v>
      </c>
      <c r="B2357" s="4" t="s">
        <v>362</v>
      </c>
      <c r="C2357" s="4" t="s">
        <v>374</v>
      </c>
      <c r="D2357" s="4" t="s">
        <v>716</v>
      </c>
      <c r="E2357" s="3" t="s">
        <v>878</v>
      </c>
      <c r="F2357" s="3"/>
      <c r="G2357" s="3" t="s">
        <v>358</v>
      </c>
      <c r="H2357" s="3"/>
      <c r="I2357" s="3" t="s">
        <v>12</v>
      </c>
      <c r="J2357" s="3">
        <v>2020</v>
      </c>
      <c r="K2357" s="9">
        <v>7</v>
      </c>
    </row>
    <row r="2358" spans="1:11" x14ac:dyDescent="0.3">
      <c r="A2358" s="4" t="s">
        <v>350</v>
      </c>
      <c r="B2358" s="4" t="s">
        <v>362</v>
      </c>
      <c r="C2358" s="4" t="s">
        <v>374</v>
      </c>
      <c r="D2358" s="4" t="s">
        <v>716</v>
      </c>
      <c r="E2358" s="3" t="s">
        <v>878</v>
      </c>
      <c r="F2358" s="3"/>
      <c r="G2358" s="3" t="s">
        <v>358</v>
      </c>
      <c r="H2358" s="3"/>
      <c r="I2358" s="3" t="s">
        <v>12</v>
      </c>
      <c r="J2358" s="3">
        <v>2050</v>
      </c>
      <c r="K2358" s="9">
        <v>7</v>
      </c>
    </row>
    <row r="2359" spans="1:11" x14ac:dyDescent="0.3">
      <c r="A2359" s="4" t="s">
        <v>350</v>
      </c>
      <c r="B2359" s="4" t="s">
        <v>362</v>
      </c>
      <c r="C2359" s="4" t="s">
        <v>374</v>
      </c>
      <c r="D2359" s="4" t="s">
        <v>716</v>
      </c>
      <c r="E2359" s="3" t="s">
        <v>878</v>
      </c>
      <c r="F2359" s="3"/>
      <c r="G2359" s="3" t="s">
        <v>358</v>
      </c>
      <c r="H2359" s="3"/>
      <c r="I2359" s="3" t="s">
        <v>11</v>
      </c>
      <c r="J2359" s="3">
        <v>2020</v>
      </c>
      <c r="K2359" s="9">
        <v>7</v>
      </c>
    </row>
    <row r="2360" spans="1:11" x14ac:dyDescent="0.3">
      <c r="A2360" s="4" t="s">
        <v>350</v>
      </c>
      <c r="B2360" s="4" t="s">
        <v>362</v>
      </c>
      <c r="C2360" s="4" t="s">
        <v>374</v>
      </c>
      <c r="D2360" s="4" t="s">
        <v>716</v>
      </c>
      <c r="E2360" s="3" t="s">
        <v>878</v>
      </c>
      <c r="F2360" s="3"/>
      <c r="G2360" s="3" t="s">
        <v>358</v>
      </c>
      <c r="H2360" s="3"/>
      <c r="I2360" s="3" t="s">
        <v>11</v>
      </c>
      <c r="J2360" s="3">
        <v>2050</v>
      </c>
      <c r="K2360" s="9">
        <v>7</v>
      </c>
    </row>
    <row r="2361" spans="1:11" x14ac:dyDescent="0.3">
      <c r="A2361" s="4" t="s">
        <v>350</v>
      </c>
      <c r="B2361" s="4" t="s">
        <v>362</v>
      </c>
      <c r="C2361" s="4" t="s">
        <v>374</v>
      </c>
      <c r="D2361" s="4" t="s">
        <v>716</v>
      </c>
      <c r="E2361" s="3" t="s">
        <v>878</v>
      </c>
      <c r="F2361" s="3"/>
      <c r="G2361" s="3" t="s">
        <v>358</v>
      </c>
      <c r="H2361" s="3"/>
      <c r="I2361" s="3" t="s">
        <v>833</v>
      </c>
      <c r="J2361" s="3">
        <v>2020</v>
      </c>
      <c r="K2361" s="9">
        <v>7</v>
      </c>
    </row>
    <row r="2362" spans="1:11" x14ac:dyDescent="0.3">
      <c r="A2362" s="4" t="s">
        <v>350</v>
      </c>
      <c r="B2362" s="4" t="s">
        <v>362</v>
      </c>
      <c r="C2362" s="4" t="s">
        <v>374</v>
      </c>
      <c r="D2362" s="4" t="s">
        <v>716</v>
      </c>
      <c r="E2362" s="3" t="s">
        <v>878</v>
      </c>
      <c r="F2362" s="3"/>
      <c r="G2362" s="3" t="s">
        <v>358</v>
      </c>
      <c r="H2362" s="3"/>
      <c r="I2362" s="3" t="s">
        <v>833</v>
      </c>
      <c r="J2362" s="3">
        <v>2030</v>
      </c>
      <c r="K2362" s="9">
        <v>7</v>
      </c>
    </row>
    <row r="2363" spans="1:11" x14ac:dyDescent="0.3">
      <c r="A2363" s="4" t="s">
        <v>350</v>
      </c>
      <c r="B2363" s="4" t="s">
        <v>362</v>
      </c>
      <c r="C2363" s="4" t="s">
        <v>374</v>
      </c>
      <c r="D2363" s="4" t="s">
        <v>716</v>
      </c>
      <c r="E2363" s="3" t="s">
        <v>878</v>
      </c>
      <c r="F2363" s="3"/>
      <c r="G2363" s="3" t="s">
        <v>358</v>
      </c>
      <c r="H2363" s="3"/>
      <c r="I2363" s="3" t="s">
        <v>833</v>
      </c>
      <c r="J2363" s="3">
        <v>2040</v>
      </c>
      <c r="K2363" s="9">
        <v>7</v>
      </c>
    </row>
    <row r="2364" spans="1:11" x14ac:dyDescent="0.3">
      <c r="A2364" s="4" t="s">
        <v>350</v>
      </c>
      <c r="B2364" s="4" t="s">
        <v>362</v>
      </c>
      <c r="C2364" s="4" t="s">
        <v>374</v>
      </c>
      <c r="D2364" s="4" t="s">
        <v>716</v>
      </c>
      <c r="E2364" s="3" t="s">
        <v>878</v>
      </c>
      <c r="F2364" s="3"/>
      <c r="G2364" s="3" t="s">
        <v>358</v>
      </c>
      <c r="H2364" s="3"/>
      <c r="I2364" s="3" t="s">
        <v>833</v>
      </c>
      <c r="J2364" s="3">
        <v>2050</v>
      </c>
      <c r="K2364" s="9">
        <v>7</v>
      </c>
    </row>
    <row r="2365" spans="1:11" x14ac:dyDescent="0.3">
      <c r="A2365" s="4" t="s">
        <v>350</v>
      </c>
      <c r="B2365" s="4" t="s">
        <v>362</v>
      </c>
      <c r="C2365" s="4" t="s">
        <v>374</v>
      </c>
      <c r="D2365" s="4" t="s">
        <v>714</v>
      </c>
      <c r="E2365" s="3" t="s">
        <v>879</v>
      </c>
      <c r="F2365" s="3"/>
      <c r="G2365" s="3" t="s">
        <v>356</v>
      </c>
      <c r="H2365" s="3"/>
      <c r="I2365" s="3" t="s">
        <v>12</v>
      </c>
      <c r="J2365" s="3">
        <v>2020</v>
      </c>
      <c r="K2365" s="9">
        <v>700</v>
      </c>
    </row>
    <row r="2366" spans="1:11" x14ac:dyDescent="0.3">
      <c r="A2366" s="4" t="s">
        <v>350</v>
      </c>
      <c r="B2366" s="4" t="s">
        <v>362</v>
      </c>
      <c r="C2366" s="4" t="s">
        <v>374</v>
      </c>
      <c r="D2366" s="4" t="s">
        <v>714</v>
      </c>
      <c r="E2366" s="3" t="s">
        <v>879</v>
      </c>
      <c r="F2366" s="3"/>
      <c r="G2366" s="3" t="s">
        <v>356</v>
      </c>
      <c r="H2366" s="3"/>
      <c r="I2366" s="3" t="s">
        <v>12</v>
      </c>
      <c r="J2366" s="3">
        <v>2050</v>
      </c>
      <c r="K2366" s="9">
        <v>300</v>
      </c>
    </row>
    <row r="2367" spans="1:11" x14ac:dyDescent="0.3">
      <c r="A2367" s="4" t="s">
        <v>350</v>
      </c>
      <c r="B2367" s="4" t="s">
        <v>362</v>
      </c>
      <c r="C2367" s="4" t="s">
        <v>374</v>
      </c>
      <c r="D2367" s="4" t="s">
        <v>714</v>
      </c>
      <c r="E2367" s="3" t="s">
        <v>879</v>
      </c>
      <c r="F2367" s="3"/>
      <c r="G2367" s="3" t="s">
        <v>356</v>
      </c>
      <c r="H2367" s="3"/>
      <c r="I2367" s="3" t="s">
        <v>11</v>
      </c>
      <c r="J2367" s="3">
        <v>2020</v>
      </c>
      <c r="K2367" s="9">
        <v>1250</v>
      </c>
    </row>
    <row r="2368" spans="1:11" x14ac:dyDescent="0.3">
      <c r="A2368" s="4" t="s">
        <v>350</v>
      </c>
      <c r="B2368" s="4" t="s">
        <v>362</v>
      </c>
      <c r="C2368" s="4" t="s">
        <v>374</v>
      </c>
      <c r="D2368" s="4" t="s">
        <v>714</v>
      </c>
      <c r="E2368" s="3" t="s">
        <v>879</v>
      </c>
      <c r="F2368" s="3"/>
      <c r="G2368" s="3" t="s">
        <v>356</v>
      </c>
      <c r="H2368" s="3"/>
      <c r="I2368" s="3" t="s">
        <v>11</v>
      </c>
      <c r="J2368" s="3">
        <v>2050</v>
      </c>
      <c r="K2368" s="9">
        <v>500</v>
      </c>
    </row>
    <row r="2369" spans="1:11" x14ac:dyDescent="0.3">
      <c r="A2369" s="4" t="s">
        <v>350</v>
      </c>
      <c r="B2369" s="4" t="s">
        <v>362</v>
      </c>
      <c r="C2369" s="4" t="s">
        <v>374</v>
      </c>
      <c r="D2369" s="4" t="s">
        <v>714</v>
      </c>
      <c r="E2369" s="3" t="s">
        <v>879</v>
      </c>
      <c r="F2369" s="3"/>
      <c r="G2369" s="3" t="s">
        <v>356</v>
      </c>
      <c r="H2369" s="3"/>
      <c r="I2369" s="3" t="s">
        <v>833</v>
      </c>
      <c r="J2369" s="3">
        <v>2020</v>
      </c>
      <c r="K2369" s="9">
        <v>925</v>
      </c>
    </row>
    <row r="2370" spans="1:11" x14ac:dyDescent="0.3">
      <c r="A2370" s="4" t="s">
        <v>350</v>
      </c>
      <c r="B2370" s="4" t="s">
        <v>362</v>
      </c>
      <c r="C2370" s="4" t="s">
        <v>374</v>
      </c>
      <c r="D2370" s="4" t="s">
        <v>714</v>
      </c>
      <c r="E2370" s="3" t="s">
        <v>879</v>
      </c>
      <c r="F2370" s="3"/>
      <c r="G2370" s="3" t="s">
        <v>356</v>
      </c>
      <c r="H2370" s="3"/>
      <c r="I2370" s="3" t="s">
        <v>833</v>
      </c>
      <c r="J2370" s="3">
        <v>2030</v>
      </c>
      <c r="K2370" s="9">
        <v>650</v>
      </c>
    </row>
    <row r="2371" spans="1:11" x14ac:dyDescent="0.3">
      <c r="A2371" s="4" t="s">
        <v>350</v>
      </c>
      <c r="B2371" s="4" t="s">
        <v>362</v>
      </c>
      <c r="C2371" s="4" t="s">
        <v>374</v>
      </c>
      <c r="D2371" s="4" t="s">
        <v>714</v>
      </c>
      <c r="E2371" s="3" t="s">
        <v>879</v>
      </c>
      <c r="F2371" s="3"/>
      <c r="G2371" s="3" t="s">
        <v>356</v>
      </c>
      <c r="H2371" s="3"/>
      <c r="I2371" s="3" t="s">
        <v>833</v>
      </c>
      <c r="J2371" s="3">
        <v>2040</v>
      </c>
      <c r="K2371" s="9">
        <v>450</v>
      </c>
    </row>
    <row r="2372" spans="1:11" x14ac:dyDescent="0.3">
      <c r="A2372" s="4" t="s">
        <v>350</v>
      </c>
      <c r="B2372" s="4" t="s">
        <v>362</v>
      </c>
      <c r="C2372" s="4" t="s">
        <v>374</v>
      </c>
      <c r="D2372" s="4" t="s">
        <v>714</v>
      </c>
      <c r="E2372" s="3" t="s">
        <v>879</v>
      </c>
      <c r="F2372" s="3"/>
      <c r="G2372" s="3" t="s">
        <v>356</v>
      </c>
      <c r="H2372" s="3"/>
      <c r="I2372" s="3" t="s">
        <v>833</v>
      </c>
      <c r="J2372" s="3">
        <v>2050</v>
      </c>
      <c r="K2372" s="9">
        <v>400</v>
      </c>
    </row>
    <row r="2373" spans="1:11" x14ac:dyDescent="0.3">
      <c r="A2373" s="4" t="s">
        <v>350</v>
      </c>
      <c r="B2373" s="4" t="s">
        <v>362</v>
      </c>
      <c r="C2373" s="4" t="s">
        <v>374</v>
      </c>
      <c r="D2373" s="4" t="s">
        <v>715</v>
      </c>
      <c r="E2373" s="3" t="s">
        <v>880</v>
      </c>
      <c r="F2373" s="3"/>
      <c r="G2373" s="3" t="s">
        <v>357</v>
      </c>
      <c r="H2373" s="3"/>
      <c r="I2373" s="3" t="s">
        <v>12</v>
      </c>
      <c r="J2373" s="3">
        <v>2020</v>
      </c>
      <c r="K2373" s="9">
        <v>1620.208333333333</v>
      </c>
    </row>
    <row r="2374" spans="1:11" x14ac:dyDescent="0.3">
      <c r="A2374" s="4" t="s">
        <v>350</v>
      </c>
      <c r="B2374" s="4" t="s">
        <v>362</v>
      </c>
      <c r="C2374" s="4" t="s">
        <v>374</v>
      </c>
      <c r="D2374" s="4" t="s">
        <v>715</v>
      </c>
      <c r="E2374" s="3" t="s">
        <v>880</v>
      </c>
      <c r="F2374" s="3"/>
      <c r="G2374" s="3" t="s">
        <v>357</v>
      </c>
      <c r="H2374" s="3"/>
      <c r="I2374" s="3" t="s">
        <v>12</v>
      </c>
      <c r="J2374" s="3">
        <v>2050</v>
      </c>
      <c r="K2374" s="9">
        <v>612.68382352941182</v>
      </c>
    </row>
    <row r="2375" spans="1:11" x14ac:dyDescent="0.3">
      <c r="A2375" s="4" t="s">
        <v>350</v>
      </c>
      <c r="B2375" s="4" t="s">
        <v>362</v>
      </c>
      <c r="C2375" s="4" t="s">
        <v>374</v>
      </c>
      <c r="D2375" s="4" t="s">
        <v>715</v>
      </c>
      <c r="E2375" s="3" t="s">
        <v>880</v>
      </c>
      <c r="F2375" s="3"/>
      <c r="G2375" s="3" t="s">
        <v>357</v>
      </c>
      <c r="H2375" s="3"/>
      <c r="I2375" s="3" t="s">
        <v>11</v>
      </c>
      <c r="J2375" s="3">
        <v>2020</v>
      </c>
      <c r="K2375" s="9">
        <v>2712.40234375</v>
      </c>
    </row>
    <row r="2376" spans="1:11" x14ac:dyDescent="0.3">
      <c r="A2376" s="4" t="s">
        <v>350</v>
      </c>
      <c r="B2376" s="4" t="s">
        <v>362</v>
      </c>
      <c r="C2376" s="4" t="s">
        <v>374</v>
      </c>
      <c r="D2376" s="4" t="s">
        <v>715</v>
      </c>
      <c r="E2376" s="3" t="s">
        <v>880</v>
      </c>
      <c r="F2376" s="3"/>
      <c r="G2376" s="3" t="s">
        <v>357</v>
      </c>
      <c r="H2376" s="3"/>
      <c r="I2376" s="3" t="s">
        <v>11</v>
      </c>
      <c r="J2376" s="3">
        <v>2050</v>
      </c>
      <c r="K2376" s="9">
        <v>991.96428571428578</v>
      </c>
    </row>
    <row r="2377" spans="1:11" x14ac:dyDescent="0.3">
      <c r="A2377" s="4" t="s">
        <v>350</v>
      </c>
      <c r="B2377" s="4" t="s">
        <v>362</v>
      </c>
      <c r="C2377" s="4" t="s">
        <v>374</v>
      </c>
      <c r="D2377" s="4" t="s">
        <v>715</v>
      </c>
      <c r="E2377" s="3" t="s">
        <v>880</v>
      </c>
      <c r="F2377" s="3"/>
      <c r="G2377" s="3" t="s">
        <v>357</v>
      </c>
      <c r="H2377" s="3"/>
      <c r="I2377" s="3" t="s">
        <v>833</v>
      </c>
      <c r="J2377" s="3">
        <v>2020</v>
      </c>
      <c r="K2377" s="9">
        <v>2214.8168103448279</v>
      </c>
    </row>
    <row r="2378" spans="1:11" x14ac:dyDescent="0.3">
      <c r="A2378" s="4" t="s">
        <v>350</v>
      </c>
      <c r="B2378" s="4" t="s">
        <v>362</v>
      </c>
      <c r="C2378" s="4" t="s">
        <v>374</v>
      </c>
      <c r="D2378" s="4" t="s">
        <v>715</v>
      </c>
      <c r="E2378" s="3" t="s">
        <v>880</v>
      </c>
      <c r="F2378" s="3"/>
      <c r="G2378" s="3" t="s">
        <v>357</v>
      </c>
      <c r="H2378" s="3"/>
      <c r="I2378" s="3" t="s">
        <v>833</v>
      </c>
      <c r="J2378" s="3">
        <v>2030</v>
      </c>
      <c r="K2378" s="9">
        <v>1378.1488549618321</v>
      </c>
    </row>
    <row r="2379" spans="1:11" x14ac:dyDescent="0.3">
      <c r="A2379" s="4" t="s">
        <v>350</v>
      </c>
      <c r="B2379" s="4" t="s">
        <v>362</v>
      </c>
      <c r="C2379" s="4" t="s">
        <v>374</v>
      </c>
      <c r="D2379" s="4" t="s">
        <v>715</v>
      </c>
      <c r="E2379" s="3" t="s">
        <v>880</v>
      </c>
      <c r="F2379" s="3"/>
      <c r="G2379" s="3" t="s">
        <v>357</v>
      </c>
      <c r="H2379" s="3"/>
      <c r="I2379" s="3" t="s">
        <v>833</v>
      </c>
      <c r="J2379" s="3">
        <v>2040</v>
      </c>
      <c r="K2379" s="9">
        <v>919.02573529411768</v>
      </c>
    </row>
    <row r="2380" spans="1:11" x14ac:dyDescent="0.3">
      <c r="A2380" s="4" t="s">
        <v>350</v>
      </c>
      <c r="B2380" s="4" t="s">
        <v>362</v>
      </c>
      <c r="C2380" s="4" t="s">
        <v>374</v>
      </c>
      <c r="D2380" s="4" t="s">
        <v>715</v>
      </c>
      <c r="E2380" s="3" t="s">
        <v>880</v>
      </c>
      <c r="F2380" s="3"/>
      <c r="G2380" s="3" t="s">
        <v>357</v>
      </c>
      <c r="H2380" s="3"/>
      <c r="I2380" s="3" t="s">
        <v>833</v>
      </c>
      <c r="J2380" s="3">
        <v>2050</v>
      </c>
      <c r="K2380" s="9">
        <v>787.94326241134763</v>
      </c>
    </row>
    <row r="2381" spans="1:11" x14ac:dyDescent="0.3">
      <c r="A2381" s="4" t="s">
        <v>350</v>
      </c>
      <c r="B2381" s="4" t="s">
        <v>362</v>
      </c>
      <c r="C2381" s="4" t="s">
        <v>374</v>
      </c>
      <c r="D2381" s="4" t="s">
        <v>718</v>
      </c>
      <c r="E2381" s="3" t="s">
        <v>881</v>
      </c>
      <c r="F2381" s="3"/>
      <c r="G2381" s="3"/>
      <c r="H2381" s="3"/>
      <c r="I2381" s="3" t="s">
        <v>833</v>
      </c>
      <c r="J2381" s="3">
        <v>2020</v>
      </c>
      <c r="K2381" s="9" t="s">
        <v>17</v>
      </c>
    </row>
    <row r="2382" spans="1:11" x14ac:dyDescent="0.3">
      <c r="A2382" s="4" t="s">
        <v>350</v>
      </c>
      <c r="B2382" s="4" t="s">
        <v>362</v>
      </c>
      <c r="C2382" s="4" t="s">
        <v>374</v>
      </c>
      <c r="D2382" s="4" t="s">
        <v>718</v>
      </c>
      <c r="E2382" s="3" t="s">
        <v>881</v>
      </c>
      <c r="F2382" s="3"/>
      <c r="G2382" s="3"/>
      <c r="H2382" s="3"/>
      <c r="I2382" s="3" t="s">
        <v>833</v>
      </c>
      <c r="J2382" s="3">
        <v>2030</v>
      </c>
      <c r="K2382" s="9" t="s">
        <v>17</v>
      </c>
    </row>
    <row r="2383" spans="1:11" x14ac:dyDescent="0.3">
      <c r="A2383" s="4" t="s">
        <v>350</v>
      </c>
      <c r="B2383" s="4" t="s">
        <v>362</v>
      </c>
      <c r="C2383" s="4" t="s">
        <v>374</v>
      </c>
      <c r="D2383" s="4" t="s">
        <v>718</v>
      </c>
      <c r="E2383" s="3" t="s">
        <v>881</v>
      </c>
      <c r="F2383" s="3"/>
      <c r="G2383" s="3"/>
      <c r="H2383" s="3"/>
      <c r="I2383" s="3" t="s">
        <v>833</v>
      </c>
      <c r="J2383" s="3">
        <v>2040</v>
      </c>
      <c r="K2383" s="9" t="s">
        <v>17</v>
      </c>
    </row>
    <row r="2384" spans="1:11" x14ac:dyDescent="0.3">
      <c r="A2384" s="4" t="s">
        <v>350</v>
      </c>
      <c r="B2384" s="4" t="s">
        <v>362</v>
      </c>
      <c r="C2384" s="4" t="s">
        <v>374</v>
      </c>
      <c r="D2384" s="4" t="s">
        <v>718</v>
      </c>
      <c r="E2384" s="3" t="s">
        <v>881</v>
      </c>
      <c r="F2384" s="3"/>
      <c r="G2384" s="3"/>
      <c r="H2384" s="3"/>
      <c r="I2384" s="3" t="s">
        <v>833</v>
      </c>
      <c r="J2384" s="3">
        <v>2050</v>
      </c>
      <c r="K2384" s="9" t="s">
        <v>17</v>
      </c>
    </row>
    <row r="2385" spans="1:11" x14ac:dyDescent="0.3">
      <c r="A2385" s="4" t="s">
        <v>350</v>
      </c>
      <c r="B2385" s="4" t="s">
        <v>362</v>
      </c>
      <c r="C2385" s="4" t="s">
        <v>374</v>
      </c>
      <c r="D2385" s="4" t="s">
        <v>717</v>
      </c>
      <c r="E2385" s="3" t="s">
        <v>882</v>
      </c>
      <c r="F2385" s="3"/>
      <c r="G2385" s="3" t="s">
        <v>244</v>
      </c>
      <c r="H2385" s="3"/>
      <c r="I2385" s="3" t="s">
        <v>833</v>
      </c>
      <c r="J2385" s="3">
        <v>2020</v>
      </c>
      <c r="K2385" s="9" t="s">
        <v>17</v>
      </c>
    </row>
    <row r="2386" spans="1:11" x14ac:dyDescent="0.3">
      <c r="A2386" s="4" t="s">
        <v>350</v>
      </c>
      <c r="B2386" s="4" t="s">
        <v>362</v>
      </c>
      <c r="C2386" s="4" t="s">
        <v>374</v>
      </c>
      <c r="D2386" s="4" t="s">
        <v>717</v>
      </c>
      <c r="E2386" s="3" t="s">
        <v>882</v>
      </c>
      <c r="F2386" s="3"/>
      <c r="G2386" s="3" t="s">
        <v>244</v>
      </c>
      <c r="H2386" s="3"/>
      <c r="I2386" s="3" t="s">
        <v>833</v>
      </c>
      <c r="J2386" s="3">
        <v>2030</v>
      </c>
      <c r="K2386" s="9" t="s">
        <v>17</v>
      </c>
    </row>
    <row r="2387" spans="1:11" x14ac:dyDescent="0.3">
      <c r="A2387" s="4" t="s">
        <v>350</v>
      </c>
      <c r="B2387" s="4" t="s">
        <v>362</v>
      </c>
      <c r="C2387" s="4" t="s">
        <v>374</v>
      </c>
      <c r="D2387" s="4" t="s">
        <v>717</v>
      </c>
      <c r="E2387" s="3" t="s">
        <v>882</v>
      </c>
      <c r="F2387" s="3"/>
      <c r="G2387" s="3" t="s">
        <v>244</v>
      </c>
      <c r="H2387" s="3"/>
      <c r="I2387" s="3" t="s">
        <v>833</v>
      </c>
      <c r="J2387" s="3">
        <v>2040</v>
      </c>
      <c r="K2387" s="9" t="s">
        <v>17</v>
      </c>
    </row>
    <row r="2388" spans="1:11" x14ac:dyDescent="0.3">
      <c r="A2388" s="4" t="s">
        <v>350</v>
      </c>
      <c r="B2388" s="4" t="s">
        <v>362</v>
      </c>
      <c r="C2388" s="4" t="s">
        <v>374</v>
      </c>
      <c r="D2388" s="4" t="s">
        <v>717</v>
      </c>
      <c r="E2388" s="3" t="s">
        <v>882</v>
      </c>
      <c r="F2388" s="3"/>
      <c r="G2388" s="3" t="s">
        <v>244</v>
      </c>
      <c r="H2388" s="3"/>
      <c r="I2388" s="3" t="s">
        <v>833</v>
      </c>
      <c r="J2388" s="3">
        <v>2050</v>
      </c>
      <c r="K2388" s="9" t="s">
        <v>17</v>
      </c>
    </row>
    <row r="2389" spans="1:11" x14ac:dyDescent="0.3">
      <c r="A2389" s="4" t="s">
        <v>350</v>
      </c>
      <c r="B2389" s="4" t="s">
        <v>362</v>
      </c>
      <c r="C2389" s="4" t="s">
        <v>416</v>
      </c>
      <c r="D2389" s="4" t="s">
        <v>719</v>
      </c>
      <c r="E2389" s="3" t="s">
        <v>883</v>
      </c>
      <c r="F2389" s="3"/>
      <c r="G2389" s="3"/>
      <c r="H2389" s="3" t="s">
        <v>360</v>
      </c>
      <c r="I2389" s="3" t="s">
        <v>12</v>
      </c>
      <c r="J2389" s="3">
        <v>2020</v>
      </c>
      <c r="K2389" s="9">
        <v>2.2000000000000002</v>
      </c>
    </row>
    <row r="2390" spans="1:11" x14ac:dyDescent="0.3">
      <c r="A2390" s="4" t="s">
        <v>350</v>
      </c>
      <c r="B2390" s="4" t="s">
        <v>362</v>
      </c>
      <c r="C2390" s="4" t="s">
        <v>416</v>
      </c>
      <c r="D2390" s="4" t="s">
        <v>719</v>
      </c>
      <c r="E2390" s="3" t="s">
        <v>883</v>
      </c>
      <c r="F2390" s="3"/>
      <c r="G2390" s="3"/>
      <c r="H2390" s="3" t="s">
        <v>360</v>
      </c>
      <c r="I2390" s="3" t="s">
        <v>12</v>
      </c>
      <c r="J2390" s="3">
        <v>2050</v>
      </c>
      <c r="K2390" s="9">
        <v>3.2</v>
      </c>
    </row>
    <row r="2391" spans="1:11" x14ac:dyDescent="0.3">
      <c r="A2391" s="4" t="s">
        <v>350</v>
      </c>
      <c r="B2391" s="4" t="s">
        <v>362</v>
      </c>
      <c r="C2391" s="4" t="s">
        <v>416</v>
      </c>
      <c r="D2391" s="4" t="s">
        <v>719</v>
      </c>
      <c r="E2391" s="3" t="s">
        <v>883</v>
      </c>
      <c r="F2391" s="3"/>
      <c r="G2391" s="3"/>
      <c r="H2391" s="3" t="s">
        <v>360</v>
      </c>
      <c r="I2391" s="3" t="s">
        <v>11</v>
      </c>
      <c r="J2391" s="3">
        <v>2020</v>
      </c>
      <c r="K2391" s="9">
        <v>2.2000000000000002</v>
      </c>
    </row>
    <row r="2392" spans="1:11" x14ac:dyDescent="0.3">
      <c r="A2392" s="4" t="s">
        <v>350</v>
      </c>
      <c r="B2392" s="4" t="s">
        <v>362</v>
      </c>
      <c r="C2392" s="4" t="s">
        <v>416</v>
      </c>
      <c r="D2392" s="4" t="s">
        <v>719</v>
      </c>
      <c r="E2392" s="3" t="s">
        <v>883</v>
      </c>
      <c r="F2392" s="3"/>
      <c r="G2392" s="3"/>
      <c r="H2392" s="3" t="s">
        <v>360</v>
      </c>
      <c r="I2392" s="3" t="s">
        <v>11</v>
      </c>
      <c r="J2392" s="3">
        <v>2050</v>
      </c>
      <c r="K2392" s="9">
        <v>4</v>
      </c>
    </row>
    <row r="2393" spans="1:11" x14ac:dyDescent="0.3">
      <c r="A2393" s="4" t="s">
        <v>350</v>
      </c>
      <c r="B2393" s="4" t="s">
        <v>362</v>
      </c>
      <c r="C2393" s="4" t="s">
        <v>416</v>
      </c>
      <c r="D2393" s="4" t="s">
        <v>719</v>
      </c>
      <c r="E2393" s="3" t="s">
        <v>883</v>
      </c>
      <c r="F2393" s="3"/>
      <c r="G2393" s="3"/>
      <c r="H2393" s="3" t="s">
        <v>360</v>
      </c>
      <c r="I2393" s="3" t="s">
        <v>833</v>
      </c>
      <c r="J2393" s="3">
        <v>2020</v>
      </c>
      <c r="K2393" s="9">
        <v>2.2000000000000002</v>
      </c>
    </row>
    <row r="2394" spans="1:11" x14ac:dyDescent="0.3">
      <c r="A2394" s="4" t="s">
        <v>350</v>
      </c>
      <c r="B2394" s="4" t="s">
        <v>362</v>
      </c>
      <c r="C2394" s="4" t="s">
        <v>416</v>
      </c>
      <c r="D2394" s="4" t="s">
        <v>719</v>
      </c>
      <c r="E2394" s="3" t="s">
        <v>883</v>
      </c>
      <c r="F2394" s="3"/>
      <c r="G2394" s="3"/>
      <c r="H2394" s="3" t="s">
        <v>360</v>
      </c>
      <c r="I2394" s="3" t="s">
        <v>833</v>
      </c>
      <c r="J2394" s="3">
        <v>2030</v>
      </c>
      <c r="K2394" s="9">
        <v>3.5</v>
      </c>
    </row>
    <row r="2395" spans="1:11" x14ac:dyDescent="0.3">
      <c r="A2395" s="4" t="s">
        <v>350</v>
      </c>
      <c r="B2395" s="4" t="s">
        <v>362</v>
      </c>
      <c r="C2395" s="4" t="s">
        <v>416</v>
      </c>
      <c r="D2395" s="4" t="s">
        <v>719</v>
      </c>
      <c r="E2395" s="3" t="s">
        <v>883</v>
      </c>
      <c r="F2395" s="3"/>
      <c r="G2395" s="3"/>
      <c r="H2395" s="3" t="s">
        <v>360</v>
      </c>
      <c r="I2395" s="3" t="s">
        <v>833</v>
      </c>
      <c r="J2395" s="3">
        <v>2040</v>
      </c>
      <c r="K2395" s="9">
        <v>3.8</v>
      </c>
    </row>
    <row r="2396" spans="1:11" x14ac:dyDescent="0.3">
      <c r="A2396" s="4" t="s">
        <v>350</v>
      </c>
      <c r="B2396" s="4" t="s">
        <v>362</v>
      </c>
      <c r="C2396" s="4" t="s">
        <v>416</v>
      </c>
      <c r="D2396" s="4" t="s">
        <v>719</v>
      </c>
      <c r="E2396" s="3" t="s">
        <v>883</v>
      </c>
      <c r="F2396" s="3"/>
      <c r="G2396" s="3"/>
      <c r="H2396" s="3" t="s">
        <v>360</v>
      </c>
      <c r="I2396" s="3" t="s">
        <v>833</v>
      </c>
      <c r="J2396" s="3">
        <v>2050</v>
      </c>
      <c r="K2396" s="9">
        <v>4</v>
      </c>
    </row>
    <row r="2397" spans="1:11" x14ac:dyDescent="0.3">
      <c r="A2397" s="4" t="s">
        <v>350</v>
      </c>
      <c r="B2397" s="4" t="s">
        <v>362</v>
      </c>
      <c r="C2397" s="4" t="s">
        <v>416</v>
      </c>
      <c r="D2397" s="4" t="s">
        <v>720</v>
      </c>
      <c r="E2397" s="3" t="s">
        <v>884</v>
      </c>
      <c r="F2397" s="3"/>
      <c r="G2397" s="3" t="s">
        <v>19</v>
      </c>
      <c r="H2397" s="3"/>
      <c r="I2397" s="3" t="s">
        <v>12</v>
      </c>
      <c r="J2397" s="3">
        <v>2020</v>
      </c>
      <c r="K2397" s="9">
        <v>20</v>
      </c>
    </row>
    <row r="2398" spans="1:11" x14ac:dyDescent="0.3">
      <c r="A2398" s="4" t="s">
        <v>350</v>
      </c>
      <c r="B2398" s="4" t="s">
        <v>362</v>
      </c>
      <c r="C2398" s="4" t="s">
        <v>416</v>
      </c>
      <c r="D2398" s="4" t="s">
        <v>720</v>
      </c>
      <c r="E2398" s="3" t="s">
        <v>884</v>
      </c>
      <c r="F2398" s="3"/>
      <c r="G2398" s="3" t="s">
        <v>19</v>
      </c>
      <c r="H2398" s="3"/>
      <c r="I2398" s="3" t="s">
        <v>12</v>
      </c>
      <c r="J2398" s="3">
        <v>2050</v>
      </c>
      <c r="K2398" s="9">
        <v>20</v>
      </c>
    </row>
    <row r="2399" spans="1:11" x14ac:dyDescent="0.3">
      <c r="A2399" s="4" t="s">
        <v>350</v>
      </c>
      <c r="B2399" s="4" t="s">
        <v>362</v>
      </c>
      <c r="C2399" s="4" t="s">
        <v>416</v>
      </c>
      <c r="D2399" s="4" t="s">
        <v>720</v>
      </c>
      <c r="E2399" s="3" t="s">
        <v>884</v>
      </c>
      <c r="F2399" s="3"/>
      <c r="G2399" s="3" t="s">
        <v>19</v>
      </c>
      <c r="H2399" s="3"/>
      <c r="I2399" s="3" t="s">
        <v>11</v>
      </c>
      <c r="J2399" s="3">
        <v>2020</v>
      </c>
      <c r="K2399" s="9">
        <v>20</v>
      </c>
    </row>
    <row r="2400" spans="1:11" x14ac:dyDescent="0.3">
      <c r="A2400" s="4" t="s">
        <v>350</v>
      </c>
      <c r="B2400" s="4" t="s">
        <v>362</v>
      </c>
      <c r="C2400" s="4" t="s">
        <v>416</v>
      </c>
      <c r="D2400" s="4" t="s">
        <v>720</v>
      </c>
      <c r="E2400" s="3" t="s">
        <v>884</v>
      </c>
      <c r="F2400" s="3"/>
      <c r="G2400" s="3" t="s">
        <v>19</v>
      </c>
      <c r="H2400" s="3"/>
      <c r="I2400" s="3" t="s">
        <v>11</v>
      </c>
      <c r="J2400" s="3">
        <v>2050</v>
      </c>
      <c r="K2400" s="9">
        <v>20</v>
      </c>
    </row>
    <row r="2401" spans="1:11" x14ac:dyDescent="0.3">
      <c r="A2401" s="4" t="s">
        <v>350</v>
      </c>
      <c r="B2401" s="4" t="s">
        <v>362</v>
      </c>
      <c r="C2401" s="4" t="s">
        <v>416</v>
      </c>
      <c r="D2401" s="4" t="s">
        <v>720</v>
      </c>
      <c r="E2401" s="3" t="s">
        <v>884</v>
      </c>
      <c r="F2401" s="3"/>
      <c r="G2401" s="3" t="s">
        <v>19</v>
      </c>
      <c r="H2401" s="3"/>
      <c r="I2401" s="3" t="s">
        <v>833</v>
      </c>
      <c r="J2401" s="3">
        <v>2020</v>
      </c>
      <c r="K2401" s="9">
        <v>20</v>
      </c>
    </row>
    <row r="2402" spans="1:11" x14ac:dyDescent="0.3">
      <c r="A2402" s="4" t="s">
        <v>350</v>
      </c>
      <c r="B2402" s="4" t="s">
        <v>362</v>
      </c>
      <c r="C2402" s="4" t="s">
        <v>416</v>
      </c>
      <c r="D2402" s="4" t="s">
        <v>720</v>
      </c>
      <c r="E2402" s="3" t="s">
        <v>884</v>
      </c>
      <c r="F2402" s="3"/>
      <c r="G2402" s="3" t="s">
        <v>19</v>
      </c>
      <c r="H2402" s="3"/>
      <c r="I2402" s="3" t="s">
        <v>833</v>
      </c>
      <c r="J2402" s="3">
        <v>2030</v>
      </c>
      <c r="K2402" s="9">
        <v>20</v>
      </c>
    </row>
    <row r="2403" spans="1:11" x14ac:dyDescent="0.3">
      <c r="A2403" s="4" t="s">
        <v>350</v>
      </c>
      <c r="B2403" s="4" t="s">
        <v>362</v>
      </c>
      <c r="C2403" s="4" t="s">
        <v>416</v>
      </c>
      <c r="D2403" s="4" t="s">
        <v>720</v>
      </c>
      <c r="E2403" s="3" t="s">
        <v>884</v>
      </c>
      <c r="F2403" s="3"/>
      <c r="G2403" s="3" t="s">
        <v>19</v>
      </c>
      <c r="H2403" s="3"/>
      <c r="I2403" s="3" t="s">
        <v>833</v>
      </c>
      <c r="J2403" s="3">
        <v>2040</v>
      </c>
      <c r="K2403" s="9">
        <v>20</v>
      </c>
    </row>
    <row r="2404" spans="1:11" x14ac:dyDescent="0.3">
      <c r="A2404" s="4" t="s">
        <v>350</v>
      </c>
      <c r="B2404" s="4" t="s">
        <v>362</v>
      </c>
      <c r="C2404" s="4" t="s">
        <v>416</v>
      </c>
      <c r="D2404" s="4" t="s">
        <v>720</v>
      </c>
      <c r="E2404" s="3" t="s">
        <v>884</v>
      </c>
      <c r="F2404" s="3"/>
      <c r="G2404" s="3" t="s">
        <v>19</v>
      </c>
      <c r="H2404" s="3"/>
      <c r="I2404" s="3" t="s">
        <v>833</v>
      </c>
      <c r="J2404" s="3">
        <v>2050</v>
      </c>
      <c r="K2404" s="9">
        <v>20</v>
      </c>
    </row>
    <row r="2405" spans="1:11" x14ac:dyDescent="0.3">
      <c r="A2405" s="4" t="s">
        <v>349</v>
      </c>
      <c r="B2405" s="4" t="s">
        <v>363</v>
      </c>
      <c r="C2405" s="4" t="s">
        <v>10</v>
      </c>
      <c r="D2405" s="4" t="s">
        <v>712</v>
      </c>
      <c r="E2405" s="3" t="s">
        <v>873</v>
      </c>
      <c r="F2405" s="3"/>
      <c r="G2405" s="3" t="s">
        <v>32</v>
      </c>
      <c r="H2405" s="3"/>
      <c r="I2405" s="3" t="s">
        <v>12</v>
      </c>
      <c r="J2405" s="3">
        <v>2020</v>
      </c>
      <c r="K2405" s="9">
        <v>26.072907290729081</v>
      </c>
    </row>
    <row r="2406" spans="1:11" x14ac:dyDescent="0.3">
      <c r="A2406" s="4" t="s">
        <v>349</v>
      </c>
      <c r="B2406" s="4" t="s">
        <v>363</v>
      </c>
      <c r="C2406" s="4" t="s">
        <v>10</v>
      </c>
      <c r="D2406" s="4" t="s">
        <v>712</v>
      </c>
      <c r="E2406" s="3" t="s">
        <v>873</v>
      </c>
      <c r="F2406" s="3"/>
      <c r="G2406" s="3" t="s">
        <v>32</v>
      </c>
      <c r="H2406" s="3"/>
      <c r="I2406" s="3" t="s">
        <v>12</v>
      </c>
      <c r="J2406" s="3">
        <v>2050</v>
      </c>
      <c r="K2406" s="9">
        <v>16.615961596159622</v>
      </c>
    </row>
    <row r="2407" spans="1:11" x14ac:dyDescent="0.3">
      <c r="A2407" s="4" t="s">
        <v>349</v>
      </c>
      <c r="B2407" s="4" t="s">
        <v>363</v>
      </c>
      <c r="C2407" s="4" t="s">
        <v>10</v>
      </c>
      <c r="D2407" s="4" t="s">
        <v>712</v>
      </c>
      <c r="E2407" s="3" t="s">
        <v>873</v>
      </c>
      <c r="F2407" s="3"/>
      <c r="G2407" s="3" t="s">
        <v>32</v>
      </c>
      <c r="H2407" s="3"/>
      <c r="I2407" s="3" t="s">
        <v>11</v>
      </c>
      <c r="J2407" s="3">
        <v>2020</v>
      </c>
      <c r="K2407" s="9">
        <v>21.344434443444332</v>
      </c>
    </row>
    <row r="2408" spans="1:11" x14ac:dyDescent="0.3">
      <c r="A2408" s="4" t="s">
        <v>349</v>
      </c>
      <c r="B2408" s="4" t="s">
        <v>363</v>
      </c>
      <c r="C2408" s="4" t="s">
        <v>10</v>
      </c>
      <c r="D2408" s="4" t="s">
        <v>712</v>
      </c>
      <c r="E2408" s="3" t="s">
        <v>873</v>
      </c>
      <c r="F2408" s="3"/>
      <c r="G2408" s="3" t="s">
        <v>32</v>
      </c>
      <c r="H2408" s="3"/>
      <c r="I2408" s="3" t="s">
        <v>11</v>
      </c>
      <c r="J2408" s="3">
        <v>2050</v>
      </c>
      <c r="K2408" s="9">
        <v>14.251725172517251</v>
      </c>
    </row>
    <row r="2409" spans="1:11" x14ac:dyDescent="0.3">
      <c r="A2409" s="4" t="s">
        <v>349</v>
      </c>
      <c r="B2409" s="4" t="s">
        <v>363</v>
      </c>
      <c r="C2409" s="4" t="s">
        <v>10</v>
      </c>
      <c r="D2409" s="4" t="s">
        <v>712</v>
      </c>
      <c r="E2409" s="3" t="s">
        <v>873</v>
      </c>
      <c r="F2409" s="3"/>
      <c r="G2409" s="3" t="s">
        <v>32</v>
      </c>
      <c r="H2409" s="3"/>
      <c r="I2409" s="3" t="s">
        <v>833</v>
      </c>
      <c r="J2409" s="3">
        <v>2020</v>
      </c>
      <c r="K2409" s="9">
        <v>28.437143714371441</v>
      </c>
    </row>
    <row r="2410" spans="1:11" x14ac:dyDescent="0.3">
      <c r="A2410" s="4" t="s">
        <v>349</v>
      </c>
      <c r="B2410" s="4" t="s">
        <v>363</v>
      </c>
      <c r="C2410" s="4" t="s">
        <v>10</v>
      </c>
      <c r="D2410" s="4" t="s">
        <v>712</v>
      </c>
      <c r="E2410" s="3" t="s">
        <v>873</v>
      </c>
      <c r="F2410" s="3"/>
      <c r="G2410" s="3" t="s">
        <v>32</v>
      </c>
      <c r="H2410" s="3"/>
      <c r="I2410" s="3" t="s">
        <v>833</v>
      </c>
      <c r="J2410" s="3">
        <v>2030</v>
      </c>
      <c r="K2410" s="9">
        <v>19.57125712571256</v>
      </c>
    </row>
    <row r="2411" spans="1:11" x14ac:dyDescent="0.3">
      <c r="A2411" s="4" t="s">
        <v>349</v>
      </c>
      <c r="B2411" s="4" t="s">
        <v>363</v>
      </c>
      <c r="C2411" s="4" t="s">
        <v>10</v>
      </c>
      <c r="D2411" s="4" t="s">
        <v>712</v>
      </c>
      <c r="E2411" s="3" t="s">
        <v>873</v>
      </c>
      <c r="F2411" s="3"/>
      <c r="G2411" s="3" t="s">
        <v>32</v>
      </c>
      <c r="H2411" s="3"/>
      <c r="I2411" s="3" t="s">
        <v>833</v>
      </c>
      <c r="J2411" s="3">
        <v>2040</v>
      </c>
      <c r="K2411" s="9">
        <v>16.615961596159622</v>
      </c>
    </row>
    <row r="2412" spans="1:11" x14ac:dyDescent="0.3">
      <c r="A2412" s="4" t="s">
        <v>349</v>
      </c>
      <c r="B2412" s="4" t="s">
        <v>363</v>
      </c>
      <c r="C2412" s="4" t="s">
        <v>10</v>
      </c>
      <c r="D2412" s="4" t="s">
        <v>712</v>
      </c>
      <c r="E2412" s="3" t="s">
        <v>873</v>
      </c>
      <c r="F2412" s="3"/>
      <c r="G2412" s="3" t="s">
        <v>32</v>
      </c>
      <c r="H2412" s="3"/>
      <c r="I2412" s="3" t="s">
        <v>833</v>
      </c>
      <c r="J2412" s="3">
        <v>2050</v>
      </c>
      <c r="K2412" s="9">
        <v>13.66066606660668</v>
      </c>
    </row>
    <row r="2413" spans="1:11" x14ac:dyDescent="0.3">
      <c r="A2413" s="4" t="s">
        <v>349</v>
      </c>
      <c r="B2413" s="4" t="s">
        <v>363</v>
      </c>
      <c r="C2413" s="4" t="s">
        <v>10</v>
      </c>
      <c r="D2413" s="4" t="s">
        <v>711</v>
      </c>
      <c r="E2413" s="3" t="s">
        <v>873</v>
      </c>
      <c r="F2413" s="3"/>
      <c r="G2413" s="3" t="s">
        <v>5</v>
      </c>
      <c r="H2413" s="3"/>
      <c r="I2413" s="3" t="s">
        <v>12</v>
      </c>
      <c r="J2413" s="3">
        <v>2020</v>
      </c>
      <c r="K2413" s="9">
        <v>3</v>
      </c>
    </row>
    <row r="2414" spans="1:11" x14ac:dyDescent="0.3">
      <c r="A2414" s="4" t="s">
        <v>349</v>
      </c>
      <c r="B2414" s="4" t="s">
        <v>363</v>
      </c>
      <c r="C2414" s="4" t="s">
        <v>10</v>
      </c>
      <c r="D2414" s="4" t="s">
        <v>711</v>
      </c>
      <c r="E2414" s="3" t="s">
        <v>873</v>
      </c>
      <c r="F2414" s="3"/>
      <c r="G2414" s="3" t="s">
        <v>5</v>
      </c>
      <c r="H2414" s="3"/>
      <c r="I2414" s="3" t="s">
        <v>12</v>
      </c>
      <c r="J2414" s="3">
        <v>2050</v>
      </c>
      <c r="K2414" s="9">
        <v>3</v>
      </c>
    </row>
    <row r="2415" spans="1:11" x14ac:dyDescent="0.3">
      <c r="A2415" s="4" t="s">
        <v>349</v>
      </c>
      <c r="B2415" s="4" t="s">
        <v>363</v>
      </c>
      <c r="C2415" s="4" t="s">
        <v>10</v>
      </c>
      <c r="D2415" s="4" t="s">
        <v>711</v>
      </c>
      <c r="E2415" s="3" t="s">
        <v>873</v>
      </c>
      <c r="F2415" s="3"/>
      <c r="G2415" s="3" t="s">
        <v>5</v>
      </c>
      <c r="H2415" s="3"/>
      <c r="I2415" s="3" t="s">
        <v>11</v>
      </c>
      <c r="J2415" s="3">
        <v>2020</v>
      </c>
      <c r="K2415" s="9">
        <v>3</v>
      </c>
    </row>
    <row r="2416" spans="1:11" x14ac:dyDescent="0.3">
      <c r="A2416" s="4" t="s">
        <v>349</v>
      </c>
      <c r="B2416" s="4" t="s">
        <v>363</v>
      </c>
      <c r="C2416" s="4" t="s">
        <v>10</v>
      </c>
      <c r="D2416" s="4" t="s">
        <v>711</v>
      </c>
      <c r="E2416" s="3" t="s">
        <v>873</v>
      </c>
      <c r="F2416" s="3"/>
      <c r="G2416" s="3" t="s">
        <v>5</v>
      </c>
      <c r="H2416" s="3"/>
      <c r="I2416" s="3" t="s">
        <v>11</v>
      </c>
      <c r="J2416" s="3">
        <v>2050</v>
      </c>
      <c r="K2416" s="9">
        <v>3</v>
      </c>
    </row>
    <row r="2417" spans="1:11" x14ac:dyDescent="0.3">
      <c r="A2417" s="4" t="s">
        <v>349</v>
      </c>
      <c r="B2417" s="4" t="s">
        <v>363</v>
      </c>
      <c r="C2417" s="4" t="s">
        <v>10</v>
      </c>
      <c r="D2417" s="4" t="s">
        <v>711</v>
      </c>
      <c r="E2417" s="3" t="s">
        <v>873</v>
      </c>
      <c r="F2417" s="3"/>
      <c r="G2417" s="3" t="s">
        <v>5</v>
      </c>
      <c r="H2417" s="3"/>
      <c r="I2417" s="3" t="s">
        <v>833</v>
      </c>
      <c r="J2417" s="3">
        <v>2020</v>
      </c>
      <c r="K2417" s="9">
        <v>3</v>
      </c>
    </row>
    <row r="2418" spans="1:11" x14ac:dyDescent="0.3">
      <c r="A2418" s="4" t="s">
        <v>349</v>
      </c>
      <c r="B2418" s="4" t="s">
        <v>363</v>
      </c>
      <c r="C2418" s="4" t="s">
        <v>10</v>
      </c>
      <c r="D2418" s="4" t="s">
        <v>711</v>
      </c>
      <c r="E2418" s="3" t="s">
        <v>873</v>
      </c>
      <c r="F2418" s="3"/>
      <c r="G2418" s="3" t="s">
        <v>5</v>
      </c>
      <c r="H2418" s="3"/>
      <c r="I2418" s="3" t="s">
        <v>833</v>
      </c>
      <c r="J2418" s="3">
        <v>2030</v>
      </c>
      <c r="K2418" s="9">
        <v>3</v>
      </c>
    </row>
    <row r="2419" spans="1:11" x14ac:dyDescent="0.3">
      <c r="A2419" s="4" t="s">
        <v>349</v>
      </c>
      <c r="B2419" s="4" t="s">
        <v>363</v>
      </c>
      <c r="C2419" s="4" t="s">
        <v>10</v>
      </c>
      <c r="D2419" s="4" t="s">
        <v>711</v>
      </c>
      <c r="E2419" s="3" t="s">
        <v>873</v>
      </c>
      <c r="F2419" s="3"/>
      <c r="G2419" s="3" t="s">
        <v>5</v>
      </c>
      <c r="H2419" s="3"/>
      <c r="I2419" s="3" t="s">
        <v>833</v>
      </c>
      <c r="J2419" s="3">
        <v>2040</v>
      </c>
      <c r="K2419" s="9">
        <v>3</v>
      </c>
    </row>
    <row r="2420" spans="1:11" x14ac:dyDescent="0.3">
      <c r="A2420" s="4" t="s">
        <v>349</v>
      </c>
      <c r="B2420" s="4" t="s">
        <v>363</v>
      </c>
      <c r="C2420" s="4" t="s">
        <v>10</v>
      </c>
      <c r="D2420" s="4" t="s">
        <v>711</v>
      </c>
      <c r="E2420" s="3" t="s">
        <v>873</v>
      </c>
      <c r="F2420" s="3"/>
      <c r="G2420" s="3" t="s">
        <v>5</v>
      </c>
      <c r="H2420" s="3"/>
      <c r="I2420" s="3" t="s">
        <v>833</v>
      </c>
      <c r="J2420" s="3">
        <v>2050</v>
      </c>
      <c r="K2420" s="9">
        <v>3</v>
      </c>
    </row>
    <row r="2421" spans="1:11" x14ac:dyDescent="0.3">
      <c r="A2421" s="4" t="s">
        <v>349</v>
      </c>
      <c r="B2421" s="4" t="s">
        <v>363</v>
      </c>
      <c r="C2421" s="4" t="s">
        <v>10</v>
      </c>
      <c r="D2421" s="4" t="s">
        <v>420</v>
      </c>
      <c r="E2421" s="3" t="s">
        <v>853</v>
      </c>
      <c r="F2421" s="3"/>
      <c r="G2421" s="3" t="s">
        <v>355</v>
      </c>
      <c r="H2421" s="3"/>
      <c r="I2421" s="3" t="s">
        <v>12</v>
      </c>
      <c r="J2421" s="3">
        <v>2020</v>
      </c>
      <c r="K2421" s="9">
        <v>0.33</v>
      </c>
    </row>
    <row r="2422" spans="1:11" x14ac:dyDescent="0.3">
      <c r="A2422" s="4" t="s">
        <v>349</v>
      </c>
      <c r="B2422" s="4" t="s">
        <v>363</v>
      </c>
      <c r="C2422" s="4" t="s">
        <v>10</v>
      </c>
      <c r="D2422" s="4" t="s">
        <v>420</v>
      </c>
      <c r="E2422" s="3" t="s">
        <v>853</v>
      </c>
      <c r="F2422" s="3"/>
      <c r="G2422" s="3" t="s">
        <v>355</v>
      </c>
      <c r="H2422" s="3"/>
      <c r="I2422" s="3" t="s">
        <v>12</v>
      </c>
      <c r="J2422" s="3">
        <v>2050</v>
      </c>
      <c r="K2422" s="9">
        <v>0.33</v>
      </c>
    </row>
    <row r="2423" spans="1:11" x14ac:dyDescent="0.3">
      <c r="A2423" s="4" t="s">
        <v>349</v>
      </c>
      <c r="B2423" s="4" t="s">
        <v>363</v>
      </c>
      <c r="C2423" s="4" t="s">
        <v>10</v>
      </c>
      <c r="D2423" s="4" t="s">
        <v>420</v>
      </c>
      <c r="E2423" s="3" t="s">
        <v>853</v>
      </c>
      <c r="F2423" s="3"/>
      <c r="G2423" s="3" t="s">
        <v>355</v>
      </c>
      <c r="H2423" s="3"/>
      <c r="I2423" s="3" t="s">
        <v>11</v>
      </c>
      <c r="J2423" s="3">
        <v>2020</v>
      </c>
      <c r="K2423" s="9">
        <v>0.33</v>
      </c>
    </row>
    <row r="2424" spans="1:11" x14ac:dyDescent="0.3">
      <c r="A2424" s="4" t="s">
        <v>349</v>
      </c>
      <c r="B2424" s="4" t="s">
        <v>363</v>
      </c>
      <c r="C2424" s="4" t="s">
        <v>10</v>
      </c>
      <c r="D2424" s="4" t="s">
        <v>420</v>
      </c>
      <c r="E2424" s="3" t="s">
        <v>853</v>
      </c>
      <c r="F2424" s="3"/>
      <c r="G2424" s="3" t="s">
        <v>355</v>
      </c>
      <c r="H2424" s="3"/>
      <c r="I2424" s="3" t="s">
        <v>11</v>
      </c>
      <c r="J2424" s="3">
        <v>2050</v>
      </c>
      <c r="K2424" s="9">
        <v>0.33</v>
      </c>
    </row>
    <row r="2425" spans="1:11" x14ac:dyDescent="0.3">
      <c r="A2425" s="4" t="s">
        <v>349</v>
      </c>
      <c r="B2425" s="4" t="s">
        <v>363</v>
      </c>
      <c r="C2425" s="4" t="s">
        <v>10</v>
      </c>
      <c r="D2425" s="4" t="s">
        <v>420</v>
      </c>
      <c r="E2425" s="3" t="s">
        <v>853</v>
      </c>
      <c r="F2425" s="3"/>
      <c r="G2425" s="3" t="s">
        <v>355</v>
      </c>
      <c r="H2425" s="3"/>
      <c r="I2425" s="3" t="s">
        <v>833</v>
      </c>
      <c r="J2425" s="3">
        <v>2020</v>
      </c>
      <c r="K2425" s="9">
        <v>0.33</v>
      </c>
    </row>
    <row r="2426" spans="1:11" x14ac:dyDescent="0.3">
      <c r="A2426" s="4" t="s">
        <v>349</v>
      </c>
      <c r="B2426" s="4" t="s">
        <v>363</v>
      </c>
      <c r="C2426" s="4" t="s">
        <v>10</v>
      </c>
      <c r="D2426" s="4" t="s">
        <v>420</v>
      </c>
      <c r="E2426" s="3" t="s">
        <v>853</v>
      </c>
      <c r="F2426" s="3"/>
      <c r="G2426" s="3" t="s">
        <v>355</v>
      </c>
      <c r="H2426" s="3"/>
      <c r="I2426" s="3" t="s">
        <v>833</v>
      </c>
      <c r="J2426" s="3">
        <v>2030</v>
      </c>
      <c r="K2426" s="9">
        <v>0.33</v>
      </c>
    </row>
    <row r="2427" spans="1:11" x14ac:dyDescent="0.3">
      <c r="A2427" s="4" t="s">
        <v>349</v>
      </c>
      <c r="B2427" s="4" t="s">
        <v>363</v>
      </c>
      <c r="C2427" s="4" t="s">
        <v>10</v>
      </c>
      <c r="D2427" s="4" t="s">
        <v>420</v>
      </c>
      <c r="E2427" s="3" t="s">
        <v>853</v>
      </c>
      <c r="F2427" s="3"/>
      <c r="G2427" s="3" t="s">
        <v>355</v>
      </c>
      <c r="H2427" s="3"/>
      <c r="I2427" s="3" t="s">
        <v>833</v>
      </c>
      <c r="J2427" s="3">
        <v>2040</v>
      </c>
      <c r="K2427" s="9">
        <v>0.33</v>
      </c>
    </row>
    <row r="2428" spans="1:11" x14ac:dyDescent="0.3">
      <c r="A2428" s="4" t="s">
        <v>349</v>
      </c>
      <c r="B2428" s="4" t="s">
        <v>363</v>
      </c>
      <c r="C2428" s="4" t="s">
        <v>10</v>
      </c>
      <c r="D2428" s="4" t="s">
        <v>420</v>
      </c>
      <c r="E2428" s="3" t="s">
        <v>853</v>
      </c>
      <c r="F2428" s="3"/>
      <c r="G2428" s="3" t="s">
        <v>355</v>
      </c>
      <c r="H2428" s="3"/>
      <c r="I2428" s="3" t="s">
        <v>833</v>
      </c>
      <c r="J2428" s="3">
        <v>2050</v>
      </c>
      <c r="K2428" s="9">
        <v>0.33</v>
      </c>
    </row>
    <row r="2429" spans="1:11" x14ac:dyDescent="0.3">
      <c r="A2429" s="4" t="s">
        <v>349</v>
      </c>
      <c r="B2429" s="4" t="s">
        <v>363</v>
      </c>
      <c r="C2429" s="4" t="s">
        <v>10</v>
      </c>
      <c r="D2429" s="4" t="s">
        <v>836</v>
      </c>
      <c r="E2429" s="3" t="s">
        <v>874</v>
      </c>
      <c r="F2429" s="3"/>
      <c r="G2429" s="3"/>
      <c r="H2429" s="3"/>
      <c r="I2429" s="3" t="s">
        <v>12</v>
      </c>
      <c r="J2429" s="3">
        <v>2020</v>
      </c>
      <c r="K2429" s="9">
        <v>100</v>
      </c>
    </row>
    <row r="2430" spans="1:11" x14ac:dyDescent="0.3">
      <c r="A2430" s="4" t="s">
        <v>349</v>
      </c>
      <c r="B2430" s="4" t="s">
        <v>363</v>
      </c>
      <c r="C2430" s="4" t="s">
        <v>10</v>
      </c>
      <c r="D2430" s="4" t="s">
        <v>836</v>
      </c>
      <c r="E2430" s="3" t="s">
        <v>874</v>
      </c>
      <c r="F2430" s="3"/>
      <c r="G2430" s="3"/>
      <c r="H2430" s="3"/>
      <c r="I2430" s="3" t="s">
        <v>12</v>
      </c>
      <c r="J2430" s="3">
        <v>2050</v>
      </c>
      <c r="K2430" s="9">
        <v>100</v>
      </c>
    </row>
    <row r="2431" spans="1:11" x14ac:dyDescent="0.3">
      <c r="A2431" s="4" t="s">
        <v>349</v>
      </c>
      <c r="B2431" s="4" t="s">
        <v>363</v>
      </c>
      <c r="C2431" s="4" t="s">
        <v>10</v>
      </c>
      <c r="D2431" s="4" t="s">
        <v>836</v>
      </c>
      <c r="E2431" s="3" t="s">
        <v>874</v>
      </c>
      <c r="F2431" s="3"/>
      <c r="G2431" s="3"/>
      <c r="H2431" s="3"/>
      <c r="I2431" s="3" t="s">
        <v>11</v>
      </c>
      <c r="J2431" s="3">
        <v>2020</v>
      </c>
      <c r="K2431" s="9">
        <v>100</v>
      </c>
    </row>
    <row r="2432" spans="1:11" x14ac:dyDescent="0.3">
      <c r="A2432" s="4" t="s">
        <v>349</v>
      </c>
      <c r="B2432" s="4" t="s">
        <v>363</v>
      </c>
      <c r="C2432" s="4" t="s">
        <v>10</v>
      </c>
      <c r="D2432" s="4" t="s">
        <v>836</v>
      </c>
      <c r="E2432" s="3" t="s">
        <v>874</v>
      </c>
      <c r="F2432" s="3"/>
      <c r="G2432" s="3"/>
      <c r="H2432" s="3"/>
      <c r="I2432" s="3" t="s">
        <v>11</v>
      </c>
      <c r="J2432" s="3">
        <v>2050</v>
      </c>
      <c r="K2432" s="9">
        <v>100</v>
      </c>
    </row>
    <row r="2433" spans="1:11" x14ac:dyDescent="0.3">
      <c r="A2433" s="4" t="s">
        <v>349</v>
      </c>
      <c r="B2433" s="4" t="s">
        <v>363</v>
      </c>
      <c r="C2433" s="4" t="s">
        <v>10</v>
      </c>
      <c r="D2433" s="4" t="s">
        <v>836</v>
      </c>
      <c r="E2433" s="3" t="s">
        <v>874</v>
      </c>
      <c r="F2433" s="3"/>
      <c r="G2433" s="3"/>
      <c r="H2433" s="3"/>
      <c r="I2433" s="3" t="s">
        <v>833</v>
      </c>
      <c r="J2433" s="3">
        <v>2020</v>
      </c>
      <c r="K2433" s="9">
        <v>100</v>
      </c>
    </row>
    <row r="2434" spans="1:11" x14ac:dyDescent="0.3">
      <c r="A2434" s="4" t="s">
        <v>349</v>
      </c>
      <c r="B2434" s="4" t="s">
        <v>363</v>
      </c>
      <c r="C2434" s="4" t="s">
        <v>10</v>
      </c>
      <c r="D2434" s="4" t="s">
        <v>836</v>
      </c>
      <c r="E2434" s="3" t="s">
        <v>874</v>
      </c>
      <c r="F2434" s="3"/>
      <c r="G2434" s="3"/>
      <c r="H2434" s="3"/>
      <c r="I2434" s="3" t="s">
        <v>833</v>
      </c>
      <c r="J2434" s="3">
        <v>2030</v>
      </c>
      <c r="K2434" s="9">
        <v>100</v>
      </c>
    </row>
    <row r="2435" spans="1:11" x14ac:dyDescent="0.3">
      <c r="A2435" s="4" t="s">
        <v>349</v>
      </c>
      <c r="B2435" s="4" t="s">
        <v>363</v>
      </c>
      <c r="C2435" s="4" t="s">
        <v>10</v>
      </c>
      <c r="D2435" s="4" t="s">
        <v>836</v>
      </c>
      <c r="E2435" s="3" t="s">
        <v>874</v>
      </c>
      <c r="F2435" s="3"/>
      <c r="G2435" s="3"/>
      <c r="H2435" s="3"/>
      <c r="I2435" s="3" t="s">
        <v>833</v>
      </c>
      <c r="J2435" s="3">
        <v>2040</v>
      </c>
      <c r="K2435" s="9">
        <v>100</v>
      </c>
    </row>
    <row r="2436" spans="1:11" x14ac:dyDescent="0.3">
      <c r="A2436" s="4" t="s">
        <v>349</v>
      </c>
      <c r="B2436" s="4" t="s">
        <v>363</v>
      </c>
      <c r="C2436" s="4" t="s">
        <v>10</v>
      </c>
      <c r="D2436" s="4" t="s">
        <v>836</v>
      </c>
      <c r="E2436" s="3" t="s">
        <v>874</v>
      </c>
      <c r="F2436" s="3"/>
      <c r="G2436" s="3"/>
      <c r="H2436" s="3"/>
      <c r="I2436" s="3" t="s">
        <v>833</v>
      </c>
      <c r="J2436" s="3">
        <v>2050</v>
      </c>
      <c r="K2436" s="9">
        <v>100</v>
      </c>
    </row>
    <row r="2437" spans="1:11" x14ac:dyDescent="0.3">
      <c r="A2437" s="4" t="s">
        <v>349</v>
      </c>
      <c r="B2437" s="4" t="s">
        <v>363</v>
      </c>
      <c r="C2437" s="4" t="s">
        <v>10</v>
      </c>
      <c r="D2437" s="4" t="s">
        <v>417</v>
      </c>
      <c r="E2437" s="3" t="s">
        <v>850</v>
      </c>
      <c r="F2437" s="3"/>
      <c r="G2437" s="3" t="s">
        <v>3</v>
      </c>
      <c r="H2437" s="3"/>
      <c r="I2437" s="3" t="s">
        <v>12</v>
      </c>
      <c r="J2437" s="3">
        <v>2020</v>
      </c>
      <c r="K2437" s="9">
        <v>2</v>
      </c>
    </row>
    <row r="2438" spans="1:11" x14ac:dyDescent="0.3">
      <c r="A2438" s="4" t="s">
        <v>349</v>
      </c>
      <c r="B2438" s="4" t="s">
        <v>363</v>
      </c>
      <c r="C2438" s="4" t="s">
        <v>10</v>
      </c>
      <c r="D2438" s="4" t="s">
        <v>417</v>
      </c>
      <c r="E2438" s="3" t="s">
        <v>850</v>
      </c>
      <c r="F2438" s="3"/>
      <c r="G2438" s="3" t="s">
        <v>3</v>
      </c>
      <c r="H2438" s="3"/>
      <c r="I2438" s="3" t="s">
        <v>12</v>
      </c>
      <c r="J2438" s="3">
        <v>2050</v>
      </c>
      <c r="K2438" s="9">
        <v>2</v>
      </c>
    </row>
    <row r="2439" spans="1:11" x14ac:dyDescent="0.3">
      <c r="A2439" s="4" t="s">
        <v>349</v>
      </c>
      <c r="B2439" s="4" t="s">
        <v>363</v>
      </c>
      <c r="C2439" s="4" t="s">
        <v>10</v>
      </c>
      <c r="D2439" s="4" t="s">
        <v>417</v>
      </c>
      <c r="E2439" s="3" t="s">
        <v>850</v>
      </c>
      <c r="F2439" s="3"/>
      <c r="G2439" s="3" t="s">
        <v>3</v>
      </c>
      <c r="H2439" s="3"/>
      <c r="I2439" s="3" t="s">
        <v>11</v>
      </c>
      <c r="J2439" s="3">
        <v>2020</v>
      </c>
      <c r="K2439" s="9">
        <v>2</v>
      </c>
    </row>
    <row r="2440" spans="1:11" x14ac:dyDescent="0.3">
      <c r="A2440" s="4" t="s">
        <v>349</v>
      </c>
      <c r="B2440" s="4" t="s">
        <v>363</v>
      </c>
      <c r="C2440" s="4" t="s">
        <v>10</v>
      </c>
      <c r="D2440" s="4" t="s">
        <v>417</v>
      </c>
      <c r="E2440" s="3" t="s">
        <v>850</v>
      </c>
      <c r="F2440" s="3"/>
      <c r="G2440" s="3" t="s">
        <v>3</v>
      </c>
      <c r="H2440" s="3"/>
      <c r="I2440" s="3" t="s">
        <v>11</v>
      </c>
      <c r="J2440" s="3">
        <v>2050</v>
      </c>
      <c r="K2440" s="9">
        <v>2</v>
      </c>
    </row>
    <row r="2441" spans="1:11" x14ac:dyDescent="0.3">
      <c r="A2441" s="4" t="s">
        <v>349</v>
      </c>
      <c r="B2441" s="4" t="s">
        <v>363</v>
      </c>
      <c r="C2441" s="4" t="s">
        <v>10</v>
      </c>
      <c r="D2441" s="4" t="s">
        <v>417</v>
      </c>
      <c r="E2441" s="3" t="s">
        <v>850</v>
      </c>
      <c r="F2441" s="3"/>
      <c r="G2441" s="3" t="s">
        <v>3</v>
      </c>
      <c r="H2441" s="3"/>
      <c r="I2441" s="3" t="s">
        <v>833</v>
      </c>
      <c r="J2441" s="3">
        <v>2020</v>
      </c>
      <c r="K2441" s="9">
        <v>2</v>
      </c>
    </row>
    <row r="2442" spans="1:11" x14ac:dyDescent="0.3">
      <c r="A2442" s="4" t="s">
        <v>349</v>
      </c>
      <c r="B2442" s="4" t="s">
        <v>363</v>
      </c>
      <c r="C2442" s="4" t="s">
        <v>10</v>
      </c>
      <c r="D2442" s="4" t="s">
        <v>417</v>
      </c>
      <c r="E2442" s="3" t="s">
        <v>850</v>
      </c>
      <c r="F2442" s="3"/>
      <c r="G2442" s="3" t="s">
        <v>3</v>
      </c>
      <c r="H2442" s="3"/>
      <c r="I2442" s="3" t="s">
        <v>833</v>
      </c>
      <c r="J2442" s="3">
        <v>2030</v>
      </c>
      <c r="K2442" s="9">
        <v>2</v>
      </c>
    </row>
    <row r="2443" spans="1:11" x14ac:dyDescent="0.3">
      <c r="A2443" s="4" t="s">
        <v>349</v>
      </c>
      <c r="B2443" s="4" t="s">
        <v>363</v>
      </c>
      <c r="C2443" s="4" t="s">
        <v>10</v>
      </c>
      <c r="D2443" s="4" t="s">
        <v>417</v>
      </c>
      <c r="E2443" s="3" t="s">
        <v>850</v>
      </c>
      <c r="F2443" s="3"/>
      <c r="G2443" s="3" t="s">
        <v>3</v>
      </c>
      <c r="H2443" s="3"/>
      <c r="I2443" s="3" t="s">
        <v>833</v>
      </c>
      <c r="J2443" s="3">
        <v>2040</v>
      </c>
      <c r="K2443" s="9">
        <v>2</v>
      </c>
    </row>
    <row r="2444" spans="1:11" x14ac:dyDescent="0.3">
      <c r="A2444" s="4" t="s">
        <v>349</v>
      </c>
      <c r="B2444" s="4" t="s">
        <v>363</v>
      </c>
      <c r="C2444" s="4" t="s">
        <v>10</v>
      </c>
      <c r="D2444" s="4" t="s">
        <v>417</v>
      </c>
      <c r="E2444" s="3" t="s">
        <v>850</v>
      </c>
      <c r="F2444" s="3"/>
      <c r="G2444" s="3" t="s">
        <v>3</v>
      </c>
      <c r="H2444" s="3"/>
      <c r="I2444" s="3" t="s">
        <v>833</v>
      </c>
      <c r="J2444" s="3">
        <v>2050</v>
      </c>
      <c r="K2444" s="9">
        <v>2</v>
      </c>
    </row>
    <row r="2445" spans="1:11" x14ac:dyDescent="0.3">
      <c r="A2445" s="4" t="s">
        <v>349</v>
      </c>
      <c r="B2445" s="4" t="s">
        <v>363</v>
      </c>
      <c r="C2445" s="4" t="s">
        <v>10</v>
      </c>
      <c r="D2445" s="4" t="s">
        <v>835</v>
      </c>
      <c r="E2445" s="3" t="s">
        <v>874</v>
      </c>
      <c r="F2445" s="3"/>
      <c r="G2445" s="3"/>
      <c r="H2445" s="3"/>
      <c r="I2445" s="3" t="s">
        <v>12</v>
      </c>
      <c r="J2445" s="3">
        <v>2020</v>
      </c>
      <c r="K2445" s="9">
        <v>29.072907290729081</v>
      </c>
    </row>
    <row r="2446" spans="1:11" x14ac:dyDescent="0.3">
      <c r="A2446" s="4" t="s">
        <v>349</v>
      </c>
      <c r="B2446" s="4" t="s">
        <v>363</v>
      </c>
      <c r="C2446" s="4" t="s">
        <v>10</v>
      </c>
      <c r="D2446" s="4" t="s">
        <v>835</v>
      </c>
      <c r="E2446" s="3" t="s">
        <v>874</v>
      </c>
      <c r="F2446" s="3"/>
      <c r="G2446" s="3"/>
      <c r="H2446" s="3"/>
      <c r="I2446" s="3" t="s">
        <v>12</v>
      </c>
      <c r="J2446" s="3">
        <v>2050</v>
      </c>
      <c r="K2446" s="9">
        <v>19.615961596159622</v>
      </c>
    </row>
    <row r="2447" spans="1:11" x14ac:dyDescent="0.3">
      <c r="A2447" s="4" t="s">
        <v>349</v>
      </c>
      <c r="B2447" s="4" t="s">
        <v>363</v>
      </c>
      <c r="C2447" s="4" t="s">
        <v>10</v>
      </c>
      <c r="D2447" s="4" t="s">
        <v>835</v>
      </c>
      <c r="E2447" s="3" t="s">
        <v>874</v>
      </c>
      <c r="F2447" s="3"/>
      <c r="G2447" s="3"/>
      <c r="H2447" s="3"/>
      <c r="I2447" s="3" t="s">
        <v>11</v>
      </c>
      <c r="J2447" s="3">
        <v>2020</v>
      </c>
      <c r="K2447" s="9">
        <v>24.344434443444332</v>
      </c>
    </row>
    <row r="2448" spans="1:11" x14ac:dyDescent="0.3">
      <c r="A2448" s="4" t="s">
        <v>349</v>
      </c>
      <c r="B2448" s="4" t="s">
        <v>363</v>
      </c>
      <c r="C2448" s="4" t="s">
        <v>10</v>
      </c>
      <c r="D2448" s="4" t="s">
        <v>835</v>
      </c>
      <c r="E2448" s="3" t="s">
        <v>874</v>
      </c>
      <c r="F2448" s="3"/>
      <c r="G2448" s="3"/>
      <c r="H2448" s="3"/>
      <c r="I2448" s="3" t="s">
        <v>11</v>
      </c>
      <c r="J2448" s="3">
        <v>2050</v>
      </c>
      <c r="K2448" s="9">
        <v>17.251725172517251</v>
      </c>
    </row>
    <row r="2449" spans="1:11" x14ac:dyDescent="0.3">
      <c r="A2449" s="4" t="s">
        <v>349</v>
      </c>
      <c r="B2449" s="4" t="s">
        <v>363</v>
      </c>
      <c r="C2449" s="4" t="s">
        <v>10</v>
      </c>
      <c r="D2449" s="4" t="s">
        <v>835</v>
      </c>
      <c r="E2449" s="3" t="s">
        <v>874</v>
      </c>
      <c r="F2449" s="3"/>
      <c r="G2449" s="3"/>
      <c r="H2449" s="3"/>
      <c r="I2449" s="3" t="s">
        <v>833</v>
      </c>
      <c r="J2449" s="3">
        <v>2020</v>
      </c>
      <c r="K2449" s="9">
        <v>31.437143714371441</v>
      </c>
    </row>
    <row r="2450" spans="1:11" x14ac:dyDescent="0.3">
      <c r="A2450" s="4" t="s">
        <v>349</v>
      </c>
      <c r="B2450" s="4" t="s">
        <v>363</v>
      </c>
      <c r="C2450" s="4" t="s">
        <v>10</v>
      </c>
      <c r="D2450" s="4" t="s">
        <v>835</v>
      </c>
      <c r="E2450" s="3" t="s">
        <v>874</v>
      </c>
      <c r="F2450" s="3"/>
      <c r="G2450" s="3"/>
      <c r="H2450" s="3"/>
      <c r="I2450" s="3" t="s">
        <v>833</v>
      </c>
      <c r="J2450" s="3">
        <v>2030</v>
      </c>
      <c r="K2450" s="9">
        <v>22.57125712571256</v>
      </c>
    </row>
    <row r="2451" spans="1:11" x14ac:dyDescent="0.3">
      <c r="A2451" s="4" t="s">
        <v>349</v>
      </c>
      <c r="B2451" s="4" t="s">
        <v>363</v>
      </c>
      <c r="C2451" s="4" t="s">
        <v>10</v>
      </c>
      <c r="D2451" s="4" t="s">
        <v>835</v>
      </c>
      <c r="E2451" s="3" t="s">
        <v>874</v>
      </c>
      <c r="F2451" s="3"/>
      <c r="G2451" s="3"/>
      <c r="H2451" s="3"/>
      <c r="I2451" s="3" t="s">
        <v>833</v>
      </c>
      <c r="J2451" s="3">
        <v>2040</v>
      </c>
      <c r="K2451" s="9">
        <v>19.615961596159622</v>
      </c>
    </row>
    <row r="2452" spans="1:11" x14ac:dyDescent="0.3">
      <c r="A2452" s="4" t="s">
        <v>349</v>
      </c>
      <c r="B2452" s="4" t="s">
        <v>363</v>
      </c>
      <c r="C2452" s="4" t="s">
        <v>10</v>
      </c>
      <c r="D2452" s="4" t="s">
        <v>835</v>
      </c>
      <c r="E2452" s="3" t="s">
        <v>874</v>
      </c>
      <c r="F2452" s="3"/>
      <c r="G2452" s="3"/>
      <c r="H2452" s="3"/>
      <c r="I2452" s="3" t="s">
        <v>833</v>
      </c>
      <c r="J2452" s="3">
        <v>2050</v>
      </c>
      <c r="K2452" s="9">
        <v>16.66066606660668</v>
      </c>
    </row>
    <row r="2453" spans="1:11" x14ac:dyDescent="0.3">
      <c r="A2453" s="4" t="s">
        <v>349</v>
      </c>
      <c r="B2453" s="4" t="s">
        <v>363</v>
      </c>
      <c r="C2453" s="4" t="s">
        <v>10</v>
      </c>
      <c r="D2453" s="4" t="s">
        <v>943</v>
      </c>
      <c r="E2453" s="3" t="s">
        <v>874</v>
      </c>
      <c r="F2453" s="3"/>
      <c r="G2453" s="3" t="s">
        <v>4</v>
      </c>
      <c r="H2453" s="3" t="s">
        <v>353</v>
      </c>
      <c r="I2453" s="3" t="s">
        <v>12</v>
      </c>
      <c r="J2453" s="3">
        <v>2020</v>
      </c>
      <c r="K2453" s="9">
        <v>60</v>
      </c>
    </row>
    <row r="2454" spans="1:11" x14ac:dyDescent="0.3">
      <c r="A2454" s="4" t="s">
        <v>349</v>
      </c>
      <c r="B2454" s="4" t="s">
        <v>363</v>
      </c>
      <c r="C2454" s="4" t="s">
        <v>10</v>
      </c>
      <c r="D2454" s="4" t="s">
        <v>943</v>
      </c>
      <c r="E2454" s="3" t="s">
        <v>874</v>
      </c>
      <c r="F2454" s="3"/>
      <c r="G2454" s="3" t="s">
        <v>4</v>
      </c>
      <c r="H2454" s="3" t="s">
        <v>353</v>
      </c>
      <c r="I2454" s="3" t="s">
        <v>12</v>
      </c>
      <c r="J2454" s="3">
        <v>2050</v>
      </c>
      <c r="K2454" s="9">
        <v>68</v>
      </c>
    </row>
    <row r="2455" spans="1:11" x14ac:dyDescent="0.3">
      <c r="A2455" s="4" t="s">
        <v>349</v>
      </c>
      <c r="B2455" s="4" t="s">
        <v>363</v>
      </c>
      <c r="C2455" s="4" t="s">
        <v>10</v>
      </c>
      <c r="D2455" s="4" t="s">
        <v>943</v>
      </c>
      <c r="E2455" s="3" t="s">
        <v>874</v>
      </c>
      <c r="F2455" s="3"/>
      <c r="G2455" s="3" t="s">
        <v>4</v>
      </c>
      <c r="H2455" s="3" t="s">
        <v>353</v>
      </c>
      <c r="I2455" s="3" t="s">
        <v>11</v>
      </c>
      <c r="J2455" s="3">
        <v>2020</v>
      </c>
      <c r="K2455" s="9">
        <v>64</v>
      </c>
    </row>
    <row r="2456" spans="1:11" x14ac:dyDescent="0.3">
      <c r="A2456" s="4" t="s">
        <v>349</v>
      </c>
      <c r="B2456" s="4" t="s">
        <v>363</v>
      </c>
      <c r="C2456" s="4" t="s">
        <v>10</v>
      </c>
      <c r="D2456" s="4" t="s">
        <v>943</v>
      </c>
      <c r="E2456" s="3" t="s">
        <v>874</v>
      </c>
      <c r="F2456" s="3"/>
      <c r="G2456" s="3" t="s">
        <v>4</v>
      </c>
      <c r="H2456" s="3" t="s">
        <v>353</v>
      </c>
      <c r="I2456" s="3" t="s">
        <v>11</v>
      </c>
      <c r="J2456" s="3">
        <v>2050</v>
      </c>
      <c r="K2456" s="9">
        <v>70</v>
      </c>
    </row>
    <row r="2457" spans="1:11" x14ac:dyDescent="0.3">
      <c r="A2457" s="4" t="s">
        <v>349</v>
      </c>
      <c r="B2457" s="4" t="s">
        <v>363</v>
      </c>
      <c r="C2457" s="4" t="s">
        <v>10</v>
      </c>
      <c r="D2457" s="4" t="s">
        <v>943</v>
      </c>
      <c r="E2457" s="3" t="s">
        <v>874</v>
      </c>
      <c r="F2457" s="3"/>
      <c r="G2457" s="3" t="s">
        <v>4</v>
      </c>
      <c r="H2457" s="3" t="s">
        <v>353</v>
      </c>
      <c r="I2457" s="3" t="s">
        <v>833</v>
      </c>
      <c r="J2457" s="3">
        <v>2020</v>
      </c>
      <c r="K2457" s="9">
        <v>58</v>
      </c>
    </row>
    <row r="2458" spans="1:11" x14ac:dyDescent="0.3">
      <c r="A2458" s="4" t="s">
        <v>349</v>
      </c>
      <c r="B2458" s="4" t="s">
        <v>363</v>
      </c>
      <c r="C2458" s="4" t="s">
        <v>10</v>
      </c>
      <c r="D2458" s="4" t="s">
        <v>943</v>
      </c>
      <c r="E2458" s="3" t="s">
        <v>874</v>
      </c>
      <c r="F2458" s="3"/>
      <c r="G2458" s="3" t="s">
        <v>4</v>
      </c>
      <c r="H2458" s="3" t="s">
        <v>353</v>
      </c>
      <c r="I2458" s="3" t="s">
        <v>833</v>
      </c>
      <c r="J2458" s="3">
        <v>2030</v>
      </c>
      <c r="K2458" s="9">
        <v>65.5</v>
      </c>
    </row>
    <row r="2459" spans="1:11" x14ac:dyDescent="0.3">
      <c r="A2459" s="4" t="s">
        <v>349</v>
      </c>
      <c r="B2459" s="4" t="s">
        <v>363</v>
      </c>
      <c r="C2459" s="4" t="s">
        <v>10</v>
      </c>
      <c r="D2459" s="4" t="s">
        <v>943</v>
      </c>
      <c r="E2459" s="3" t="s">
        <v>874</v>
      </c>
      <c r="F2459" s="3"/>
      <c r="G2459" s="3" t="s">
        <v>4</v>
      </c>
      <c r="H2459" s="3" t="s">
        <v>353</v>
      </c>
      <c r="I2459" s="3" t="s">
        <v>833</v>
      </c>
      <c r="J2459" s="3">
        <v>2040</v>
      </c>
      <c r="K2459" s="9">
        <v>68</v>
      </c>
    </row>
    <row r="2460" spans="1:11" x14ac:dyDescent="0.3">
      <c r="A2460" s="4" t="s">
        <v>349</v>
      </c>
      <c r="B2460" s="4" t="s">
        <v>363</v>
      </c>
      <c r="C2460" s="4" t="s">
        <v>10</v>
      </c>
      <c r="D2460" s="4" t="s">
        <v>943</v>
      </c>
      <c r="E2460" s="3" t="s">
        <v>874</v>
      </c>
      <c r="F2460" s="3"/>
      <c r="G2460" s="3" t="s">
        <v>4</v>
      </c>
      <c r="H2460" s="3" t="s">
        <v>353</v>
      </c>
      <c r="I2460" s="3" t="s">
        <v>833</v>
      </c>
      <c r="J2460" s="3">
        <v>2050</v>
      </c>
      <c r="K2460" s="9">
        <v>70.5</v>
      </c>
    </row>
    <row r="2461" spans="1:11" x14ac:dyDescent="0.3">
      <c r="A2461" s="4" t="s">
        <v>349</v>
      </c>
      <c r="B2461" s="4" t="s">
        <v>363</v>
      </c>
      <c r="C2461" s="4" t="s">
        <v>10</v>
      </c>
      <c r="D2461" s="4" t="s">
        <v>713</v>
      </c>
      <c r="E2461" s="3" t="s">
        <v>875</v>
      </c>
      <c r="F2461" s="3"/>
      <c r="G2461" s="3"/>
      <c r="H2461" s="3" t="s">
        <v>353</v>
      </c>
      <c r="I2461" s="3" t="s">
        <v>12</v>
      </c>
      <c r="J2461" s="3">
        <v>2020</v>
      </c>
      <c r="K2461" s="9">
        <v>18.001800180018002</v>
      </c>
    </row>
    <row r="2462" spans="1:11" x14ac:dyDescent="0.3">
      <c r="A2462" s="4" t="s">
        <v>349</v>
      </c>
      <c r="B2462" s="4" t="s">
        <v>363</v>
      </c>
      <c r="C2462" s="4" t="s">
        <v>10</v>
      </c>
      <c r="D2462" s="4" t="s">
        <v>713</v>
      </c>
      <c r="E2462" s="3" t="s">
        <v>875</v>
      </c>
      <c r="F2462" s="3"/>
      <c r="G2462" s="3"/>
      <c r="H2462" s="3" t="s">
        <v>353</v>
      </c>
      <c r="I2462" s="3" t="s">
        <v>12</v>
      </c>
      <c r="J2462" s="3">
        <v>2050</v>
      </c>
      <c r="K2462" s="9">
        <v>20.402040204020398</v>
      </c>
    </row>
    <row r="2463" spans="1:11" x14ac:dyDescent="0.3">
      <c r="A2463" s="4" t="s">
        <v>349</v>
      </c>
      <c r="B2463" s="4" t="s">
        <v>363</v>
      </c>
      <c r="C2463" s="4" t="s">
        <v>10</v>
      </c>
      <c r="D2463" s="4" t="s">
        <v>713</v>
      </c>
      <c r="E2463" s="3" t="s">
        <v>875</v>
      </c>
      <c r="F2463" s="3"/>
      <c r="G2463" s="3"/>
      <c r="H2463" s="3" t="s">
        <v>353</v>
      </c>
      <c r="I2463" s="3" t="s">
        <v>11</v>
      </c>
      <c r="J2463" s="3">
        <v>2020</v>
      </c>
      <c r="K2463" s="9">
        <v>19.201920192019209</v>
      </c>
    </row>
    <row r="2464" spans="1:11" x14ac:dyDescent="0.3">
      <c r="A2464" s="4" t="s">
        <v>349</v>
      </c>
      <c r="B2464" s="4" t="s">
        <v>363</v>
      </c>
      <c r="C2464" s="4" t="s">
        <v>10</v>
      </c>
      <c r="D2464" s="4" t="s">
        <v>713</v>
      </c>
      <c r="E2464" s="3" t="s">
        <v>875</v>
      </c>
      <c r="F2464" s="3"/>
      <c r="G2464" s="3"/>
      <c r="H2464" s="3" t="s">
        <v>353</v>
      </c>
      <c r="I2464" s="3" t="s">
        <v>11</v>
      </c>
      <c r="J2464" s="3">
        <v>2050</v>
      </c>
      <c r="K2464" s="9">
        <v>21.002100210020998</v>
      </c>
    </row>
    <row r="2465" spans="1:11" x14ac:dyDescent="0.3">
      <c r="A2465" s="4" t="s">
        <v>349</v>
      </c>
      <c r="B2465" s="4" t="s">
        <v>363</v>
      </c>
      <c r="C2465" s="4" t="s">
        <v>10</v>
      </c>
      <c r="D2465" s="4" t="s">
        <v>713</v>
      </c>
      <c r="E2465" s="3" t="s">
        <v>875</v>
      </c>
      <c r="F2465" s="3"/>
      <c r="G2465" s="3"/>
      <c r="H2465" s="3" t="s">
        <v>353</v>
      </c>
      <c r="I2465" s="3" t="s">
        <v>833</v>
      </c>
      <c r="J2465" s="3">
        <v>2020</v>
      </c>
      <c r="K2465" s="9">
        <v>17.401740174017402</v>
      </c>
    </row>
    <row r="2466" spans="1:11" x14ac:dyDescent="0.3">
      <c r="A2466" s="4" t="s">
        <v>349</v>
      </c>
      <c r="B2466" s="4" t="s">
        <v>363</v>
      </c>
      <c r="C2466" s="4" t="s">
        <v>10</v>
      </c>
      <c r="D2466" s="4" t="s">
        <v>713</v>
      </c>
      <c r="E2466" s="3" t="s">
        <v>875</v>
      </c>
      <c r="F2466" s="3"/>
      <c r="G2466" s="3"/>
      <c r="H2466" s="3" t="s">
        <v>353</v>
      </c>
      <c r="I2466" s="3" t="s">
        <v>833</v>
      </c>
      <c r="J2466" s="3">
        <v>2030</v>
      </c>
      <c r="K2466" s="9">
        <v>19.651965196519651</v>
      </c>
    </row>
    <row r="2467" spans="1:11" x14ac:dyDescent="0.3">
      <c r="A2467" s="4" t="s">
        <v>349</v>
      </c>
      <c r="B2467" s="4" t="s">
        <v>363</v>
      </c>
      <c r="C2467" s="4" t="s">
        <v>10</v>
      </c>
      <c r="D2467" s="4" t="s">
        <v>713</v>
      </c>
      <c r="E2467" s="3" t="s">
        <v>875</v>
      </c>
      <c r="F2467" s="3"/>
      <c r="G2467" s="3"/>
      <c r="H2467" s="3" t="s">
        <v>353</v>
      </c>
      <c r="I2467" s="3" t="s">
        <v>833</v>
      </c>
      <c r="J2467" s="3">
        <v>2040</v>
      </c>
      <c r="K2467" s="9">
        <v>20.402040204020398</v>
      </c>
    </row>
    <row r="2468" spans="1:11" x14ac:dyDescent="0.3">
      <c r="A2468" s="4" t="s">
        <v>349</v>
      </c>
      <c r="B2468" s="4" t="s">
        <v>363</v>
      </c>
      <c r="C2468" s="4" t="s">
        <v>10</v>
      </c>
      <c r="D2468" s="4" t="s">
        <v>713</v>
      </c>
      <c r="E2468" s="3" t="s">
        <v>875</v>
      </c>
      <c r="F2468" s="3"/>
      <c r="G2468" s="3"/>
      <c r="H2468" s="3" t="s">
        <v>353</v>
      </c>
      <c r="I2468" s="3" t="s">
        <v>833</v>
      </c>
      <c r="J2468" s="3">
        <v>2050</v>
      </c>
      <c r="K2468" s="9">
        <v>21.152115211521149</v>
      </c>
    </row>
    <row r="2469" spans="1:11" x14ac:dyDescent="0.3">
      <c r="A2469" s="4" t="s">
        <v>349</v>
      </c>
      <c r="B2469" s="4" t="s">
        <v>363</v>
      </c>
      <c r="C2469" s="4" t="s">
        <v>10</v>
      </c>
      <c r="D2469" s="4" t="s">
        <v>418</v>
      </c>
      <c r="E2469" s="3" t="s">
        <v>854</v>
      </c>
      <c r="F2469" s="3"/>
      <c r="G2469" s="3" t="s">
        <v>3</v>
      </c>
      <c r="H2469" s="3"/>
      <c r="I2469" s="3" t="s">
        <v>12</v>
      </c>
      <c r="J2469" s="3">
        <v>2020</v>
      </c>
      <c r="K2469" s="9">
        <v>2</v>
      </c>
    </row>
    <row r="2470" spans="1:11" x14ac:dyDescent="0.3">
      <c r="A2470" s="4" t="s">
        <v>349</v>
      </c>
      <c r="B2470" s="4" t="s">
        <v>363</v>
      </c>
      <c r="C2470" s="4" t="s">
        <v>10</v>
      </c>
      <c r="D2470" s="4" t="s">
        <v>418</v>
      </c>
      <c r="E2470" s="3" t="s">
        <v>854</v>
      </c>
      <c r="F2470" s="3"/>
      <c r="G2470" s="3" t="s">
        <v>3</v>
      </c>
      <c r="H2470" s="3"/>
      <c r="I2470" s="3" t="s">
        <v>12</v>
      </c>
      <c r="J2470" s="3">
        <v>2050</v>
      </c>
      <c r="K2470" s="9">
        <v>2</v>
      </c>
    </row>
    <row r="2471" spans="1:11" x14ac:dyDescent="0.3">
      <c r="A2471" s="4" t="s">
        <v>349</v>
      </c>
      <c r="B2471" s="4" t="s">
        <v>363</v>
      </c>
      <c r="C2471" s="4" t="s">
        <v>10</v>
      </c>
      <c r="D2471" s="4" t="s">
        <v>418</v>
      </c>
      <c r="E2471" s="3" t="s">
        <v>854</v>
      </c>
      <c r="F2471" s="3"/>
      <c r="G2471" s="3" t="s">
        <v>3</v>
      </c>
      <c r="H2471" s="3"/>
      <c r="I2471" s="3" t="s">
        <v>11</v>
      </c>
      <c r="J2471" s="3">
        <v>2020</v>
      </c>
      <c r="K2471" s="9">
        <v>2</v>
      </c>
    </row>
    <row r="2472" spans="1:11" x14ac:dyDescent="0.3">
      <c r="A2472" s="4" t="s">
        <v>349</v>
      </c>
      <c r="B2472" s="4" t="s">
        <v>363</v>
      </c>
      <c r="C2472" s="4" t="s">
        <v>10</v>
      </c>
      <c r="D2472" s="4" t="s">
        <v>418</v>
      </c>
      <c r="E2472" s="3" t="s">
        <v>854</v>
      </c>
      <c r="F2472" s="3"/>
      <c r="G2472" s="3" t="s">
        <v>3</v>
      </c>
      <c r="H2472" s="3"/>
      <c r="I2472" s="3" t="s">
        <v>11</v>
      </c>
      <c r="J2472" s="3">
        <v>2050</v>
      </c>
      <c r="K2472" s="9">
        <v>2</v>
      </c>
    </row>
    <row r="2473" spans="1:11" x14ac:dyDescent="0.3">
      <c r="A2473" s="4" t="s">
        <v>349</v>
      </c>
      <c r="B2473" s="4" t="s">
        <v>363</v>
      </c>
      <c r="C2473" s="4" t="s">
        <v>10</v>
      </c>
      <c r="D2473" s="4" t="s">
        <v>418</v>
      </c>
      <c r="E2473" s="3" t="s">
        <v>854</v>
      </c>
      <c r="F2473" s="3"/>
      <c r="G2473" s="3" t="s">
        <v>3</v>
      </c>
      <c r="H2473" s="3"/>
      <c r="I2473" s="3" t="s">
        <v>833</v>
      </c>
      <c r="J2473" s="3">
        <v>2020</v>
      </c>
      <c r="K2473" s="9">
        <v>2</v>
      </c>
    </row>
    <row r="2474" spans="1:11" x14ac:dyDescent="0.3">
      <c r="A2474" s="4" t="s">
        <v>349</v>
      </c>
      <c r="B2474" s="4" t="s">
        <v>363</v>
      </c>
      <c r="C2474" s="4" t="s">
        <v>10</v>
      </c>
      <c r="D2474" s="4" t="s">
        <v>418</v>
      </c>
      <c r="E2474" s="3" t="s">
        <v>854</v>
      </c>
      <c r="F2474" s="3"/>
      <c r="G2474" s="3" t="s">
        <v>3</v>
      </c>
      <c r="H2474" s="3"/>
      <c r="I2474" s="3" t="s">
        <v>833</v>
      </c>
      <c r="J2474" s="3">
        <v>2030</v>
      </c>
      <c r="K2474" s="9">
        <v>2</v>
      </c>
    </row>
    <row r="2475" spans="1:11" x14ac:dyDescent="0.3">
      <c r="A2475" s="4" t="s">
        <v>349</v>
      </c>
      <c r="B2475" s="4" t="s">
        <v>363</v>
      </c>
      <c r="C2475" s="4" t="s">
        <v>10</v>
      </c>
      <c r="D2475" s="4" t="s">
        <v>418</v>
      </c>
      <c r="E2475" s="3" t="s">
        <v>854</v>
      </c>
      <c r="F2475" s="3"/>
      <c r="G2475" s="3" t="s">
        <v>3</v>
      </c>
      <c r="H2475" s="3"/>
      <c r="I2475" s="3" t="s">
        <v>833</v>
      </c>
      <c r="J2475" s="3">
        <v>2040</v>
      </c>
      <c r="K2475" s="9">
        <v>2</v>
      </c>
    </row>
    <row r="2476" spans="1:11" x14ac:dyDescent="0.3">
      <c r="A2476" s="4" t="s">
        <v>349</v>
      </c>
      <c r="B2476" s="4" t="s">
        <v>363</v>
      </c>
      <c r="C2476" s="4" t="s">
        <v>10</v>
      </c>
      <c r="D2476" s="4" t="s">
        <v>418</v>
      </c>
      <c r="E2476" s="3" t="s">
        <v>854</v>
      </c>
      <c r="F2476" s="3"/>
      <c r="G2476" s="3" t="s">
        <v>3</v>
      </c>
      <c r="H2476" s="3"/>
      <c r="I2476" s="3" t="s">
        <v>833</v>
      </c>
      <c r="J2476" s="3">
        <v>2050</v>
      </c>
      <c r="K2476" s="9">
        <v>2</v>
      </c>
    </row>
    <row r="2477" spans="1:11" x14ac:dyDescent="0.3">
      <c r="A2477" s="4" t="s">
        <v>349</v>
      </c>
      <c r="B2477" s="4" t="s">
        <v>363</v>
      </c>
      <c r="C2477" s="4" t="s">
        <v>10</v>
      </c>
      <c r="D2477" s="4" t="s">
        <v>419</v>
      </c>
      <c r="E2477" s="3" t="s">
        <v>853</v>
      </c>
      <c r="F2477" s="3"/>
      <c r="G2477" s="3" t="s">
        <v>211</v>
      </c>
      <c r="H2477" s="3" t="s">
        <v>354</v>
      </c>
      <c r="I2477" s="3" t="s">
        <v>12</v>
      </c>
      <c r="J2477" s="3">
        <v>2020</v>
      </c>
      <c r="K2477" s="9">
        <v>20</v>
      </c>
    </row>
    <row r="2478" spans="1:11" x14ac:dyDescent="0.3">
      <c r="A2478" s="4" t="s">
        <v>349</v>
      </c>
      <c r="B2478" s="4" t="s">
        <v>363</v>
      </c>
      <c r="C2478" s="4" t="s">
        <v>10</v>
      </c>
      <c r="D2478" s="4" t="s">
        <v>419</v>
      </c>
      <c r="E2478" s="3" t="s">
        <v>853</v>
      </c>
      <c r="F2478" s="3"/>
      <c r="G2478" s="3" t="s">
        <v>211</v>
      </c>
      <c r="H2478" s="3" t="s">
        <v>354</v>
      </c>
      <c r="I2478" s="3" t="s">
        <v>12</v>
      </c>
      <c r="J2478" s="3">
        <v>2050</v>
      </c>
      <c r="K2478" s="9">
        <v>25</v>
      </c>
    </row>
    <row r="2479" spans="1:11" x14ac:dyDescent="0.3">
      <c r="A2479" s="4" t="s">
        <v>349</v>
      </c>
      <c r="B2479" s="4" t="s">
        <v>363</v>
      </c>
      <c r="C2479" s="4" t="s">
        <v>10</v>
      </c>
      <c r="D2479" s="4" t="s">
        <v>419</v>
      </c>
      <c r="E2479" s="3" t="s">
        <v>853</v>
      </c>
      <c r="F2479" s="3"/>
      <c r="G2479" s="3" t="s">
        <v>211</v>
      </c>
      <c r="H2479" s="3" t="s">
        <v>354</v>
      </c>
      <c r="I2479" s="3" t="s">
        <v>11</v>
      </c>
      <c r="J2479" s="3">
        <v>2020</v>
      </c>
      <c r="K2479" s="9">
        <v>20</v>
      </c>
    </row>
    <row r="2480" spans="1:11" x14ac:dyDescent="0.3">
      <c r="A2480" s="4" t="s">
        <v>349</v>
      </c>
      <c r="B2480" s="4" t="s">
        <v>363</v>
      </c>
      <c r="C2480" s="4" t="s">
        <v>10</v>
      </c>
      <c r="D2480" s="4" t="s">
        <v>419</v>
      </c>
      <c r="E2480" s="3" t="s">
        <v>853</v>
      </c>
      <c r="F2480" s="3"/>
      <c r="G2480" s="3" t="s">
        <v>211</v>
      </c>
      <c r="H2480" s="3" t="s">
        <v>354</v>
      </c>
      <c r="I2480" s="3" t="s">
        <v>11</v>
      </c>
      <c r="J2480" s="3">
        <v>2050</v>
      </c>
      <c r="K2480" s="9">
        <v>30</v>
      </c>
    </row>
    <row r="2481" spans="1:11" x14ac:dyDescent="0.3">
      <c r="A2481" s="4" t="s">
        <v>349</v>
      </c>
      <c r="B2481" s="4" t="s">
        <v>363</v>
      </c>
      <c r="C2481" s="4" t="s">
        <v>10</v>
      </c>
      <c r="D2481" s="4" t="s">
        <v>419</v>
      </c>
      <c r="E2481" s="3" t="s">
        <v>853</v>
      </c>
      <c r="F2481" s="3"/>
      <c r="G2481" s="3" t="s">
        <v>211</v>
      </c>
      <c r="H2481" s="3" t="s">
        <v>354</v>
      </c>
      <c r="I2481" s="3" t="s">
        <v>833</v>
      </c>
      <c r="J2481" s="3">
        <v>2020</v>
      </c>
      <c r="K2481" s="9">
        <v>20</v>
      </c>
    </row>
    <row r="2482" spans="1:11" x14ac:dyDescent="0.3">
      <c r="A2482" s="4" t="s">
        <v>349</v>
      </c>
      <c r="B2482" s="4" t="s">
        <v>363</v>
      </c>
      <c r="C2482" s="4" t="s">
        <v>10</v>
      </c>
      <c r="D2482" s="4" t="s">
        <v>419</v>
      </c>
      <c r="E2482" s="3" t="s">
        <v>853</v>
      </c>
      <c r="F2482" s="3"/>
      <c r="G2482" s="3" t="s">
        <v>211</v>
      </c>
      <c r="H2482" s="3" t="s">
        <v>354</v>
      </c>
      <c r="I2482" s="3" t="s">
        <v>833</v>
      </c>
      <c r="J2482" s="3">
        <v>2030</v>
      </c>
      <c r="K2482" s="9">
        <v>25</v>
      </c>
    </row>
    <row r="2483" spans="1:11" x14ac:dyDescent="0.3">
      <c r="A2483" s="4" t="s">
        <v>349</v>
      </c>
      <c r="B2483" s="4" t="s">
        <v>363</v>
      </c>
      <c r="C2483" s="4" t="s">
        <v>10</v>
      </c>
      <c r="D2483" s="4" t="s">
        <v>419</v>
      </c>
      <c r="E2483" s="3" t="s">
        <v>853</v>
      </c>
      <c r="F2483" s="3"/>
      <c r="G2483" s="3" t="s">
        <v>211</v>
      </c>
      <c r="H2483" s="3" t="s">
        <v>354</v>
      </c>
      <c r="I2483" s="3" t="s">
        <v>833</v>
      </c>
      <c r="J2483" s="3">
        <v>2040</v>
      </c>
      <c r="K2483" s="9">
        <v>28</v>
      </c>
    </row>
    <row r="2484" spans="1:11" x14ac:dyDescent="0.3">
      <c r="A2484" s="4" t="s">
        <v>349</v>
      </c>
      <c r="B2484" s="4" t="s">
        <v>363</v>
      </c>
      <c r="C2484" s="4" t="s">
        <v>10</v>
      </c>
      <c r="D2484" s="4" t="s">
        <v>419</v>
      </c>
      <c r="E2484" s="3" t="s">
        <v>853</v>
      </c>
      <c r="F2484" s="3"/>
      <c r="G2484" s="3" t="s">
        <v>211</v>
      </c>
      <c r="H2484" s="3" t="s">
        <v>354</v>
      </c>
      <c r="I2484" s="3" t="s">
        <v>833</v>
      </c>
      <c r="J2484" s="3">
        <v>2050</v>
      </c>
      <c r="K2484" s="9">
        <v>30</v>
      </c>
    </row>
    <row r="2485" spans="1:11" x14ac:dyDescent="0.3">
      <c r="A2485" s="4" t="s">
        <v>349</v>
      </c>
      <c r="B2485" s="4" t="s">
        <v>363</v>
      </c>
      <c r="C2485" s="4" t="s">
        <v>10</v>
      </c>
      <c r="D2485" s="4" t="s">
        <v>708</v>
      </c>
      <c r="E2485" s="3" t="s">
        <v>876</v>
      </c>
      <c r="F2485" s="3"/>
      <c r="G2485" s="3"/>
      <c r="H2485" s="3"/>
      <c r="I2485" s="3" t="s">
        <v>12</v>
      </c>
      <c r="J2485" s="3">
        <v>2020</v>
      </c>
      <c r="K2485" s="9">
        <v>100</v>
      </c>
    </row>
    <row r="2486" spans="1:11" x14ac:dyDescent="0.3">
      <c r="A2486" s="4" t="s">
        <v>349</v>
      </c>
      <c r="B2486" s="4" t="s">
        <v>363</v>
      </c>
      <c r="C2486" s="4" t="s">
        <v>10</v>
      </c>
      <c r="D2486" s="4" t="s">
        <v>708</v>
      </c>
      <c r="E2486" s="3" t="s">
        <v>876</v>
      </c>
      <c r="F2486" s="3"/>
      <c r="G2486" s="3"/>
      <c r="H2486" s="3"/>
      <c r="I2486" s="3" t="s">
        <v>12</v>
      </c>
      <c r="J2486" s="3">
        <v>2050</v>
      </c>
      <c r="K2486" s="9">
        <v>100</v>
      </c>
    </row>
    <row r="2487" spans="1:11" x14ac:dyDescent="0.3">
      <c r="A2487" s="4" t="s">
        <v>349</v>
      </c>
      <c r="B2487" s="4" t="s">
        <v>363</v>
      </c>
      <c r="C2487" s="4" t="s">
        <v>10</v>
      </c>
      <c r="D2487" s="4" t="s">
        <v>708</v>
      </c>
      <c r="E2487" s="3" t="s">
        <v>876</v>
      </c>
      <c r="F2487" s="3"/>
      <c r="G2487" s="3"/>
      <c r="H2487" s="3"/>
      <c r="I2487" s="3" t="s">
        <v>11</v>
      </c>
      <c r="J2487" s="3">
        <v>2020</v>
      </c>
      <c r="K2487" s="9">
        <v>100</v>
      </c>
    </row>
    <row r="2488" spans="1:11" x14ac:dyDescent="0.3">
      <c r="A2488" s="4" t="s">
        <v>349</v>
      </c>
      <c r="B2488" s="4" t="s">
        <v>363</v>
      </c>
      <c r="C2488" s="4" t="s">
        <v>10</v>
      </c>
      <c r="D2488" s="4" t="s">
        <v>708</v>
      </c>
      <c r="E2488" s="3" t="s">
        <v>876</v>
      </c>
      <c r="F2488" s="3"/>
      <c r="G2488" s="3"/>
      <c r="H2488" s="3"/>
      <c r="I2488" s="3" t="s">
        <v>11</v>
      </c>
      <c r="J2488" s="3">
        <v>2050</v>
      </c>
      <c r="K2488" s="9">
        <v>100</v>
      </c>
    </row>
    <row r="2489" spans="1:11" x14ac:dyDescent="0.3">
      <c r="A2489" s="4" t="s">
        <v>349</v>
      </c>
      <c r="B2489" s="4" t="s">
        <v>363</v>
      </c>
      <c r="C2489" s="4" t="s">
        <v>10</v>
      </c>
      <c r="D2489" s="4" t="s">
        <v>708</v>
      </c>
      <c r="E2489" s="3" t="s">
        <v>876</v>
      </c>
      <c r="F2489" s="3"/>
      <c r="G2489" s="3"/>
      <c r="H2489" s="3"/>
      <c r="I2489" s="3" t="s">
        <v>833</v>
      </c>
      <c r="J2489" s="3">
        <v>2020</v>
      </c>
      <c r="K2489" s="9">
        <v>100</v>
      </c>
    </row>
    <row r="2490" spans="1:11" x14ac:dyDescent="0.3">
      <c r="A2490" s="4" t="s">
        <v>349</v>
      </c>
      <c r="B2490" s="4" t="s">
        <v>363</v>
      </c>
      <c r="C2490" s="4" t="s">
        <v>10</v>
      </c>
      <c r="D2490" s="4" t="s">
        <v>708</v>
      </c>
      <c r="E2490" s="3" t="s">
        <v>876</v>
      </c>
      <c r="F2490" s="3"/>
      <c r="G2490" s="3"/>
      <c r="H2490" s="3"/>
      <c r="I2490" s="3" t="s">
        <v>833</v>
      </c>
      <c r="J2490" s="3">
        <v>2030</v>
      </c>
      <c r="K2490" s="9">
        <v>100</v>
      </c>
    </row>
    <row r="2491" spans="1:11" x14ac:dyDescent="0.3">
      <c r="A2491" s="4" t="s">
        <v>349</v>
      </c>
      <c r="B2491" s="4" t="s">
        <v>363</v>
      </c>
      <c r="C2491" s="4" t="s">
        <v>10</v>
      </c>
      <c r="D2491" s="4" t="s">
        <v>708</v>
      </c>
      <c r="E2491" s="3" t="s">
        <v>876</v>
      </c>
      <c r="F2491" s="3"/>
      <c r="G2491" s="3"/>
      <c r="H2491" s="3"/>
      <c r="I2491" s="3" t="s">
        <v>833</v>
      </c>
      <c r="J2491" s="3">
        <v>2040</v>
      </c>
      <c r="K2491" s="9">
        <v>100</v>
      </c>
    </row>
    <row r="2492" spans="1:11" x14ac:dyDescent="0.3">
      <c r="A2492" s="4" t="s">
        <v>349</v>
      </c>
      <c r="B2492" s="4" t="s">
        <v>363</v>
      </c>
      <c r="C2492" s="4" t="s">
        <v>10</v>
      </c>
      <c r="D2492" s="4" t="s">
        <v>708</v>
      </c>
      <c r="E2492" s="3" t="s">
        <v>876</v>
      </c>
      <c r="F2492" s="3"/>
      <c r="G2492" s="3"/>
      <c r="H2492" s="3"/>
      <c r="I2492" s="3" t="s">
        <v>833</v>
      </c>
      <c r="J2492" s="3">
        <v>2050</v>
      </c>
      <c r="K2492" s="9">
        <v>100</v>
      </c>
    </row>
    <row r="2493" spans="1:11" x14ac:dyDescent="0.3">
      <c r="A2493" s="4" t="s">
        <v>349</v>
      </c>
      <c r="B2493" s="4" t="s">
        <v>363</v>
      </c>
      <c r="C2493" s="4" t="s">
        <v>10</v>
      </c>
      <c r="D2493" s="4" t="s">
        <v>709</v>
      </c>
      <c r="E2493" s="3" t="s">
        <v>877</v>
      </c>
      <c r="F2493" s="3"/>
      <c r="G2493" s="3" t="s">
        <v>352</v>
      </c>
      <c r="H2493" s="3"/>
      <c r="I2493" s="3" t="s">
        <v>12</v>
      </c>
      <c r="J2493" s="3">
        <v>2020</v>
      </c>
      <c r="K2493" s="9">
        <v>43200</v>
      </c>
    </row>
    <row r="2494" spans="1:11" x14ac:dyDescent="0.3">
      <c r="A2494" s="4" t="s">
        <v>349</v>
      </c>
      <c r="B2494" s="4" t="s">
        <v>363</v>
      </c>
      <c r="C2494" s="4" t="s">
        <v>10</v>
      </c>
      <c r="D2494" s="4" t="s">
        <v>709</v>
      </c>
      <c r="E2494" s="3" t="s">
        <v>877</v>
      </c>
      <c r="F2494" s="3"/>
      <c r="G2494" s="3" t="s">
        <v>352</v>
      </c>
      <c r="H2494" s="3"/>
      <c r="I2494" s="3" t="s">
        <v>12</v>
      </c>
      <c r="J2494" s="3">
        <v>2050</v>
      </c>
      <c r="K2494" s="9">
        <v>48960.000000000007</v>
      </c>
    </row>
    <row r="2495" spans="1:11" x14ac:dyDescent="0.3">
      <c r="A2495" s="4" t="s">
        <v>349</v>
      </c>
      <c r="B2495" s="4" t="s">
        <v>363</v>
      </c>
      <c r="C2495" s="4" t="s">
        <v>10</v>
      </c>
      <c r="D2495" s="4" t="s">
        <v>709</v>
      </c>
      <c r="E2495" s="3" t="s">
        <v>877</v>
      </c>
      <c r="F2495" s="3"/>
      <c r="G2495" s="3" t="s">
        <v>352</v>
      </c>
      <c r="H2495" s="3"/>
      <c r="I2495" s="3" t="s">
        <v>11</v>
      </c>
      <c r="J2495" s="3">
        <v>2020</v>
      </c>
      <c r="K2495" s="9">
        <v>46080</v>
      </c>
    </row>
    <row r="2496" spans="1:11" x14ac:dyDescent="0.3">
      <c r="A2496" s="4" t="s">
        <v>349</v>
      </c>
      <c r="B2496" s="4" t="s">
        <v>363</v>
      </c>
      <c r="C2496" s="4" t="s">
        <v>10</v>
      </c>
      <c r="D2496" s="4" t="s">
        <v>709</v>
      </c>
      <c r="E2496" s="3" t="s">
        <v>877</v>
      </c>
      <c r="F2496" s="3"/>
      <c r="G2496" s="3" t="s">
        <v>352</v>
      </c>
      <c r="H2496" s="3"/>
      <c r="I2496" s="3" t="s">
        <v>11</v>
      </c>
      <c r="J2496" s="3">
        <v>2050</v>
      </c>
      <c r="K2496" s="9">
        <v>50399.999999999993</v>
      </c>
    </row>
    <row r="2497" spans="1:11" x14ac:dyDescent="0.3">
      <c r="A2497" s="4" t="s">
        <v>349</v>
      </c>
      <c r="B2497" s="4" t="s">
        <v>363</v>
      </c>
      <c r="C2497" s="4" t="s">
        <v>10</v>
      </c>
      <c r="D2497" s="4" t="s">
        <v>709</v>
      </c>
      <c r="E2497" s="3" t="s">
        <v>877</v>
      </c>
      <c r="F2497" s="3"/>
      <c r="G2497" s="3" t="s">
        <v>352</v>
      </c>
      <c r="H2497" s="3"/>
      <c r="I2497" s="3" t="s">
        <v>833</v>
      </c>
      <c r="J2497" s="3">
        <v>2020</v>
      </c>
      <c r="K2497" s="9">
        <v>41760</v>
      </c>
    </row>
    <row r="2498" spans="1:11" x14ac:dyDescent="0.3">
      <c r="A2498" s="4" t="s">
        <v>349</v>
      </c>
      <c r="B2498" s="4" t="s">
        <v>363</v>
      </c>
      <c r="C2498" s="4" t="s">
        <v>10</v>
      </c>
      <c r="D2498" s="4" t="s">
        <v>709</v>
      </c>
      <c r="E2498" s="3" t="s">
        <v>877</v>
      </c>
      <c r="F2498" s="3"/>
      <c r="G2498" s="3" t="s">
        <v>352</v>
      </c>
      <c r="H2498" s="3"/>
      <c r="I2498" s="3" t="s">
        <v>833</v>
      </c>
      <c r="J2498" s="3">
        <v>2030</v>
      </c>
      <c r="K2498" s="9">
        <v>47160</v>
      </c>
    </row>
    <row r="2499" spans="1:11" x14ac:dyDescent="0.3">
      <c r="A2499" s="4" t="s">
        <v>349</v>
      </c>
      <c r="B2499" s="4" t="s">
        <v>363</v>
      </c>
      <c r="C2499" s="4" t="s">
        <v>10</v>
      </c>
      <c r="D2499" s="4" t="s">
        <v>709</v>
      </c>
      <c r="E2499" s="3" t="s">
        <v>877</v>
      </c>
      <c r="F2499" s="3"/>
      <c r="G2499" s="3" t="s">
        <v>352</v>
      </c>
      <c r="H2499" s="3"/>
      <c r="I2499" s="3" t="s">
        <v>833</v>
      </c>
      <c r="J2499" s="3">
        <v>2040</v>
      </c>
      <c r="K2499" s="9">
        <v>48960.000000000007</v>
      </c>
    </row>
    <row r="2500" spans="1:11" x14ac:dyDescent="0.3">
      <c r="A2500" s="4" t="s">
        <v>349</v>
      </c>
      <c r="B2500" s="4" t="s">
        <v>363</v>
      </c>
      <c r="C2500" s="4" t="s">
        <v>10</v>
      </c>
      <c r="D2500" s="4" t="s">
        <v>709</v>
      </c>
      <c r="E2500" s="3" t="s">
        <v>877</v>
      </c>
      <c r="F2500" s="3"/>
      <c r="G2500" s="3" t="s">
        <v>352</v>
      </c>
      <c r="H2500" s="3"/>
      <c r="I2500" s="3" t="s">
        <v>833</v>
      </c>
      <c r="J2500" s="3">
        <v>2050</v>
      </c>
      <c r="K2500" s="9">
        <v>50760</v>
      </c>
    </row>
    <row r="2501" spans="1:11" x14ac:dyDescent="0.3">
      <c r="A2501" s="4" t="s">
        <v>349</v>
      </c>
      <c r="B2501" s="4" t="s">
        <v>363</v>
      </c>
      <c r="C2501" s="4" t="s">
        <v>10</v>
      </c>
      <c r="D2501" s="4" t="s">
        <v>710</v>
      </c>
      <c r="E2501" s="3" t="s">
        <v>875</v>
      </c>
      <c r="F2501" s="3"/>
      <c r="G2501" s="3"/>
      <c r="H2501" s="3"/>
      <c r="I2501" s="3" t="s">
        <v>12</v>
      </c>
      <c r="J2501" s="3">
        <v>2020</v>
      </c>
      <c r="K2501" s="9">
        <v>162.01620162016201</v>
      </c>
    </row>
    <row r="2502" spans="1:11" x14ac:dyDescent="0.3">
      <c r="A2502" s="4" t="s">
        <v>349</v>
      </c>
      <c r="B2502" s="4" t="s">
        <v>363</v>
      </c>
      <c r="C2502" s="4" t="s">
        <v>10</v>
      </c>
      <c r="D2502" s="4" t="s">
        <v>710</v>
      </c>
      <c r="E2502" s="3" t="s">
        <v>875</v>
      </c>
      <c r="F2502" s="3"/>
      <c r="G2502" s="3"/>
      <c r="H2502" s="3"/>
      <c r="I2502" s="3" t="s">
        <v>12</v>
      </c>
      <c r="J2502" s="3">
        <v>2050</v>
      </c>
      <c r="K2502" s="9">
        <v>183.6183618361836</v>
      </c>
    </row>
    <row r="2503" spans="1:11" x14ac:dyDescent="0.3">
      <c r="A2503" s="4" t="s">
        <v>349</v>
      </c>
      <c r="B2503" s="4" t="s">
        <v>363</v>
      </c>
      <c r="C2503" s="4" t="s">
        <v>10</v>
      </c>
      <c r="D2503" s="4" t="s">
        <v>710</v>
      </c>
      <c r="E2503" s="3" t="s">
        <v>875</v>
      </c>
      <c r="F2503" s="3"/>
      <c r="G2503" s="3"/>
      <c r="H2503" s="3"/>
      <c r="I2503" s="3" t="s">
        <v>11</v>
      </c>
      <c r="J2503" s="3">
        <v>2020</v>
      </c>
      <c r="K2503" s="9">
        <v>172.81728172817279</v>
      </c>
    </row>
    <row r="2504" spans="1:11" x14ac:dyDescent="0.3">
      <c r="A2504" s="4" t="s">
        <v>349</v>
      </c>
      <c r="B2504" s="4" t="s">
        <v>363</v>
      </c>
      <c r="C2504" s="4" t="s">
        <v>10</v>
      </c>
      <c r="D2504" s="4" t="s">
        <v>710</v>
      </c>
      <c r="E2504" s="3" t="s">
        <v>875</v>
      </c>
      <c r="F2504" s="3"/>
      <c r="G2504" s="3"/>
      <c r="H2504" s="3"/>
      <c r="I2504" s="3" t="s">
        <v>11</v>
      </c>
      <c r="J2504" s="3">
        <v>2050</v>
      </c>
      <c r="K2504" s="9">
        <v>189.018901890189</v>
      </c>
    </row>
    <row r="2505" spans="1:11" x14ac:dyDescent="0.3">
      <c r="A2505" s="4" t="s">
        <v>349</v>
      </c>
      <c r="B2505" s="4" t="s">
        <v>363</v>
      </c>
      <c r="C2505" s="4" t="s">
        <v>10</v>
      </c>
      <c r="D2505" s="4" t="s">
        <v>710</v>
      </c>
      <c r="E2505" s="3" t="s">
        <v>875</v>
      </c>
      <c r="F2505" s="3"/>
      <c r="G2505" s="3"/>
      <c r="H2505" s="3"/>
      <c r="I2505" s="3" t="s">
        <v>833</v>
      </c>
      <c r="J2505" s="3">
        <v>2020</v>
      </c>
      <c r="K2505" s="9">
        <v>156.6156615661566</v>
      </c>
    </row>
    <row r="2506" spans="1:11" x14ac:dyDescent="0.3">
      <c r="A2506" s="4" t="s">
        <v>349</v>
      </c>
      <c r="B2506" s="4" t="s">
        <v>363</v>
      </c>
      <c r="C2506" s="4" t="s">
        <v>10</v>
      </c>
      <c r="D2506" s="4" t="s">
        <v>710</v>
      </c>
      <c r="E2506" s="3" t="s">
        <v>875</v>
      </c>
      <c r="F2506" s="3"/>
      <c r="G2506" s="3"/>
      <c r="H2506" s="3"/>
      <c r="I2506" s="3" t="s">
        <v>833</v>
      </c>
      <c r="J2506" s="3">
        <v>2030</v>
      </c>
      <c r="K2506" s="9">
        <v>176.86768676867689</v>
      </c>
    </row>
    <row r="2507" spans="1:11" x14ac:dyDescent="0.3">
      <c r="A2507" s="4" t="s">
        <v>349</v>
      </c>
      <c r="B2507" s="4" t="s">
        <v>363</v>
      </c>
      <c r="C2507" s="4" t="s">
        <v>10</v>
      </c>
      <c r="D2507" s="4" t="s">
        <v>710</v>
      </c>
      <c r="E2507" s="3" t="s">
        <v>875</v>
      </c>
      <c r="F2507" s="3"/>
      <c r="G2507" s="3"/>
      <c r="H2507" s="3"/>
      <c r="I2507" s="3" t="s">
        <v>833</v>
      </c>
      <c r="J2507" s="3">
        <v>2040</v>
      </c>
      <c r="K2507" s="9">
        <v>183.6183618361836</v>
      </c>
    </row>
    <row r="2508" spans="1:11" x14ac:dyDescent="0.3">
      <c r="A2508" s="4" t="s">
        <v>349</v>
      </c>
      <c r="B2508" s="4" t="s">
        <v>363</v>
      </c>
      <c r="C2508" s="4" t="s">
        <v>10</v>
      </c>
      <c r="D2508" s="4" t="s">
        <v>710</v>
      </c>
      <c r="E2508" s="3" t="s">
        <v>875</v>
      </c>
      <c r="F2508" s="3"/>
      <c r="G2508" s="3"/>
      <c r="H2508" s="3"/>
      <c r="I2508" s="3" t="s">
        <v>833</v>
      </c>
      <c r="J2508" s="3">
        <v>2050</v>
      </c>
      <c r="K2508" s="9">
        <v>190.36903690369039</v>
      </c>
    </row>
    <row r="2509" spans="1:11" x14ac:dyDescent="0.3">
      <c r="A2509" s="4" t="s">
        <v>349</v>
      </c>
      <c r="B2509" s="4" t="s">
        <v>363</v>
      </c>
      <c r="C2509" s="4" t="s">
        <v>10</v>
      </c>
      <c r="D2509" s="4" t="s">
        <v>834</v>
      </c>
      <c r="E2509" s="3" t="s">
        <v>874</v>
      </c>
      <c r="F2509" s="3"/>
      <c r="G2509" s="3" t="s">
        <v>245</v>
      </c>
      <c r="H2509" s="3"/>
      <c r="I2509" s="3" t="s">
        <v>12</v>
      </c>
      <c r="J2509" s="3">
        <v>2020</v>
      </c>
      <c r="K2509" s="9">
        <v>10.927092709270919</v>
      </c>
    </row>
    <row r="2510" spans="1:11" x14ac:dyDescent="0.3">
      <c r="A2510" s="4" t="s">
        <v>349</v>
      </c>
      <c r="B2510" s="4" t="s">
        <v>363</v>
      </c>
      <c r="C2510" s="4" t="s">
        <v>10</v>
      </c>
      <c r="D2510" s="4" t="s">
        <v>834</v>
      </c>
      <c r="E2510" s="3" t="s">
        <v>874</v>
      </c>
      <c r="F2510" s="3"/>
      <c r="G2510" s="3" t="s">
        <v>245</v>
      </c>
      <c r="H2510" s="3"/>
      <c r="I2510" s="3" t="s">
        <v>12</v>
      </c>
      <c r="J2510" s="3">
        <v>2050</v>
      </c>
      <c r="K2510" s="9">
        <v>12.38403840384038</v>
      </c>
    </row>
    <row r="2511" spans="1:11" x14ac:dyDescent="0.3">
      <c r="A2511" s="4" t="s">
        <v>349</v>
      </c>
      <c r="B2511" s="4" t="s">
        <v>363</v>
      </c>
      <c r="C2511" s="4" t="s">
        <v>10</v>
      </c>
      <c r="D2511" s="4" t="s">
        <v>834</v>
      </c>
      <c r="E2511" s="3" t="s">
        <v>874</v>
      </c>
      <c r="F2511" s="3"/>
      <c r="G2511" s="3" t="s">
        <v>245</v>
      </c>
      <c r="H2511" s="3"/>
      <c r="I2511" s="3" t="s">
        <v>11</v>
      </c>
      <c r="J2511" s="3">
        <v>2020</v>
      </c>
      <c r="K2511" s="9">
        <v>11.65556555655567</v>
      </c>
    </row>
    <row r="2512" spans="1:11" x14ac:dyDescent="0.3">
      <c r="A2512" s="4" t="s">
        <v>349</v>
      </c>
      <c r="B2512" s="4" t="s">
        <v>363</v>
      </c>
      <c r="C2512" s="4" t="s">
        <v>10</v>
      </c>
      <c r="D2512" s="4" t="s">
        <v>834</v>
      </c>
      <c r="E2512" s="3" t="s">
        <v>874</v>
      </c>
      <c r="F2512" s="3"/>
      <c r="G2512" s="3" t="s">
        <v>245</v>
      </c>
      <c r="H2512" s="3"/>
      <c r="I2512" s="3" t="s">
        <v>11</v>
      </c>
      <c r="J2512" s="3">
        <v>2050</v>
      </c>
      <c r="K2512" s="9">
        <v>12.748274827482749</v>
      </c>
    </row>
    <row r="2513" spans="1:11" x14ac:dyDescent="0.3">
      <c r="A2513" s="4" t="s">
        <v>349</v>
      </c>
      <c r="B2513" s="4" t="s">
        <v>363</v>
      </c>
      <c r="C2513" s="4" t="s">
        <v>10</v>
      </c>
      <c r="D2513" s="4" t="s">
        <v>834</v>
      </c>
      <c r="E2513" s="3" t="s">
        <v>874</v>
      </c>
      <c r="F2513" s="3"/>
      <c r="G2513" s="3" t="s">
        <v>245</v>
      </c>
      <c r="H2513" s="3"/>
      <c r="I2513" s="3" t="s">
        <v>833</v>
      </c>
      <c r="J2513" s="3">
        <v>2020</v>
      </c>
      <c r="K2513" s="9">
        <v>10.562856285628561</v>
      </c>
    </row>
    <row r="2514" spans="1:11" x14ac:dyDescent="0.3">
      <c r="A2514" s="4" t="s">
        <v>349</v>
      </c>
      <c r="B2514" s="4" t="s">
        <v>363</v>
      </c>
      <c r="C2514" s="4" t="s">
        <v>10</v>
      </c>
      <c r="D2514" s="4" t="s">
        <v>834</v>
      </c>
      <c r="E2514" s="3" t="s">
        <v>874</v>
      </c>
      <c r="F2514" s="3"/>
      <c r="G2514" s="3" t="s">
        <v>245</v>
      </c>
      <c r="H2514" s="3"/>
      <c r="I2514" s="3" t="s">
        <v>833</v>
      </c>
      <c r="J2514" s="3">
        <v>2030</v>
      </c>
      <c r="K2514" s="9">
        <v>11.92874287428744</v>
      </c>
    </row>
    <row r="2515" spans="1:11" x14ac:dyDescent="0.3">
      <c r="A2515" s="4" t="s">
        <v>349</v>
      </c>
      <c r="B2515" s="4" t="s">
        <v>363</v>
      </c>
      <c r="C2515" s="4" t="s">
        <v>10</v>
      </c>
      <c r="D2515" s="4" t="s">
        <v>834</v>
      </c>
      <c r="E2515" s="3" t="s">
        <v>874</v>
      </c>
      <c r="F2515" s="3"/>
      <c r="G2515" s="3" t="s">
        <v>245</v>
      </c>
      <c r="H2515" s="3"/>
      <c r="I2515" s="3" t="s">
        <v>833</v>
      </c>
      <c r="J2515" s="3">
        <v>2040</v>
      </c>
      <c r="K2515" s="9">
        <v>12.38403840384038</v>
      </c>
    </row>
    <row r="2516" spans="1:11" x14ac:dyDescent="0.3">
      <c r="A2516" s="4" t="s">
        <v>349</v>
      </c>
      <c r="B2516" s="4" t="s">
        <v>363</v>
      </c>
      <c r="C2516" s="4" t="s">
        <v>10</v>
      </c>
      <c r="D2516" s="4" t="s">
        <v>834</v>
      </c>
      <c r="E2516" s="3" t="s">
        <v>874</v>
      </c>
      <c r="F2516" s="3"/>
      <c r="G2516" s="3" t="s">
        <v>245</v>
      </c>
      <c r="H2516" s="3"/>
      <c r="I2516" s="3" t="s">
        <v>833</v>
      </c>
      <c r="J2516" s="3">
        <v>2050</v>
      </c>
      <c r="K2516" s="9">
        <v>12.83933393339332</v>
      </c>
    </row>
    <row r="2517" spans="1:11" x14ac:dyDescent="0.3">
      <c r="A2517" s="4" t="s">
        <v>349</v>
      </c>
      <c r="B2517" s="4" t="s">
        <v>363</v>
      </c>
      <c r="C2517" s="4" t="s">
        <v>373</v>
      </c>
      <c r="D2517" s="4" t="s">
        <v>475</v>
      </c>
      <c r="E2517" s="3" t="s">
        <v>850</v>
      </c>
      <c r="F2517" s="3"/>
      <c r="G2517" s="3" t="s">
        <v>0</v>
      </c>
      <c r="H2517" s="3"/>
      <c r="I2517" s="3" t="s">
        <v>12</v>
      </c>
      <c r="J2517" s="3">
        <v>2020</v>
      </c>
      <c r="K2517" s="9">
        <v>90</v>
      </c>
    </row>
    <row r="2518" spans="1:11" x14ac:dyDescent="0.3">
      <c r="A2518" s="4" t="s">
        <v>349</v>
      </c>
      <c r="B2518" s="4" t="s">
        <v>363</v>
      </c>
      <c r="C2518" s="4" t="s">
        <v>373</v>
      </c>
      <c r="D2518" s="4" t="s">
        <v>475</v>
      </c>
      <c r="E2518" s="3" t="s">
        <v>850</v>
      </c>
      <c r="F2518" s="3"/>
      <c r="G2518" s="3" t="s">
        <v>0</v>
      </c>
      <c r="H2518" s="3"/>
      <c r="I2518" s="3" t="s">
        <v>12</v>
      </c>
      <c r="J2518" s="3">
        <v>2050</v>
      </c>
      <c r="K2518" s="9">
        <v>90</v>
      </c>
    </row>
    <row r="2519" spans="1:11" x14ac:dyDescent="0.3">
      <c r="A2519" s="4" t="s">
        <v>349</v>
      </c>
      <c r="B2519" s="4" t="s">
        <v>363</v>
      </c>
      <c r="C2519" s="4" t="s">
        <v>373</v>
      </c>
      <c r="D2519" s="4" t="s">
        <v>475</v>
      </c>
      <c r="E2519" s="3" t="s">
        <v>850</v>
      </c>
      <c r="F2519" s="3"/>
      <c r="G2519" s="3" t="s">
        <v>0</v>
      </c>
      <c r="H2519" s="3"/>
      <c r="I2519" s="3" t="s">
        <v>11</v>
      </c>
      <c r="J2519" s="3">
        <v>2020</v>
      </c>
      <c r="K2519" s="9">
        <v>90</v>
      </c>
    </row>
    <row r="2520" spans="1:11" x14ac:dyDescent="0.3">
      <c r="A2520" s="4" t="s">
        <v>349</v>
      </c>
      <c r="B2520" s="4" t="s">
        <v>363</v>
      </c>
      <c r="C2520" s="4" t="s">
        <v>373</v>
      </c>
      <c r="D2520" s="4" t="s">
        <v>475</v>
      </c>
      <c r="E2520" s="3" t="s">
        <v>850</v>
      </c>
      <c r="F2520" s="3"/>
      <c r="G2520" s="3" t="s">
        <v>0</v>
      </c>
      <c r="H2520" s="3"/>
      <c r="I2520" s="3" t="s">
        <v>11</v>
      </c>
      <c r="J2520" s="3">
        <v>2050</v>
      </c>
      <c r="K2520" s="9">
        <v>90</v>
      </c>
    </row>
    <row r="2521" spans="1:11" x14ac:dyDescent="0.3">
      <c r="A2521" s="4" t="s">
        <v>349</v>
      </c>
      <c r="B2521" s="4" t="s">
        <v>363</v>
      </c>
      <c r="C2521" s="4" t="s">
        <v>373</v>
      </c>
      <c r="D2521" s="4" t="s">
        <v>475</v>
      </c>
      <c r="E2521" s="3" t="s">
        <v>850</v>
      </c>
      <c r="F2521" s="3"/>
      <c r="G2521" s="3" t="s">
        <v>0</v>
      </c>
      <c r="H2521" s="3"/>
      <c r="I2521" s="3" t="s">
        <v>833</v>
      </c>
      <c r="J2521" s="3">
        <v>2020</v>
      </c>
      <c r="K2521" s="9">
        <v>90</v>
      </c>
    </row>
    <row r="2522" spans="1:11" x14ac:dyDescent="0.3">
      <c r="A2522" s="4" t="s">
        <v>349</v>
      </c>
      <c r="B2522" s="4" t="s">
        <v>363</v>
      </c>
      <c r="C2522" s="4" t="s">
        <v>373</v>
      </c>
      <c r="D2522" s="4" t="s">
        <v>475</v>
      </c>
      <c r="E2522" s="3" t="s">
        <v>850</v>
      </c>
      <c r="F2522" s="3"/>
      <c r="G2522" s="3" t="s">
        <v>0</v>
      </c>
      <c r="H2522" s="3"/>
      <c r="I2522" s="3" t="s">
        <v>833</v>
      </c>
      <c r="J2522" s="3">
        <v>2030</v>
      </c>
      <c r="K2522" s="9">
        <v>90</v>
      </c>
    </row>
    <row r="2523" spans="1:11" x14ac:dyDescent="0.3">
      <c r="A2523" s="4" t="s">
        <v>349</v>
      </c>
      <c r="B2523" s="4" t="s">
        <v>363</v>
      </c>
      <c r="C2523" s="4" t="s">
        <v>373</v>
      </c>
      <c r="D2523" s="4" t="s">
        <v>475</v>
      </c>
      <c r="E2523" s="3" t="s">
        <v>850</v>
      </c>
      <c r="F2523" s="3"/>
      <c r="G2523" s="3" t="s">
        <v>0</v>
      </c>
      <c r="H2523" s="3"/>
      <c r="I2523" s="3" t="s">
        <v>833</v>
      </c>
      <c r="J2523" s="3">
        <v>2040</v>
      </c>
      <c r="K2523" s="9">
        <v>90</v>
      </c>
    </row>
    <row r="2524" spans="1:11" x14ac:dyDescent="0.3">
      <c r="A2524" s="4" t="s">
        <v>349</v>
      </c>
      <c r="B2524" s="4" t="s">
        <v>363</v>
      </c>
      <c r="C2524" s="4" t="s">
        <v>373</v>
      </c>
      <c r="D2524" s="4" t="s">
        <v>475</v>
      </c>
      <c r="E2524" s="3" t="s">
        <v>850</v>
      </c>
      <c r="F2524" s="3"/>
      <c r="G2524" s="3" t="s">
        <v>0</v>
      </c>
      <c r="H2524" s="3"/>
      <c r="I2524" s="3" t="s">
        <v>833</v>
      </c>
      <c r="J2524" s="3">
        <v>2050</v>
      </c>
      <c r="K2524" s="9">
        <v>90</v>
      </c>
    </row>
    <row r="2525" spans="1:11" x14ac:dyDescent="0.3">
      <c r="A2525" s="4" t="s">
        <v>349</v>
      </c>
      <c r="B2525" s="4" t="s">
        <v>363</v>
      </c>
      <c r="C2525" s="4" t="s">
        <v>373</v>
      </c>
      <c r="D2525" s="4" t="s">
        <v>476</v>
      </c>
      <c r="E2525" s="3" t="s">
        <v>850</v>
      </c>
      <c r="F2525" s="3"/>
      <c r="G2525" s="3" t="s">
        <v>0</v>
      </c>
      <c r="H2525" s="3"/>
      <c r="I2525" s="3" t="s">
        <v>12</v>
      </c>
      <c r="J2525" s="3">
        <v>2020</v>
      </c>
      <c r="K2525" s="9">
        <v>10</v>
      </c>
    </row>
    <row r="2526" spans="1:11" x14ac:dyDescent="0.3">
      <c r="A2526" s="4" t="s">
        <v>349</v>
      </c>
      <c r="B2526" s="4" t="s">
        <v>363</v>
      </c>
      <c r="C2526" s="4" t="s">
        <v>373</v>
      </c>
      <c r="D2526" s="4" t="s">
        <v>476</v>
      </c>
      <c r="E2526" s="3" t="s">
        <v>850</v>
      </c>
      <c r="F2526" s="3"/>
      <c r="G2526" s="3" t="s">
        <v>0</v>
      </c>
      <c r="H2526" s="3"/>
      <c r="I2526" s="3" t="s">
        <v>12</v>
      </c>
      <c r="J2526" s="3">
        <v>2050</v>
      </c>
      <c r="K2526" s="9">
        <v>10</v>
      </c>
    </row>
    <row r="2527" spans="1:11" x14ac:dyDescent="0.3">
      <c r="A2527" s="4" t="s">
        <v>349</v>
      </c>
      <c r="B2527" s="4" t="s">
        <v>363</v>
      </c>
      <c r="C2527" s="4" t="s">
        <v>373</v>
      </c>
      <c r="D2527" s="4" t="s">
        <v>476</v>
      </c>
      <c r="E2527" s="3" t="s">
        <v>850</v>
      </c>
      <c r="F2527" s="3"/>
      <c r="G2527" s="3" t="s">
        <v>0</v>
      </c>
      <c r="H2527" s="3"/>
      <c r="I2527" s="3" t="s">
        <v>11</v>
      </c>
      <c r="J2527" s="3">
        <v>2020</v>
      </c>
      <c r="K2527" s="9">
        <v>10</v>
      </c>
    </row>
    <row r="2528" spans="1:11" x14ac:dyDescent="0.3">
      <c r="A2528" s="4" t="s">
        <v>349</v>
      </c>
      <c r="B2528" s="4" t="s">
        <v>363</v>
      </c>
      <c r="C2528" s="4" t="s">
        <v>373</v>
      </c>
      <c r="D2528" s="4" t="s">
        <v>476</v>
      </c>
      <c r="E2528" s="3" t="s">
        <v>850</v>
      </c>
      <c r="F2528" s="3"/>
      <c r="G2528" s="3" t="s">
        <v>0</v>
      </c>
      <c r="H2528" s="3"/>
      <c r="I2528" s="3" t="s">
        <v>11</v>
      </c>
      <c r="J2528" s="3">
        <v>2050</v>
      </c>
      <c r="K2528" s="9">
        <v>10</v>
      </c>
    </row>
    <row r="2529" spans="1:11" x14ac:dyDescent="0.3">
      <c r="A2529" s="4" t="s">
        <v>349</v>
      </c>
      <c r="B2529" s="4" t="s">
        <v>363</v>
      </c>
      <c r="C2529" s="4" t="s">
        <v>373</v>
      </c>
      <c r="D2529" s="4" t="s">
        <v>476</v>
      </c>
      <c r="E2529" s="3" t="s">
        <v>850</v>
      </c>
      <c r="F2529" s="3"/>
      <c r="G2529" s="3" t="s">
        <v>0</v>
      </c>
      <c r="H2529" s="3"/>
      <c r="I2529" s="3" t="s">
        <v>833</v>
      </c>
      <c r="J2529" s="3">
        <v>2020</v>
      </c>
      <c r="K2529" s="9">
        <v>10</v>
      </c>
    </row>
    <row r="2530" spans="1:11" x14ac:dyDescent="0.3">
      <c r="A2530" s="4" t="s">
        <v>349</v>
      </c>
      <c r="B2530" s="4" t="s">
        <v>363</v>
      </c>
      <c r="C2530" s="4" t="s">
        <v>373</v>
      </c>
      <c r="D2530" s="4" t="s">
        <v>476</v>
      </c>
      <c r="E2530" s="3" t="s">
        <v>850</v>
      </c>
      <c r="F2530" s="3"/>
      <c r="G2530" s="3" t="s">
        <v>0</v>
      </c>
      <c r="H2530" s="3"/>
      <c r="I2530" s="3" t="s">
        <v>833</v>
      </c>
      <c r="J2530" s="3">
        <v>2030</v>
      </c>
      <c r="K2530" s="9">
        <v>10</v>
      </c>
    </row>
    <row r="2531" spans="1:11" x14ac:dyDescent="0.3">
      <c r="A2531" s="4" t="s">
        <v>349</v>
      </c>
      <c r="B2531" s="4" t="s">
        <v>363</v>
      </c>
      <c r="C2531" s="4" t="s">
        <v>373</v>
      </c>
      <c r="D2531" s="4" t="s">
        <v>476</v>
      </c>
      <c r="E2531" s="3" t="s">
        <v>850</v>
      </c>
      <c r="F2531" s="3"/>
      <c r="G2531" s="3" t="s">
        <v>0</v>
      </c>
      <c r="H2531" s="3"/>
      <c r="I2531" s="3" t="s">
        <v>833</v>
      </c>
      <c r="J2531" s="3">
        <v>2040</v>
      </c>
      <c r="K2531" s="9">
        <v>10</v>
      </c>
    </row>
    <row r="2532" spans="1:11" x14ac:dyDescent="0.3">
      <c r="A2532" s="4" t="s">
        <v>349</v>
      </c>
      <c r="B2532" s="4" t="s">
        <v>363</v>
      </c>
      <c r="C2532" s="4" t="s">
        <v>373</v>
      </c>
      <c r="D2532" s="4" t="s">
        <v>476</v>
      </c>
      <c r="E2532" s="3" t="s">
        <v>850</v>
      </c>
      <c r="F2532" s="3"/>
      <c r="G2532" s="3" t="s">
        <v>0</v>
      </c>
      <c r="H2532" s="3"/>
      <c r="I2532" s="3" t="s">
        <v>833</v>
      </c>
      <c r="J2532" s="3">
        <v>2050</v>
      </c>
      <c r="K2532" s="9">
        <v>10</v>
      </c>
    </row>
    <row r="2533" spans="1:11" x14ac:dyDescent="0.3">
      <c r="A2533" s="4" t="s">
        <v>349</v>
      </c>
      <c r="B2533" s="4" t="s">
        <v>363</v>
      </c>
      <c r="C2533" s="4" t="s">
        <v>373</v>
      </c>
      <c r="D2533" s="4" t="s">
        <v>716</v>
      </c>
      <c r="E2533" s="3" t="s">
        <v>878</v>
      </c>
      <c r="F2533" s="3"/>
      <c r="G2533" s="3" t="s">
        <v>358</v>
      </c>
      <c r="H2533" s="3"/>
      <c r="I2533" s="3" t="s">
        <v>12</v>
      </c>
      <c r="J2533" s="3">
        <v>2020</v>
      </c>
      <c r="K2533" s="9">
        <v>4</v>
      </c>
    </row>
    <row r="2534" spans="1:11" x14ac:dyDescent="0.3">
      <c r="A2534" s="4" t="s">
        <v>349</v>
      </c>
      <c r="B2534" s="4" t="s">
        <v>363</v>
      </c>
      <c r="C2534" s="4" t="s">
        <v>373</v>
      </c>
      <c r="D2534" s="4" t="s">
        <v>716</v>
      </c>
      <c r="E2534" s="3" t="s">
        <v>878</v>
      </c>
      <c r="F2534" s="3"/>
      <c r="G2534" s="3" t="s">
        <v>358</v>
      </c>
      <c r="H2534" s="3"/>
      <c r="I2534" s="3" t="s">
        <v>12</v>
      </c>
      <c r="J2534" s="3">
        <v>2050</v>
      </c>
      <c r="K2534" s="9">
        <v>4</v>
      </c>
    </row>
    <row r="2535" spans="1:11" x14ac:dyDescent="0.3">
      <c r="A2535" s="4" t="s">
        <v>349</v>
      </c>
      <c r="B2535" s="4" t="s">
        <v>363</v>
      </c>
      <c r="C2535" s="4" t="s">
        <v>373</v>
      </c>
      <c r="D2535" s="4" t="s">
        <v>716</v>
      </c>
      <c r="E2535" s="3" t="s">
        <v>878</v>
      </c>
      <c r="F2535" s="3"/>
      <c r="G2535" s="3" t="s">
        <v>358</v>
      </c>
      <c r="H2535" s="3"/>
      <c r="I2535" s="3" t="s">
        <v>11</v>
      </c>
      <c r="J2535" s="3">
        <v>2020</v>
      </c>
      <c r="K2535" s="9">
        <v>4</v>
      </c>
    </row>
    <row r="2536" spans="1:11" x14ac:dyDescent="0.3">
      <c r="A2536" s="4" t="s">
        <v>349</v>
      </c>
      <c r="B2536" s="4" t="s">
        <v>363</v>
      </c>
      <c r="C2536" s="4" t="s">
        <v>373</v>
      </c>
      <c r="D2536" s="4" t="s">
        <v>716</v>
      </c>
      <c r="E2536" s="3" t="s">
        <v>878</v>
      </c>
      <c r="F2536" s="3"/>
      <c r="G2536" s="3" t="s">
        <v>358</v>
      </c>
      <c r="H2536" s="3"/>
      <c r="I2536" s="3" t="s">
        <v>11</v>
      </c>
      <c r="J2536" s="3">
        <v>2050</v>
      </c>
      <c r="K2536" s="9">
        <v>4</v>
      </c>
    </row>
    <row r="2537" spans="1:11" x14ac:dyDescent="0.3">
      <c r="A2537" s="4" t="s">
        <v>349</v>
      </c>
      <c r="B2537" s="4" t="s">
        <v>363</v>
      </c>
      <c r="C2537" s="4" t="s">
        <v>373</v>
      </c>
      <c r="D2537" s="4" t="s">
        <v>716</v>
      </c>
      <c r="E2537" s="3" t="s">
        <v>878</v>
      </c>
      <c r="F2537" s="3"/>
      <c r="G2537" s="3" t="s">
        <v>358</v>
      </c>
      <c r="H2537" s="3"/>
      <c r="I2537" s="3" t="s">
        <v>833</v>
      </c>
      <c r="J2537" s="3">
        <v>2020</v>
      </c>
      <c r="K2537" s="9">
        <v>4</v>
      </c>
    </row>
    <row r="2538" spans="1:11" x14ac:dyDescent="0.3">
      <c r="A2538" s="4" t="s">
        <v>349</v>
      </c>
      <c r="B2538" s="4" t="s">
        <v>363</v>
      </c>
      <c r="C2538" s="4" t="s">
        <v>373</v>
      </c>
      <c r="D2538" s="4" t="s">
        <v>716</v>
      </c>
      <c r="E2538" s="3" t="s">
        <v>878</v>
      </c>
      <c r="F2538" s="3"/>
      <c r="G2538" s="3" t="s">
        <v>358</v>
      </c>
      <c r="H2538" s="3"/>
      <c r="I2538" s="3" t="s">
        <v>833</v>
      </c>
      <c r="J2538" s="3">
        <v>2030</v>
      </c>
      <c r="K2538" s="9">
        <v>4</v>
      </c>
    </row>
    <row r="2539" spans="1:11" x14ac:dyDescent="0.3">
      <c r="A2539" s="4" t="s">
        <v>349</v>
      </c>
      <c r="B2539" s="4" t="s">
        <v>363</v>
      </c>
      <c r="C2539" s="4" t="s">
        <v>373</v>
      </c>
      <c r="D2539" s="4" t="s">
        <v>716</v>
      </c>
      <c r="E2539" s="3" t="s">
        <v>878</v>
      </c>
      <c r="F2539" s="3"/>
      <c r="G2539" s="3" t="s">
        <v>358</v>
      </c>
      <c r="H2539" s="3"/>
      <c r="I2539" s="3" t="s">
        <v>833</v>
      </c>
      <c r="J2539" s="3">
        <v>2040</v>
      </c>
      <c r="K2539" s="9">
        <v>4</v>
      </c>
    </row>
    <row r="2540" spans="1:11" x14ac:dyDescent="0.3">
      <c r="A2540" s="4" t="s">
        <v>349</v>
      </c>
      <c r="B2540" s="4" t="s">
        <v>363</v>
      </c>
      <c r="C2540" s="4" t="s">
        <v>373</v>
      </c>
      <c r="D2540" s="4" t="s">
        <v>716</v>
      </c>
      <c r="E2540" s="3" t="s">
        <v>878</v>
      </c>
      <c r="F2540" s="3"/>
      <c r="G2540" s="3" t="s">
        <v>358</v>
      </c>
      <c r="H2540" s="3"/>
      <c r="I2540" s="3" t="s">
        <v>833</v>
      </c>
      <c r="J2540" s="3">
        <v>2050</v>
      </c>
      <c r="K2540" s="9">
        <v>4</v>
      </c>
    </row>
    <row r="2541" spans="1:11" x14ac:dyDescent="0.3">
      <c r="A2541" s="4" t="s">
        <v>349</v>
      </c>
      <c r="B2541" s="4" t="s">
        <v>363</v>
      </c>
      <c r="C2541" s="4" t="s">
        <v>373</v>
      </c>
      <c r="D2541" s="4" t="s">
        <v>714</v>
      </c>
      <c r="E2541" s="3" t="s">
        <v>879</v>
      </c>
      <c r="F2541" s="3"/>
      <c r="G2541" s="3" t="s">
        <v>356</v>
      </c>
      <c r="H2541" s="3"/>
      <c r="I2541" s="3" t="s">
        <v>12</v>
      </c>
      <c r="J2541" s="3">
        <v>2020</v>
      </c>
      <c r="K2541" s="9">
        <v>700</v>
      </c>
    </row>
    <row r="2542" spans="1:11" x14ac:dyDescent="0.3">
      <c r="A2542" s="4" t="s">
        <v>349</v>
      </c>
      <c r="B2542" s="4" t="s">
        <v>363</v>
      </c>
      <c r="C2542" s="4" t="s">
        <v>373</v>
      </c>
      <c r="D2542" s="4" t="s">
        <v>714</v>
      </c>
      <c r="E2542" s="3" t="s">
        <v>879</v>
      </c>
      <c r="F2542" s="3"/>
      <c r="G2542" s="3" t="s">
        <v>356</v>
      </c>
      <c r="H2542" s="3"/>
      <c r="I2542" s="3" t="s">
        <v>12</v>
      </c>
      <c r="J2542" s="3">
        <v>2050</v>
      </c>
      <c r="K2542" s="9">
        <v>300</v>
      </c>
    </row>
    <row r="2543" spans="1:11" x14ac:dyDescent="0.3">
      <c r="A2543" s="4" t="s">
        <v>349</v>
      </c>
      <c r="B2543" s="4" t="s">
        <v>363</v>
      </c>
      <c r="C2543" s="4" t="s">
        <v>373</v>
      </c>
      <c r="D2543" s="4" t="s">
        <v>714</v>
      </c>
      <c r="E2543" s="3" t="s">
        <v>879</v>
      </c>
      <c r="F2543" s="3"/>
      <c r="G2543" s="3" t="s">
        <v>356</v>
      </c>
      <c r="H2543" s="3"/>
      <c r="I2543" s="3" t="s">
        <v>11</v>
      </c>
      <c r="J2543" s="3">
        <v>2020</v>
      </c>
      <c r="K2543" s="9">
        <v>1250</v>
      </c>
    </row>
    <row r="2544" spans="1:11" x14ac:dyDescent="0.3">
      <c r="A2544" s="4" t="s">
        <v>349</v>
      </c>
      <c r="B2544" s="4" t="s">
        <v>363</v>
      </c>
      <c r="C2544" s="4" t="s">
        <v>373</v>
      </c>
      <c r="D2544" s="4" t="s">
        <v>714</v>
      </c>
      <c r="E2544" s="3" t="s">
        <v>879</v>
      </c>
      <c r="F2544" s="3"/>
      <c r="G2544" s="3" t="s">
        <v>356</v>
      </c>
      <c r="H2544" s="3"/>
      <c r="I2544" s="3" t="s">
        <v>11</v>
      </c>
      <c r="J2544" s="3">
        <v>2050</v>
      </c>
      <c r="K2544" s="9">
        <v>500</v>
      </c>
    </row>
    <row r="2545" spans="1:11" x14ac:dyDescent="0.3">
      <c r="A2545" s="4" t="s">
        <v>349</v>
      </c>
      <c r="B2545" s="4" t="s">
        <v>363</v>
      </c>
      <c r="C2545" s="4" t="s">
        <v>373</v>
      </c>
      <c r="D2545" s="4" t="s">
        <v>714</v>
      </c>
      <c r="E2545" s="3" t="s">
        <v>879</v>
      </c>
      <c r="F2545" s="3"/>
      <c r="G2545" s="3" t="s">
        <v>356</v>
      </c>
      <c r="H2545" s="3"/>
      <c r="I2545" s="3" t="s">
        <v>833</v>
      </c>
      <c r="J2545" s="3">
        <v>2020</v>
      </c>
      <c r="K2545" s="9">
        <v>925</v>
      </c>
    </row>
    <row r="2546" spans="1:11" x14ac:dyDescent="0.3">
      <c r="A2546" s="4" t="s">
        <v>349</v>
      </c>
      <c r="B2546" s="4" t="s">
        <v>363</v>
      </c>
      <c r="C2546" s="4" t="s">
        <v>373</v>
      </c>
      <c r="D2546" s="4" t="s">
        <v>714</v>
      </c>
      <c r="E2546" s="3" t="s">
        <v>879</v>
      </c>
      <c r="F2546" s="3"/>
      <c r="G2546" s="3" t="s">
        <v>356</v>
      </c>
      <c r="H2546" s="3"/>
      <c r="I2546" s="3" t="s">
        <v>833</v>
      </c>
      <c r="J2546" s="3">
        <v>2030</v>
      </c>
      <c r="K2546" s="9">
        <v>650</v>
      </c>
    </row>
    <row r="2547" spans="1:11" x14ac:dyDescent="0.3">
      <c r="A2547" s="4" t="s">
        <v>349</v>
      </c>
      <c r="B2547" s="4" t="s">
        <v>363</v>
      </c>
      <c r="C2547" s="4" t="s">
        <v>373</v>
      </c>
      <c r="D2547" s="4" t="s">
        <v>714</v>
      </c>
      <c r="E2547" s="3" t="s">
        <v>879</v>
      </c>
      <c r="F2547" s="3"/>
      <c r="G2547" s="3" t="s">
        <v>356</v>
      </c>
      <c r="H2547" s="3"/>
      <c r="I2547" s="3" t="s">
        <v>833</v>
      </c>
      <c r="J2547" s="3">
        <v>2040</v>
      </c>
      <c r="K2547" s="9">
        <v>450</v>
      </c>
    </row>
    <row r="2548" spans="1:11" x14ac:dyDescent="0.3">
      <c r="A2548" s="4" t="s">
        <v>349</v>
      </c>
      <c r="B2548" s="4" t="s">
        <v>363</v>
      </c>
      <c r="C2548" s="4" t="s">
        <v>373</v>
      </c>
      <c r="D2548" s="4" t="s">
        <v>714</v>
      </c>
      <c r="E2548" s="3" t="s">
        <v>879</v>
      </c>
      <c r="F2548" s="3"/>
      <c r="G2548" s="3" t="s">
        <v>356</v>
      </c>
      <c r="H2548" s="3"/>
      <c r="I2548" s="3" t="s">
        <v>833</v>
      </c>
      <c r="J2548" s="3">
        <v>2050</v>
      </c>
      <c r="K2548" s="9">
        <v>400</v>
      </c>
    </row>
    <row r="2549" spans="1:11" x14ac:dyDescent="0.3">
      <c r="A2549" s="4" t="s">
        <v>349</v>
      </c>
      <c r="B2549" s="4" t="s">
        <v>363</v>
      </c>
      <c r="C2549" s="4" t="s">
        <v>373</v>
      </c>
      <c r="D2549" s="4" t="s">
        <v>715</v>
      </c>
      <c r="E2549" s="3" t="s">
        <v>880</v>
      </c>
      <c r="F2549" s="3"/>
      <c r="G2549" s="3" t="s">
        <v>357</v>
      </c>
      <c r="H2549" s="3"/>
      <c r="I2549" s="3" t="s">
        <v>12</v>
      </c>
      <c r="J2549" s="3">
        <v>2020</v>
      </c>
      <c r="K2549" s="9">
        <v>1620.208333333333</v>
      </c>
    </row>
    <row r="2550" spans="1:11" x14ac:dyDescent="0.3">
      <c r="A2550" s="4" t="s">
        <v>349</v>
      </c>
      <c r="B2550" s="4" t="s">
        <v>363</v>
      </c>
      <c r="C2550" s="4" t="s">
        <v>373</v>
      </c>
      <c r="D2550" s="4" t="s">
        <v>715</v>
      </c>
      <c r="E2550" s="3" t="s">
        <v>880</v>
      </c>
      <c r="F2550" s="3"/>
      <c r="G2550" s="3" t="s">
        <v>357</v>
      </c>
      <c r="H2550" s="3"/>
      <c r="I2550" s="3" t="s">
        <v>12</v>
      </c>
      <c r="J2550" s="3">
        <v>2050</v>
      </c>
      <c r="K2550" s="9">
        <v>612.68382352941182</v>
      </c>
    </row>
    <row r="2551" spans="1:11" x14ac:dyDescent="0.3">
      <c r="A2551" s="4" t="s">
        <v>349</v>
      </c>
      <c r="B2551" s="4" t="s">
        <v>363</v>
      </c>
      <c r="C2551" s="4" t="s">
        <v>373</v>
      </c>
      <c r="D2551" s="4" t="s">
        <v>715</v>
      </c>
      <c r="E2551" s="3" t="s">
        <v>880</v>
      </c>
      <c r="F2551" s="3"/>
      <c r="G2551" s="3" t="s">
        <v>357</v>
      </c>
      <c r="H2551" s="3"/>
      <c r="I2551" s="3" t="s">
        <v>11</v>
      </c>
      <c r="J2551" s="3">
        <v>2020</v>
      </c>
      <c r="K2551" s="9">
        <v>2712.40234375</v>
      </c>
    </row>
    <row r="2552" spans="1:11" x14ac:dyDescent="0.3">
      <c r="A2552" s="4" t="s">
        <v>349</v>
      </c>
      <c r="B2552" s="4" t="s">
        <v>363</v>
      </c>
      <c r="C2552" s="4" t="s">
        <v>373</v>
      </c>
      <c r="D2552" s="4" t="s">
        <v>715</v>
      </c>
      <c r="E2552" s="3" t="s">
        <v>880</v>
      </c>
      <c r="F2552" s="3"/>
      <c r="G2552" s="3" t="s">
        <v>357</v>
      </c>
      <c r="H2552" s="3"/>
      <c r="I2552" s="3" t="s">
        <v>11</v>
      </c>
      <c r="J2552" s="3">
        <v>2050</v>
      </c>
      <c r="K2552" s="9">
        <v>991.96428571428578</v>
      </c>
    </row>
    <row r="2553" spans="1:11" x14ac:dyDescent="0.3">
      <c r="A2553" s="4" t="s">
        <v>349</v>
      </c>
      <c r="B2553" s="4" t="s">
        <v>363</v>
      </c>
      <c r="C2553" s="4" t="s">
        <v>373</v>
      </c>
      <c r="D2553" s="4" t="s">
        <v>715</v>
      </c>
      <c r="E2553" s="3" t="s">
        <v>880</v>
      </c>
      <c r="F2553" s="3"/>
      <c r="G2553" s="3" t="s">
        <v>357</v>
      </c>
      <c r="H2553" s="3"/>
      <c r="I2553" s="3" t="s">
        <v>833</v>
      </c>
      <c r="J2553" s="3">
        <v>2020</v>
      </c>
      <c r="K2553" s="9">
        <v>2214.8168103448279</v>
      </c>
    </row>
    <row r="2554" spans="1:11" x14ac:dyDescent="0.3">
      <c r="A2554" s="4" t="s">
        <v>349</v>
      </c>
      <c r="B2554" s="4" t="s">
        <v>363</v>
      </c>
      <c r="C2554" s="4" t="s">
        <v>373</v>
      </c>
      <c r="D2554" s="4" t="s">
        <v>715</v>
      </c>
      <c r="E2554" s="3" t="s">
        <v>880</v>
      </c>
      <c r="F2554" s="3"/>
      <c r="G2554" s="3" t="s">
        <v>357</v>
      </c>
      <c r="H2554" s="3"/>
      <c r="I2554" s="3" t="s">
        <v>833</v>
      </c>
      <c r="J2554" s="3">
        <v>2030</v>
      </c>
      <c r="K2554" s="9">
        <v>1378.1488549618321</v>
      </c>
    </row>
    <row r="2555" spans="1:11" x14ac:dyDescent="0.3">
      <c r="A2555" s="4" t="s">
        <v>349</v>
      </c>
      <c r="B2555" s="4" t="s">
        <v>363</v>
      </c>
      <c r="C2555" s="4" t="s">
        <v>373</v>
      </c>
      <c r="D2555" s="4" t="s">
        <v>715</v>
      </c>
      <c r="E2555" s="3" t="s">
        <v>880</v>
      </c>
      <c r="F2555" s="3"/>
      <c r="G2555" s="3" t="s">
        <v>357</v>
      </c>
      <c r="H2555" s="3"/>
      <c r="I2555" s="3" t="s">
        <v>833</v>
      </c>
      <c r="J2555" s="3">
        <v>2040</v>
      </c>
      <c r="K2555" s="9">
        <v>919.02573529411768</v>
      </c>
    </row>
    <row r="2556" spans="1:11" x14ac:dyDescent="0.3">
      <c r="A2556" s="4" t="s">
        <v>349</v>
      </c>
      <c r="B2556" s="4" t="s">
        <v>363</v>
      </c>
      <c r="C2556" s="4" t="s">
        <v>373</v>
      </c>
      <c r="D2556" s="4" t="s">
        <v>715</v>
      </c>
      <c r="E2556" s="3" t="s">
        <v>880</v>
      </c>
      <c r="F2556" s="3"/>
      <c r="G2556" s="3" t="s">
        <v>357</v>
      </c>
      <c r="H2556" s="3"/>
      <c r="I2556" s="3" t="s">
        <v>833</v>
      </c>
      <c r="J2556" s="3">
        <v>2050</v>
      </c>
      <c r="K2556" s="9">
        <v>787.94326241134763</v>
      </c>
    </row>
    <row r="2557" spans="1:11" x14ac:dyDescent="0.3">
      <c r="A2557" s="4" t="s">
        <v>349</v>
      </c>
      <c r="B2557" s="4" t="s">
        <v>363</v>
      </c>
      <c r="C2557" s="4" t="s">
        <v>373</v>
      </c>
      <c r="D2557" s="4" t="s">
        <v>718</v>
      </c>
      <c r="E2557" s="3" t="s">
        <v>881</v>
      </c>
      <c r="F2557" s="3"/>
      <c r="G2557" s="3"/>
      <c r="H2557" s="3"/>
      <c r="I2557" s="3" t="s">
        <v>833</v>
      </c>
      <c r="J2557" s="3">
        <v>2020</v>
      </c>
      <c r="K2557" s="9" t="s">
        <v>17</v>
      </c>
    </row>
    <row r="2558" spans="1:11" x14ac:dyDescent="0.3">
      <c r="A2558" s="4" t="s">
        <v>349</v>
      </c>
      <c r="B2558" s="4" t="s">
        <v>363</v>
      </c>
      <c r="C2558" s="4" t="s">
        <v>373</v>
      </c>
      <c r="D2558" s="4" t="s">
        <v>718</v>
      </c>
      <c r="E2558" s="3" t="s">
        <v>881</v>
      </c>
      <c r="F2558" s="3"/>
      <c r="G2558" s="3"/>
      <c r="H2558" s="3"/>
      <c r="I2558" s="3" t="s">
        <v>833</v>
      </c>
      <c r="J2558" s="3">
        <v>2030</v>
      </c>
      <c r="K2558" s="9" t="s">
        <v>17</v>
      </c>
    </row>
    <row r="2559" spans="1:11" x14ac:dyDescent="0.3">
      <c r="A2559" s="4" t="s">
        <v>349</v>
      </c>
      <c r="B2559" s="4" t="s">
        <v>363</v>
      </c>
      <c r="C2559" s="4" t="s">
        <v>373</v>
      </c>
      <c r="D2559" s="4" t="s">
        <v>718</v>
      </c>
      <c r="E2559" s="3" t="s">
        <v>881</v>
      </c>
      <c r="F2559" s="3"/>
      <c r="G2559" s="3"/>
      <c r="H2559" s="3"/>
      <c r="I2559" s="3" t="s">
        <v>833</v>
      </c>
      <c r="J2559" s="3">
        <v>2040</v>
      </c>
      <c r="K2559" s="9" t="s">
        <v>17</v>
      </c>
    </row>
    <row r="2560" spans="1:11" x14ac:dyDescent="0.3">
      <c r="A2560" s="4" t="s">
        <v>349</v>
      </c>
      <c r="B2560" s="4" t="s">
        <v>363</v>
      </c>
      <c r="C2560" s="4" t="s">
        <v>373</v>
      </c>
      <c r="D2560" s="4" t="s">
        <v>718</v>
      </c>
      <c r="E2560" s="3" t="s">
        <v>881</v>
      </c>
      <c r="F2560" s="3"/>
      <c r="G2560" s="3"/>
      <c r="H2560" s="3"/>
      <c r="I2560" s="3" t="s">
        <v>833</v>
      </c>
      <c r="J2560" s="3">
        <v>2050</v>
      </c>
      <c r="K2560" s="9" t="s">
        <v>17</v>
      </c>
    </row>
    <row r="2561" spans="1:11" x14ac:dyDescent="0.3">
      <c r="A2561" s="4" t="s">
        <v>349</v>
      </c>
      <c r="B2561" s="4" t="s">
        <v>363</v>
      </c>
      <c r="C2561" s="4" t="s">
        <v>373</v>
      </c>
      <c r="D2561" s="4" t="s">
        <v>717</v>
      </c>
      <c r="E2561" s="3" t="s">
        <v>882</v>
      </c>
      <c r="F2561" s="3"/>
      <c r="G2561" s="3" t="s">
        <v>244</v>
      </c>
      <c r="H2561" s="3"/>
      <c r="I2561" s="3" t="s">
        <v>833</v>
      </c>
      <c r="J2561" s="3">
        <v>2020</v>
      </c>
      <c r="K2561" s="9" t="s">
        <v>17</v>
      </c>
    </row>
    <row r="2562" spans="1:11" x14ac:dyDescent="0.3">
      <c r="A2562" s="4" t="s">
        <v>349</v>
      </c>
      <c r="B2562" s="4" t="s">
        <v>363</v>
      </c>
      <c r="C2562" s="4" t="s">
        <v>373</v>
      </c>
      <c r="D2562" s="4" t="s">
        <v>717</v>
      </c>
      <c r="E2562" s="3" t="s">
        <v>882</v>
      </c>
      <c r="F2562" s="3"/>
      <c r="G2562" s="3" t="s">
        <v>244</v>
      </c>
      <c r="H2562" s="3"/>
      <c r="I2562" s="3" t="s">
        <v>833</v>
      </c>
      <c r="J2562" s="3">
        <v>2030</v>
      </c>
      <c r="K2562" s="9" t="s">
        <v>17</v>
      </c>
    </row>
    <row r="2563" spans="1:11" x14ac:dyDescent="0.3">
      <c r="A2563" s="4" t="s">
        <v>349</v>
      </c>
      <c r="B2563" s="4" t="s">
        <v>363</v>
      </c>
      <c r="C2563" s="4" t="s">
        <v>373</v>
      </c>
      <c r="D2563" s="4" t="s">
        <v>717</v>
      </c>
      <c r="E2563" s="3" t="s">
        <v>882</v>
      </c>
      <c r="F2563" s="3"/>
      <c r="G2563" s="3" t="s">
        <v>244</v>
      </c>
      <c r="H2563" s="3"/>
      <c r="I2563" s="3" t="s">
        <v>833</v>
      </c>
      <c r="J2563" s="3">
        <v>2040</v>
      </c>
      <c r="K2563" s="9" t="s">
        <v>17</v>
      </c>
    </row>
    <row r="2564" spans="1:11" x14ac:dyDescent="0.3">
      <c r="A2564" s="4" t="s">
        <v>349</v>
      </c>
      <c r="B2564" s="4" t="s">
        <v>363</v>
      </c>
      <c r="C2564" s="4" t="s">
        <v>373</v>
      </c>
      <c r="D2564" s="4" t="s">
        <v>717</v>
      </c>
      <c r="E2564" s="3" t="s">
        <v>882</v>
      </c>
      <c r="F2564" s="3"/>
      <c r="G2564" s="3" t="s">
        <v>244</v>
      </c>
      <c r="H2564" s="3"/>
      <c r="I2564" s="3" t="s">
        <v>833</v>
      </c>
      <c r="J2564" s="3">
        <v>2050</v>
      </c>
      <c r="K2564" s="9" t="s">
        <v>17</v>
      </c>
    </row>
    <row r="2565" spans="1:11" x14ac:dyDescent="0.3">
      <c r="A2565" s="4" t="s">
        <v>349</v>
      </c>
      <c r="B2565" s="4" t="s">
        <v>363</v>
      </c>
      <c r="C2565" s="4" t="s">
        <v>416</v>
      </c>
      <c r="D2565" s="4" t="s">
        <v>719</v>
      </c>
      <c r="E2565" s="3" t="s">
        <v>883</v>
      </c>
      <c r="F2565" s="3"/>
      <c r="G2565" s="3"/>
      <c r="H2565" s="3" t="s">
        <v>360</v>
      </c>
      <c r="I2565" s="3" t="s">
        <v>12</v>
      </c>
      <c r="J2565" s="3">
        <v>2020</v>
      </c>
      <c r="K2565" s="9">
        <v>2.2000000000000002</v>
      </c>
    </row>
    <row r="2566" spans="1:11" x14ac:dyDescent="0.3">
      <c r="A2566" s="4" t="s">
        <v>349</v>
      </c>
      <c r="B2566" s="4" t="s">
        <v>363</v>
      </c>
      <c r="C2566" s="4" t="s">
        <v>416</v>
      </c>
      <c r="D2566" s="4" t="s">
        <v>719</v>
      </c>
      <c r="E2566" s="3" t="s">
        <v>883</v>
      </c>
      <c r="F2566" s="3"/>
      <c r="G2566" s="3"/>
      <c r="H2566" s="3" t="s">
        <v>360</v>
      </c>
      <c r="I2566" s="3" t="s">
        <v>12</v>
      </c>
      <c r="J2566" s="3">
        <v>2050</v>
      </c>
      <c r="K2566" s="9">
        <v>3.2</v>
      </c>
    </row>
    <row r="2567" spans="1:11" x14ac:dyDescent="0.3">
      <c r="A2567" s="4" t="s">
        <v>349</v>
      </c>
      <c r="B2567" s="4" t="s">
        <v>363</v>
      </c>
      <c r="C2567" s="4" t="s">
        <v>416</v>
      </c>
      <c r="D2567" s="4" t="s">
        <v>719</v>
      </c>
      <c r="E2567" s="3" t="s">
        <v>883</v>
      </c>
      <c r="F2567" s="3"/>
      <c r="G2567" s="3"/>
      <c r="H2567" s="3" t="s">
        <v>360</v>
      </c>
      <c r="I2567" s="3" t="s">
        <v>11</v>
      </c>
      <c r="J2567" s="3">
        <v>2020</v>
      </c>
      <c r="K2567" s="9">
        <v>2.2000000000000002</v>
      </c>
    </row>
    <row r="2568" spans="1:11" x14ac:dyDescent="0.3">
      <c r="A2568" s="4" t="s">
        <v>349</v>
      </c>
      <c r="B2568" s="4" t="s">
        <v>363</v>
      </c>
      <c r="C2568" s="4" t="s">
        <v>416</v>
      </c>
      <c r="D2568" s="4" t="s">
        <v>719</v>
      </c>
      <c r="E2568" s="3" t="s">
        <v>883</v>
      </c>
      <c r="F2568" s="3"/>
      <c r="G2568" s="3"/>
      <c r="H2568" s="3" t="s">
        <v>360</v>
      </c>
      <c r="I2568" s="3" t="s">
        <v>11</v>
      </c>
      <c r="J2568" s="3">
        <v>2050</v>
      </c>
      <c r="K2568" s="9">
        <v>4</v>
      </c>
    </row>
    <row r="2569" spans="1:11" x14ac:dyDescent="0.3">
      <c r="A2569" s="4" t="s">
        <v>349</v>
      </c>
      <c r="B2569" s="4" t="s">
        <v>363</v>
      </c>
      <c r="C2569" s="4" t="s">
        <v>416</v>
      </c>
      <c r="D2569" s="4" t="s">
        <v>719</v>
      </c>
      <c r="E2569" s="3" t="s">
        <v>883</v>
      </c>
      <c r="F2569" s="3"/>
      <c r="G2569" s="3"/>
      <c r="H2569" s="3" t="s">
        <v>360</v>
      </c>
      <c r="I2569" s="3" t="s">
        <v>833</v>
      </c>
      <c r="J2569" s="3">
        <v>2020</v>
      </c>
      <c r="K2569" s="9">
        <v>2.2000000000000002</v>
      </c>
    </row>
    <row r="2570" spans="1:11" x14ac:dyDescent="0.3">
      <c r="A2570" s="4" t="s">
        <v>349</v>
      </c>
      <c r="B2570" s="4" t="s">
        <v>363</v>
      </c>
      <c r="C2570" s="4" t="s">
        <v>416</v>
      </c>
      <c r="D2570" s="4" t="s">
        <v>719</v>
      </c>
      <c r="E2570" s="3" t="s">
        <v>883</v>
      </c>
      <c r="F2570" s="3"/>
      <c r="G2570" s="3"/>
      <c r="H2570" s="3" t="s">
        <v>360</v>
      </c>
      <c r="I2570" s="3" t="s">
        <v>833</v>
      </c>
      <c r="J2570" s="3">
        <v>2030</v>
      </c>
      <c r="K2570" s="9">
        <v>3.5</v>
      </c>
    </row>
    <row r="2571" spans="1:11" x14ac:dyDescent="0.3">
      <c r="A2571" s="4" t="s">
        <v>349</v>
      </c>
      <c r="B2571" s="4" t="s">
        <v>363</v>
      </c>
      <c r="C2571" s="4" t="s">
        <v>416</v>
      </c>
      <c r="D2571" s="4" t="s">
        <v>719</v>
      </c>
      <c r="E2571" s="3" t="s">
        <v>883</v>
      </c>
      <c r="F2571" s="3"/>
      <c r="G2571" s="3"/>
      <c r="H2571" s="3" t="s">
        <v>360</v>
      </c>
      <c r="I2571" s="3" t="s">
        <v>833</v>
      </c>
      <c r="J2571" s="3">
        <v>2040</v>
      </c>
      <c r="K2571" s="9">
        <v>3.8</v>
      </c>
    </row>
    <row r="2572" spans="1:11" x14ac:dyDescent="0.3">
      <c r="A2572" s="4" t="s">
        <v>349</v>
      </c>
      <c r="B2572" s="4" t="s">
        <v>363</v>
      </c>
      <c r="C2572" s="4" t="s">
        <v>416</v>
      </c>
      <c r="D2572" s="4" t="s">
        <v>719</v>
      </c>
      <c r="E2572" s="3" t="s">
        <v>883</v>
      </c>
      <c r="F2572" s="3"/>
      <c r="G2572" s="3"/>
      <c r="H2572" s="3" t="s">
        <v>360</v>
      </c>
      <c r="I2572" s="3" t="s">
        <v>833</v>
      </c>
      <c r="J2572" s="3">
        <v>2050</v>
      </c>
      <c r="K2572" s="9">
        <v>4</v>
      </c>
    </row>
    <row r="2573" spans="1:11" x14ac:dyDescent="0.3">
      <c r="A2573" s="4" t="s">
        <v>349</v>
      </c>
      <c r="B2573" s="4" t="s">
        <v>363</v>
      </c>
      <c r="C2573" s="4" t="s">
        <v>416</v>
      </c>
      <c r="D2573" s="4" t="s">
        <v>720</v>
      </c>
      <c r="E2573" s="3" t="s">
        <v>884</v>
      </c>
      <c r="F2573" s="3"/>
      <c r="G2573" s="3" t="s">
        <v>19</v>
      </c>
      <c r="H2573" s="3"/>
      <c r="I2573" s="3" t="s">
        <v>12</v>
      </c>
      <c r="J2573" s="3">
        <v>2020</v>
      </c>
      <c r="K2573" s="9">
        <v>20</v>
      </c>
    </row>
    <row r="2574" spans="1:11" x14ac:dyDescent="0.3">
      <c r="A2574" s="4" t="s">
        <v>349</v>
      </c>
      <c r="B2574" s="4" t="s">
        <v>363</v>
      </c>
      <c r="C2574" s="4" t="s">
        <v>416</v>
      </c>
      <c r="D2574" s="4" t="s">
        <v>720</v>
      </c>
      <c r="E2574" s="3" t="s">
        <v>884</v>
      </c>
      <c r="F2574" s="3"/>
      <c r="G2574" s="3" t="s">
        <v>19</v>
      </c>
      <c r="H2574" s="3"/>
      <c r="I2574" s="3" t="s">
        <v>12</v>
      </c>
      <c r="J2574" s="3">
        <v>2050</v>
      </c>
      <c r="K2574" s="9">
        <v>20</v>
      </c>
    </row>
    <row r="2575" spans="1:11" x14ac:dyDescent="0.3">
      <c r="A2575" s="4" t="s">
        <v>349</v>
      </c>
      <c r="B2575" s="4" t="s">
        <v>363</v>
      </c>
      <c r="C2575" s="4" t="s">
        <v>416</v>
      </c>
      <c r="D2575" s="4" t="s">
        <v>720</v>
      </c>
      <c r="E2575" s="3" t="s">
        <v>884</v>
      </c>
      <c r="F2575" s="3"/>
      <c r="G2575" s="3" t="s">
        <v>19</v>
      </c>
      <c r="H2575" s="3"/>
      <c r="I2575" s="3" t="s">
        <v>11</v>
      </c>
      <c r="J2575" s="3">
        <v>2020</v>
      </c>
      <c r="K2575" s="9">
        <v>20</v>
      </c>
    </row>
    <row r="2576" spans="1:11" x14ac:dyDescent="0.3">
      <c r="A2576" s="4" t="s">
        <v>349</v>
      </c>
      <c r="B2576" s="4" t="s">
        <v>363</v>
      </c>
      <c r="C2576" s="4" t="s">
        <v>416</v>
      </c>
      <c r="D2576" s="4" t="s">
        <v>720</v>
      </c>
      <c r="E2576" s="3" t="s">
        <v>884</v>
      </c>
      <c r="F2576" s="3"/>
      <c r="G2576" s="3" t="s">
        <v>19</v>
      </c>
      <c r="H2576" s="3"/>
      <c r="I2576" s="3" t="s">
        <v>11</v>
      </c>
      <c r="J2576" s="3">
        <v>2050</v>
      </c>
      <c r="K2576" s="9">
        <v>20</v>
      </c>
    </row>
    <row r="2577" spans="1:11" x14ac:dyDescent="0.3">
      <c r="A2577" s="4" t="s">
        <v>349</v>
      </c>
      <c r="B2577" s="4" t="s">
        <v>363</v>
      </c>
      <c r="C2577" s="4" t="s">
        <v>416</v>
      </c>
      <c r="D2577" s="4" t="s">
        <v>720</v>
      </c>
      <c r="E2577" s="3" t="s">
        <v>884</v>
      </c>
      <c r="F2577" s="3"/>
      <c r="G2577" s="3" t="s">
        <v>19</v>
      </c>
      <c r="H2577" s="3"/>
      <c r="I2577" s="3" t="s">
        <v>833</v>
      </c>
      <c r="J2577" s="3">
        <v>2020</v>
      </c>
      <c r="K2577" s="9">
        <v>20</v>
      </c>
    </row>
    <row r="2578" spans="1:11" x14ac:dyDescent="0.3">
      <c r="A2578" s="4" t="s">
        <v>349</v>
      </c>
      <c r="B2578" s="4" t="s">
        <v>363</v>
      </c>
      <c r="C2578" s="4" t="s">
        <v>416</v>
      </c>
      <c r="D2578" s="4" t="s">
        <v>720</v>
      </c>
      <c r="E2578" s="3" t="s">
        <v>884</v>
      </c>
      <c r="F2578" s="3"/>
      <c r="G2578" s="3" t="s">
        <v>19</v>
      </c>
      <c r="H2578" s="3"/>
      <c r="I2578" s="3" t="s">
        <v>833</v>
      </c>
      <c r="J2578" s="3">
        <v>2030</v>
      </c>
      <c r="K2578" s="9">
        <v>20</v>
      </c>
    </row>
    <row r="2579" spans="1:11" x14ac:dyDescent="0.3">
      <c r="A2579" s="4" t="s">
        <v>349</v>
      </c>
      <c r="B2579" s="4" t="s">
        <v>363</v>
      </c>
      <c r="C2579" s="4" t="s">
        <v>416</v>
      </c>
      <c r="D2579" s="4" t="s">
        <v>720</v>
      </c>
      <c r="E2579" s="3" t="s">
        <v>884</v>
      </c>
      <c r="F2579" s="3"/>
      <c r="G2579" s="3" t="s">
        <v>19</v>
      </c>
      <c r="H2579" s="3"/>
      <c r="I2579" s="3" t="s">
        <v>833</v>
      </c>
      <c r="J2579" s="3">
        <v>2040</v>
      </c>
      <c r="K2579" s="9">
        <v>20</v>
      </c>
    </row>
    <row r="2580" spans="1:11" x14ac:dyDescent="0.3">
      <c r="A2580" s="4" t="s">
        <v>349</v>
      </c>
      <c r="B2580" s="4" t="s">
        <v>363</v>
      </c>
      <c r="C2580" s="4" t="s">
        <v>416</v>
      </c>
      <c r="D2580" s="4" t="s">
        <v>720</v>
      </c>
      <c r="E2580" s="3" t="s">
        <v>884</v>
      </c>
      <c r="F2580" s="3"/>
      <c r="G2580" s="3" t="s">
        <v>19</v>
      </c>
      <c r="H2580" s="3"/>
      <c r="I2580" s="3" t="s">
        <v>833</v>
      </c>
      <c r="J2580" s="3">
        <v>2050</v>
      </c>
      <c r="K2580" s="9">
        <v>20</v>
      </c>
    </row>
    <row r="2581" spans="1:11" x14ac:dyDescent="0.3">
      <c r="A2581" s="4" t="s">
        <v>348</v>
      </c>
      <c r="B2581" s="4" t="s">
        <v>364</v>
      </c>
      <c r="C2581" s="4" t="s">
        <v>10</v>
      </c>
      <c r="D2581" s="4" t="s">
        <v>724</v>
      </c>
      <c r="E2581" s="3" t="s">
        <v>885</v>
      </c>
      <c r="F2581" s="3"/>
      <c r="G2581" s="3" t="s">
        <v>5</v>
      </c>
      <c r="H2581" s="3"/>
      <c r="I2581" s="3" t="s">
        <v>12</v>
      </c>
      <c r="J2581" s="3">
        <v>2020</v>
      </c>
      <c r="K2581" s="9">
        <v>4</v>
      </c>
    </row>
    <row r="2582" spans="1:11" x14ac:dyDescent="0.3">
      <c r="A2582" s="4" t="s">
        <v>348</v>
      </c>
      <c r="B2582" s="4" t="s">
        <v>364</v>
      </c>
      <c r="C2582" s="4" t="s">
        <v>10</v>
      </c>
      <c r="D2582" s="4" t="s">
        <v>724</v>
      </c>
      <c r="E2582" s="3" t="s">
        <v>885</v>
      </c>
      <c r="F2582" s="3"/>
      <c r="G2582" s="3" t="s">
        <v>5</v>
      </c>
      <c r="H2582" s="3"/>
      <c r="I2582" s="3" t="s">
        <v>12</v>
      </c>
      <c r="J2582" s="3">
        <v>2050</v>
      </c>
      <c r="K2582" s="9">
        <v>0.5</v>
      </c>
    </row>
    <row r="2583" spans="1:11" x14ac:dyDescent="0.3">
      <c r="A2583" s="4" t="s">
        <v>348</v>
      </c>
      <c r="B2583" s="4" t="s">
        <v>364</v>
      </c>
      <c r="C2583" s="4" t="s">
        <v>10</v>
      </c>
      <c r="D2583" s="4" t="s">
        <v>724</v>
      </c>
      <c r="E2583" s="3" t="s">
        <v>885</v>
      </c>
      <c r="F2583" s="3"/>
      <c r="G2583" s="3" t="s">
        <v>5</v>
      </c>
      <c r="H2583" s="3"/>
      <c r="I2583" s="3" t="s">
        <v>11</v>
      </c>
      <c r="J2583" s="3">
        <v>2020</v>
      </c>
      <c r="K2583" s="9">
        <v>4</v>
      </c>
    </row>
    <row r="2584" spans="1:11" x14ac:dyDescent="0.3">
      <c r="A2584" s="4" t="s">
        <v>348</v>
      </c>
      <c r="B2584" s="4" t="s">
        <v>364</v>
      </c>
      <c r="C2584" s="4" t="s">
        <v>10</v>
      </c>
      <c r="D2584" s="4" t="s">
        <v>724</v>
      </c>
      <c r="E2584" s="3" t="s">
        <v>885</v>
      </c>
      <c r="F2584" s="3"/>
      <c r="G2584" s="3" t="s">
        <v>5</v>
      </c>
      <c r="H2584" s="3"/>
      <c r="I2584" s="3" t="s">
        <v>11</v>
      </c>
      <c r="J2584" s="3">
        <v>2050</v>
      </c>
      <c r="K2584" s="9">
        <v>1</v>
      </c>
    </row>
    <row r="2585" spans="1:11" x14ac:dyDescent="0.3">
      <c r="A2585" s="4" t="s">
        <v>348</v>
      </c>
      <c r="B2585" s="4" t="s">
        <v>364</v>
      </c>
      <c r="C2585" s="4" t="s">
        <v>10</v>
      </c>
      <c r="D2585" s="4" t="s">
        <v>724</v>
      </c>
      <c r="E2585" s="3" t="s">
        <v>885</v>
      </c>
      <c r="F2585" s="3"/>
      <c r="G2585" s="3" t="s">
        <v>5</v>
      </c>
      <c r="H2585" s="3"/>
      <c r="I2585" s="3" t="s">
        <v>833</v>
      </c>
      <c r="J2585" s="3">
        <v>2020</v>
      </c>
      <c r="K2585" s="9">
        <v>4</v>
      </c>
    </row>
    <row r="2586" spans="1:11" x14ac:dyDescent="0.3">
      <c r="A2586" s="4" t="s">
        <v>348</v>
      </c>
      <c r="B2586" s="4" t="s">
        <v>364</v>
      </c>
      <c r="C2586" s="4" t="s">
        <v>10</v>
      </c>
      <c r="D2586" s="4" t="s">
        <v>724</v>
      </c>
      <c r="E2586" s="3" t="s">
        <v>885</v>
      </c>
      <c r="F2586" s="3"/>
      <c r="G2586" s="3" t="s">
        <v>5</v>
      </c>
      <c r="H2586" s="3"/>
      <c r="I2586" s="3" t="s">
        <v>833</v>
      </c>
      <c r="J2586" s="3">
        <v>2030</v>
      </c>
      <c r="K2586" s="9">
        <v>0.5</v>
      </c>
    </row>
    <row r="2587" spans="1:11" x14ac:dyDescent="0.3">
      <c r="A2587" s="4" t="s">
        <v>348</v>
      </c>
      <c r="B2587" s="4" t="s">
        <v>364</v>
      </c>
      <c r="C2587" s="4" t="s">
        <v>10</v>
      </c>
      <c r="D2587" s="4" t="s">
        <v>724</v>
      </c>
      <c r="E2587" s="3" t="s">
        <v>885</v>
      </c>
      <c r="F2587" s="3"/>
      <c r="G2587" s="3" t="s">
        <v>5</v>
      </c>
      <c r="H2587" s="3"/>
      <c r="I2587" s="3" t="s">
        <v>833</v>
      </c>
      <c r="J2587" s="3">
        <v>2040</v>
      </c>
      <c r="K2587" s="9">
        <v>0.5</v>
      </c>
    </row>
    <row r="2588" spans="1:11" x14ac:dyDescent="0.3">
      <c r="A2588" s="4" t="s">
        <v>348</v>
      </c>
      <c r="B2588" s="4" t="s">
        <v>364</v>
      </c>
      <c r="C2588" s="4" t="s">
        <v>10</v>
      </c>
      <c r="D2588" s="4" t="s">
        <v>724</v>
      </c>
      <c r="E2588" s="3" t="s">
        <v>885</v>
      </c>
      <c r="F2588" s="3"/>
      <c r="G2588" s="3" t="s">
        <v>5</v>
      </c>
      <c r="H2588" s="3"/>
      <c r="I2588" s="3" t="s">
        <v>833</v>
      </c>
      <c r="J2588" s="3">
        <v>2050</v>
      </c>
      <c r="K2588" s="9">
        <v>0.5</v>
      </c>
    </row>
    <row r="2589" spans="1:11" x14ac:dyDescent="0.3">
      <c r="A2589" s="4" t="s">
        <v>348</v>
      </c>
      <c r="B2589" s="4" t="s">
        <v>364</v>
      </c>
      <c r="C2589" s="4" t="s">
        <v>10</v>
      </c>
      <c r="D2589" s="4" t="s">
        <v>836</v>
      </c>
      <c r="E2589" s="3" t="s">
        <v>874</v>
      </c>
      <c r="F2589" s="3"/>
      <c r="G2589" s="3" t="s">
        <v>5</v>
      </c>
      <c r="H2589" s="3"/>
      <c r="I2589" s="3" t="s">
        <v>12</v>
      </c>
      <c r="J2589" s="3">
        <v>2020</v>
      </c>
      <c r="K2589" s="9">
        <v>79</v>
      </c>
    </row>
    <row r="2590" spans="1:11" x14ac:dyDescent="0.3">
      <c r="A2590" s="4" t="s">
        <v>348</v>
      </c>
      <c r="B2590" s="4" t="s">
        <v>364</v>
      </c>
      <c r="C2590" s="4" t="s">
        <v>10</v>
      </c>
      <c r="D2590" s="4" t="s">
        <v>836</v>
      </c>
      <c r="E2590" s="3" t="s">
        <v>874</v>
      </c>
      <c r="F2590" s="3"/>
      <c r="G2590" s="3" t="s">
        <v>5</v>
      </c>
      <c r="H2590" s="3"/>
      <c r="I2590" s="3" t="s">
        <v>12</v>
      </c>
      <c r="J2590" s="3">
        <v>2050</v>
      </c>
      <c r="K2590" s="9">
        <v>81</v>
      </c>
    </row>
    <row r="2591" spans="1:11" x14ac:dyDescent="0.3">
      <c r="A2591" s="4" t="s">
        <v>348</v>
      </c>
      <c r="B2591" s="4" t="s">
        <v>364</v>
      </c>
      <c r="C2591" s="4" t="s">
        <v>10</v>
      </c>
      <c r="D2591" s="4" t="s">
        <v>836</v>
      </c>
      <c r="E2591" s="3" t="s">
        <v>874</v>
      </c>
      <c r="F2591" s="3"/>
      <c r="G2591" s="3" t="s">
        <v>5</v>
      </c>
      <c r="H2591" s="3"/>
      <c r="I2591" s="3" t="s">
        <v>11</v>
      </c>
      <c r="J2591" s="3">
        <v>2020</v>
      </c>
      <c r="K2591" s="9">
        <v>82</v>
      </c>
    </row>
    <row r="2592" spans="1:11" x14ac:dyDescent="0.3">
      <c r="A2592" s="4" t="s">
        <v>348</v>
      </c>
      <c r="B2592" s="4" t="s">
        <v>364</v>
      </c>
      <c r="C2592" s="4" t="s">
        <v>10</v>
      </c>
      <c r="D2592" s="4" t="s">
        <v>836</v>
      </c>
      <c r="E2592" s="3" t="s">
        <v>874</v>
      </c>
      <c r="F2592" s="3"/>
      <c r="G2592" s="3" t="s">
        <v>5</v>
      </c>
      <c r="H2592" s="3"/>
      <c r="I2592" s="3" t="s">
        <v>11</v>
      </c>
      <c r="J2592" s="3">
        <v>2050</v>
      </c>
      <c r="K2592" s="9">
        <v>83</v>
      </c>
    </row>
    <row r="2593" spans="1:11" x14ac:dyDescent="0.3">
      <c r="A2593" s="4" t="s">
        <v>348</v>
      </c>
      <c r="B2593" s="4" t="s">
        <v>364</v>
      </c>
      <c r="C2593" s="4" t="s">
        <v>10</v>
      </c>
      <c r="D2593" s="4" t="s">
        <v>836</v>
      </c>
      <c r="E2593" s="3" t="s">
        <v>874</v>
      </c>
      <c r="F2593" s="3"/>
      <c r="G2593" s="3" t="s">
        <v>5</v>
      </c>
      <c r="H2593" s="3"/>
      <c r="I2593" s="3" t="s">
        <v>833</v>
      </c>
      <c r="J2593" s="3">
        <v>2020</v>
      </c>
      <c r="K2593" s="9">
        <v>79.5</v>
      </c>
    </row>
    <row r="2594" spans="1:11" x14ac:dyDescent="0.3">
      <c r="A2594" s="4" t="s">
        <v>348</v>
      </c>
      <c r="B2594" s="4" t="s">
        <v>364</v>
      </c>
      <c r="C2594" s="4" t="s">
        <v>10</v>
      </c>
      <c r="D2594" s="4" t="s">
        <v>836</v>
      </c>
      <c r="E2594" s="3" t="s">
        <v>874</v>
      </c>
      <c r="F2594" s="3"/>
      <c r="G2594" s="3" t="s">
        <v>5</v>
      </c>
      <c r="H2594" s="3"/>
      <c r="I2594" s="3" t="s">
        <v>833</v>
      </c>
      <c r="J2594" s="3">
        <v>2030</v>
      </c>
      <c r="K2594" s="9">
        <v>80.5</v>
      </c>
    </row>
    <row r="2595" spans="1:11" x14ac:dyDescent="0.3">
      <c r="A2595" s="4" t="s">
        <v>348</v>
      </c>
      <c r="B2595" s="4" t="s">
        <v>364</v>
      </c>
      <c r="C2595" s="4" t="s">
        <v>10</v>
      </c>
      <c r="D2595" s="4" t="s">
        <v>836</v>
      </c>
      <c r="E2595" s="3" t="s">
        <v>874</v>
      </c>
      <c r="F2595" s="3"/>
      <c r="G2595" s="3" t="s">
        <v>5</v>
      </c>
      <c r="H2595" s="3"/>
      <c r="I2595" s="3" t="s">
        <v>833</v>
      </c>
      <c r="J2595" s="3">
        <v>2040</v>
      </c>
      <c r="K2595" s="9">
        <v>81.400000000000006</v>
      </c>
    </row>
    <row r="2596" spans="1:11" x14ac:dyDescent="0.3">
      <c r="A2596" s="4" t="s">
        <v>348</v>
      </c>
      <c r="B2596" s="4" t="s">
        <v>364</v>
      </c>
      <c r="C2596" s="4" t="s">
        <v>10</v>
      </c>
      <c r="D2596" s="4" t="s">
        <v>836</v>
      </c>
      <c r="E2596" s="3" t="s">
        <v>874</v>
      </c>
      <c r="F2596" s="3"/>
      <c r="G2596" s="3" t="s">
        <v>5</v>
      </c>
      <c r="H2596" s="3"/>
      <c r="I2596" s="3" t="s">
        <v>833</v>
      </c>
      <c r="J2596" s="3">
        <v>2050</v>
      </c>
      <c r="K2596" s="9">
        <v>81.400000000000006</v>
      </c>
    </row>
    <row r="2597" spans="1:11" x14ac:dyDescent="0.3">
      <c r="A2597" s="4" t="s">
        <v>348</v>
      </c>
      <c r="B2597" s="4" t="s">
        <v>364</v>
      </c>
      <c r="C2597" s="4" t="s">
        <v>10</v>
      </c>
      <c r="D2597" s="4" t="s">
        <v>417</v>
      </c>
      <c r="E2597" s="3" t="s">
        <v>850</v>
      </c>
      <c r="F2597" s="3"/>
      <c r="G2597" s="3" t="s">
        <v>5</v>
      </c>
      <c r="H2597" s="3"/>
      <c r="I2597" s="3" t="s">
        <v>12</v>
      </c>
      <c r="J2597" s="3">
        <v>2020</v>
      </c>
      <c r="K2597" s="9">
        <v>1.4</v>
      </c>
    </row>
    <row r="2598" spans="1:11" x14ac:dyDescent="0.3">
      <c r="A2598" s="4" t="s">
        <v>348</v>
      </c>
      <c r="B2598" s="4" t="s">
        <v>364</v>
      </c>
      <c r="C2598" s="4" t="s">
        <v>10</v>
      </c>
      <c r="D2598" s="4" t="s">
        <v>417</v>
      </c>
      <c r="E2598" s="3" t="s">
        <v>850</v>
      </c>
      <c r="F2598" s="3"/>
      <c r="G2598" s="3" t="s">
        <v>5</v>
      </c>
      <c r="H2598" s="3"/>
      <c r="I2598" s="3" t="s">
        <v>12</v>
      </c>
      <c r="J2598" s="3">
        <v>2050</v>
      </c>
      <c r="K2598" s="9">
        <v>1.4</v>
      </c>
    </row>
    <row r="2599" spans="1:11" x14ac:dyDescent="0.3">
      <c r="A2599" s="4" t="s">
        <v>348</v>
      </c>
      <c r="B2599" s="4" t="s">
        <v>364</v>
      </c>
      <c r="C2599" s="4" t="s">
        <v>10</v>
      </c>
      <c r="D2599" s="4" t="s">
        <v>417</v>
      </c>
      <c r="E2599" s="3" t="s">
        <v>850</v>
      </c>
      <c r="F2599" s="3"/>
      <c r="G2599" s="3" t="s">
        <v>5</v>
      </c>
      <c r="H2599" s="3"/>
      <c r="I2599" s="3" t="s">
        <v>11</v>
      </c>
      <c r="J2599" s="3">
        <v>2020</v>
      </c>
      <c r="K2599" s="9">
        <v>1.4</v>
      </c>
    </row>
    <row r="2600" spans="1:11" x14ac:dyDescent="0.3">
      <c r="A2600" s="4" t="s">
        <v>348</v>
      </c>
      <c r="B2600" s="4" t="s">
        <v>364</v>
      </c>
      <c r="C2600" s="4" t="s">
        <v>10</v>
      </c>
      <c r="D2600" s="4" t="s">
        <v>417</v>
      </c>
      <c r="E2600" s="3" t="s">
        <v>850</v>
      </c>
      <c r="F2600" s="3"/>
      <c r="G2600" s="3" t="s">
        <v>5</v>
      </c>
      <c r="H2600" s="3"/>
      <c r="I2600" s="3" t="s">
        <v>11</v>
      </c>
      <c r="J2600" s="3">
        <v>2050</v>
      </c>
      <c r="K2600" s="9">
        <v>1.4</v>
      </c>
    </row>
    <row r="2601" spans="1:11" x14ac:dyDescent="0.3">
      <c r="A2601" s="4" t="s">
        <v>348</v>
      </c>
      <c r="B2601" s="4" t="s">
        <v>364</v>
      </c>
      <c r="C2601" s="4" t="s">
        <v>10</v>
      </c>
      <c r="D2601" s="4" t="s">
        <v>417</v>
      </c>
      <c r="E2601" s="3" t="s">
        <v>850</v>
      </c>
      <c r="F2601" s="3"/>
      <c r="G2601" s="3" t="s">
        <v>5</v>
      </c>
      <c r="H2601" s="3"/>
      <c r="I2601" s="3" t="s">
        <v>833</v>
      </c>
      <c r="J2601" s="3">
        <v>2020</v>
      </c>
      <c r="K2601" s="9">
        <v>1.4</v>
      </c>
    </row>
    <row r="2602" spans="1:11" x14ac:dyDescent="0.3">
      <c r="A2602" s="4" t="s">
        <v>348</v>
      </c>
      <c r="B2602" s="4" t="s">
        <v>364</v>
      </c>
      <c r="C2602" s="4" t="s">
        <v>10</v>
      </c>
      <c r="D2602" s="4" t="s">
        <v>417</v>
      </c>
      <c r="E2602" s="3" t="s">
        <v>850</v>
      </c>
      <c r="F2602" s="3"/>
      <c r="G2602" s="3" t="s">
        <v>5</v>
      </c>
      <c r="H2602" s="3"/>
      <c r="I2602" s="3" t="s">
        <v>833</v>
      </c>
      <c r="J2602" s="3">
        <v>2030</v>
      </c>
      <c r="K2602" s="9">
        <v>1.4</v>
      </c>
    </row>
    <row r="2603" spans="1:11" x14ac:dyDescent="0.3">
      <c r="A2603" s="4" t="s">
        <v>348</v>
      </c>
      <c r="B2603" s="4" t="s">
        <v>364</v>
      </c>
      <c r="C2603" s="4" t="s">
        <v>10</v>
      </c>
      <c r="D2603" s="4" t="s">
        <v>417</v>
      </c>
      <c r="E2603" s="3" t="s">
        <v>850</v>
      </c>
      <c r="F2603" s="3"/>
      <c r="G2603" s="3" t="s">
        <v>5</v>
      </c>
      <c r="H2603" s="3"/>
      <c r="I2603" s="3" t="s">
        <v>833</v>
      </c>
      <c r="J2603" s="3">
        <v>2040</v>
      </c>
      <c r="K2603" s="9">
        <v>1.4</v>
      </c>
    </row>
    <row r="2604" spans="1:11" x14ac:dyDescent="0.3">
      <c r="A2604" s="4" t="s">
        <v>348</v>
      </c>
      <c r="B2604" s="4" t="s">
        <v>364</v>
      </c>
      <c r="C2604" s="4" t="s">
        <v>10</v>
      </c>
      <c r="D2604" s="4" t="s">
        <v>417</v>
      </c>
      <c r="E2604" s="3" t="s">
        <v>850</v>
      </c>
      <c r="F2604" s="3"/>
      <c r="G2604" s="3" t="s">
        <v>5</v>
      </c>
      <c r="H2604" s="3"/>
      <c r="I2604" s="3" t="s">
        <v>833</v>
      </c>
      <c r="J2604" s="3">
        <v>2050</v>
      </c>
      <c r="K2604" s="9">
        <v>1.4</v>
      </c>
    </row>
    <row r="2605" spans="1:11" x14ac:dyDescent="0.3">
      <c r="A2605" s="4" t="s">
        <v>348</v>
      </c>
      <c r="B2605" s="4" t="s">
        <v>364</v>
      </c>
      <c r="C2605" s="4" t="s">
        <v>10</v>
      </c>
      <c r="D2605" s="4" t="s">
        <v>837</v>
      </c>
      <c r="E2605" s="3" t="s">
        <v>874</v>
      </c>
      <c r="F2605" s="3"/>
      <c r="G2605" s="3"/>
      <c r="H2605" s="3"/>
      <c r="I2605" s="3" t="s">
        <v>12</v>
      </c>
      <c r="J2605" s="3">
        <v>2020</v>
      </c>
      <c r="K2605" s="9">
        <v>21</v>
      </c>
    </row>
    <row r="2606" spans="1:11" x14ac:dyDescent="0.3">
      <c r="A2606" s="4" t="s">
        <v>348</v>
      </c>
      <c r="B2606" s="4" t="s">
        <v>364</v>
      </c>
      <c r="C2606" s="4" t="s">
        <v>10</v>
      </c>
      <c r="D2606" s="4" t="s">
        <v>837</v>
      </c>
      <c r="E2606" s="3" t="s">
        <v>874</v>
      </c>
      <c r="F2606" s="3"/>
      <c r="G2606" s="3"/>
      <c r="H2606" s="3"/>
      <c r="I2606" s="3" t="s">
        <v>12</v>
      </c>
      <c r="J2606" s="3">
        <v>2050</v>
      </c>
      <c r="K2606" s="9">
        <v>19</v>
      </c>
    </row>
    <row r="2607" spans="1:11" x14ac:dyDescent="0.3">
      <c r="A2607" s="4" t="s">
        <v>348</v>
      </c>
      <c r="B2607" s="4" t="s">
        <v>364</v>
      </c>
      <c r="C2607" s="4" t="s">
        <v>10</v>
      </c>
      <c r="D2607" s="4" t="s">
        <v>837</v>
      </c>
      <c r="E2607" s="3" t="s">
        <v>874</v>
      </c>
      <c r="F2607" s="3"/>
      <c r="G2607" s="3"/>
      <c r="H2607" s="3"/>
      <c r="I2607" s="3" t="s">
        <v>11</v>
      </c>
      <c r="J2607" s="3">
        <v>2020</v>
      </c>
      <c r="K2607" s="9">
        <v>18</v>
      </c>
    </row>
    <row r="2608" spans="1:11" x14ac:dyDescent="0.3">
      <c r="A2608" s="4" t="s">
        <v>348</v>
      </c>
      <c r="B2608" s="4" t="s">
        <v>364</v>
      </c>
      <c r="C2608" s="4" t="s">
        <v>10</v>
      </c>
      <c r="D2608" s="4" t="s">
        <v>837</v>
      </c>
      <c r="E2608" s="3" t="s">
        <v>874</v>
      </c>
      <c r="F2608" s="3"/>
      <c r="G2608" s="3"/>
      <c r="H2608" s="3"/>
      <c r="I2608" s="3" t="s">
        <v>11</v>
      </c>
      <c r="J2608" s="3">
        <v>2050</v>
      </c>
      <c r="K2608" s="9">
        <v>17</v>
      </c>
    </row>
    <row r="2609" spans="1:11" x14ac:dyDescent="0.3">
      <c r="A2609" s="4" t="s">
        <v>348</v>
      </c>
      <c r="B2609" s="4" t="s">
        <v>364</v>
      </c>
      <c r="C2609" s="4" t="s">
        <v>10</v>
      </c>
      <c r="D2609" s="4" t="s">
        <v>837</v>
      </c>
      <c r="E2609" s="3" t="s">
        <v>874</v>
      </c>
      <c r="F2609" s="3"/>
      <c r="G2609" s="3"/>
      <c r="H2609" s="3"/>
      <c r="I2609" s="3" t="s">
        <v>833</v>
      </c>
      <c r="J2609" s="3">
        <v>2020</v>
      </c>
      <c r="K2609" s="9">
        <v>20.5</v>
      </c>
    </row>
    <row r="2610" spans="1:11" x14ac:dyDescent="0.3">
      <c r="A2610" s="4" t="s">
        <v>348</v>
      </c>
      <c r="B2610" s="4" t="s">
        <v>364</v>
      </c>
      <c r="C2610" s="4" t="s">
        <v>10</v>
      </c>
      <c r="D2610" s="4" t="s">
        <v>837</v>
      </c>
      <c r="E2610" s="3" t="s">
        <v>874</v>
      </c>
      <c r="F2610" s="3"/>
      <c r="G2610" s="3"/>
      <c r="H2610" s="3"/>
      <c r="I2610" s="3" t="s">
        <v>833</v>
      </c>
      <c r="J2610" s="3">
        <v>2030</v>
      </c>
      <c r="K2610" s="9">
        <v>19.5</v>
      </c>
    </row>
    <row r="2611" spans="1:11" x14ac:dyDescent="0.3">
      <c r="A2611" s="4" t="s">
        <v>348</v>
      </c>
      <c r="B2611" s="4" t="s">
        <v>364</v>
      </c>
      <c r="C2611" s="4" t="s">
        <v>10</v>
      </c>
      <c r="D2611" s="4" t="s">
        <v>837</v>
      </c>
      <c r="E2611" s="3" t="s">
        <v>874</v>
      </c>
      <c r="F2611" s="3"/>
      <c r="G2611" s="3"/>
      <c r="H2611" s="3"/>
      <c r="I2611" s="3" t="s">
        <v>833</v>
      </c>
      <c r="J2611" s="3">
        <v>2040</v>
      </c>
      <c r="K2611" s="9">
        <v>18.599999999999991</v>
      </c>
    </row>
    <row r="2612" spans="1:11" x14ac:dyDescent="0.3">
      <c r="A2612" s="4" t="s">
        <v>348</v>
      </c>
      <c r="B2612" s="4" t="s">
        <v>364</v>
      </c>
      <c r="C2612" s="4" t="s">
        <v>10</v>
      </c>
      <c r="D2612" s="4" t="s">
        <v>837</v>
      </c>
      <c r="E2612" s="3" t="s">
        <v>874</v>
      </c>
      <c r="F2612" s="3"/>
      <c r="G2612" s="3"/>
      <c r="H2612" s="3"/>
      <c r="I2612" s="3" t="s">
        <v>833</v>
      </c>
      <c r="J2612" s="3">
        <v>2050</v>
      </c>
      <c r="K2612" s="9">
        <v>18.599999999999991</v>
      </c>
    </row>
    <row r="2613" spans="1:11" x14ac:dyDescent="0.3">
      <c r="A2613" s="4" t="s">
        <v>348</v>
      </c>
      <c r="B2613" s="4" t="s">
        <v>364</v>
      </c>
      <c r="C2613" s="4" t="s">
        <v>10</v>
      </c>
      <c r="D2613" s="4" t="s">
        <v>839</v>
      </c>
      <c r="E2613" s="3" t="s">
        <v>874</v>
      </c>
      <c r="F2613" s="3"/>
      <c r="G2613" s="3"/>
      <c r="H2613" s="3"/>
      <c r="I2613" s="3" t="s">
        <v>12</v>
      </c>
      <c r="J2613" s="3">
        <v>2020</v>
      </c>
      <c r="K2613" s="9">
        <v>12.52325232523253</v>
      </c>
    </row>
    <row r="2614" spans="1:11" x14ac:dyDescent="0.3">
      <c r="A2614" s="4" t="s">
        <v>348</v>
      </c>
      <c r="B2614" s="4" t="s">
        <v>364</v>
      </c>
      <c r="C2614" s="4" t="s">
        <v>10</v>
      </c>
      <c r="D2614" s="4" t="s">
        <v>839</v>
      </c>
      <c r="E2614" s="3" t="s">
        <v>874</v>
      </c>
      <c r="F2614" s="3"/>
      <c r="G2614" s="3"/>
      <c r="H2614" s="3"/>
      <c r="I2614" s="3" t="s">
        <v>12</v>
      </c>
      <c r="J2614" s="3">
        <v>2050</v>
      </c>
      <c r="K2614" s="9">
        <v>8.9768976897689754</v>
      </c>
    </row>
    <row r="2615" spans="1:11" x14ac:dyDescent="0.3">
      <c r="A2615" s="4" t="s">
        <v>348</v>
      </c>
      <c r="B2615" s="4" t="s">
        <v>364</v>
      </c>
      <c r="C2615" s="4" t="s">
        <v>10</v>
      </c>
      <c r="D2615" s="4" t="s">
        <v>839</v>
      </c>
      <c r="E2615" s="3" t="s">
        <v>874</v>
      </c>
      <c r="F2615" s="3"/>
      <c r="G2615" s="3"/>
      <c r="H2615" s="3"/>
      <c r="I2615" s="3" t="s">
        <v>11</v>
      </c>
      <c r="J2615" s="3">
        <v>2020</v>
      </c>
      <c r="K2615" s="9">
        <v>4.2484248424842548</v>
      </c>
    </row>
    <row r="2616" spans="1:11" x14ac:dyDescent="0.3">
      <c r="A2616" s="4" t="s">
        <v>348</v>
      </c>
      <c r="B2616" s="4" t="s">
        <v>364</v>
      </c>
      <c r="C2616" s="4" t="s">
        <v>10</v>
      </c>
      <c r="D2616" s="4" t="s">
        <v>839</v>
      </c>
      <c r="E2616" s="3" t="s">
        <v>874</v>
      </c>
      <c r="F2616" s="3"/>
      <c r="G2616" s="3"/>
      <c r="H2616" s="3"/>
      <c r="I2616" s="3" t="s">
        <v>11</v>
      </c>
      <c r="J2616" s="3">
        <v>2050</v>
      </c>
      <c r="K2616" s="9">
        <v>-7.2007200720065612E-3</v>
      </c>
    </row>
    <row r="2617" spans="1:11" x14ac:dyDescent="0.3">
      <c r="A2617" s="4" t="s">
        <v>348</v>
      </c>
      <c r="B2617" s="4" t="s">
        <v>364</v>
      </c>
      <c r="C2617" s="4" t="s">
        <v>10</v>
      </c>
      <c r="D2617" s="4" t="s">
        <v>839</v>
      </c>
      <c r="E2617" s="3" t="s">
        <v>874</v>
      </c>
      <c r="F2617" s="3"/>
      <c r="G2617" s="3"/>
      <c r="H2617" s="3"/>
      <c r="I2617" s="3" t="s">
        <v>833</v>
      </c>
      <c r="J2617" s="3">
        <v>2020</v>
      </c>
      <c r="K2617" s="9">
        <v>8.3858385838583871</v>
      </c>
    </row>
    <row r="2618" spans="1:11" x14ac:dyDescent="0.3">
      <c r="A2618" s="4" t="s">
        <v>348</v>
      </c>
      <c r="B2618" s="4" t="s">
        <v>364</v>
      </c>
      <c r="C2618" s="4" t="s">
        <v>10</v>
      </c>
      <c r="D2618" s="4" t="s">
        <v>839</v>
      </c>
      <c r="E2618" s="3" t="s">
        <v>874</v>
      </c>
      <c r="F2618" s="3"/>
      <c r="G2618" s="3"/>
      <c r="H2618" s="3"/>
      <c r="I2618" s="3" t="s">
        <v>833</v>
      </c>
      <c r="J2618" s="3">
        <v>2030</v>
      </c>
      <c r="K2618" s="9">
        <v>4.8394839483948431</v>
      </c>
    </row>
    <row r="2619" spans="1:11" x14ac:dyDescent="0.3">
      <c r="A2619" s="4" t="s">
        <v>348</v>
      </c>
      <c r="B2619" s="4" t="s">
        <v>364</v>
      </c>
      <c r="C2619" s="4" t="s">
        <v>10</v>
      </c>
      <c r="D2619" s="4" t="s">
        <v>839</v>
      </c>
      <c r="E2619" s="3" t="s">
        <v>874</v>
      </c>
      <c r="F2619" s="3"/>
      <c r="G2619" s="3"/>
      <c r="H2619" s="3"/>
      <c r="I2619" s="3" t="s">
        <v>833</v>
      </c>
      <c r="J2619" s="3">
        <v>2040</v>
      </c>
      <c r="K2619" s="9">
        <v>3.066306630663064</v>
      </c>
    </row>
    <row r="2620" spans="1:11" x14ac:dyDescent="0.3">
      <c r="A2620" s="4" t="s">
        <v>348</v>
      </c>
      <c r="B2620" s="4" t="s">
        <v>364</v>
      </c>
      <c r="C2620" s="4" t="s">
        <v>10</v>
      </c>
      <c r="D2620" s="4" t="s">
        <v>839</v>
      </c>
      <c r="E2620" s="3" t="s">
        <v>874</v>
      </c>
      <c r="F2620" s="3"/>
      <c r="G2620" s="3"/>
      <c r="H2620" s="3"/>
      <c r="I2620" s="3" t="s">
        <v>833</v>
      </c>
      <c r="J2620" s="3">
        <v>2050</v>
      </c>
      <c r="K2620" s="9">
        <v>1.2931293129312991</v>
      </c>
    </row>
    <row r="2621" spans="1:11" x14ac:dyDescent="0.3">
      <c r="A2621" s="4" t="s">
        <v>348</v>
      </c>
      <c r="B2621" s="4" t="s">
        <v>364</v>
      </c>
      <c r="C2621" s="4" t="s">
        <v>10</v>
      </c>
      <c r="D2621" s="4" t="s">
        <v>942</v>
      </c>
      <c r="E2621" s="3" t="s">
        <v>874</v>
      </c>
      <c r="F2621" s="3"/>
      <c r="G2621" s="3" t="s">
        <v>365</v>
      </c>
      <c r="H2621" s="3" t="s">
        <v>353</v>
      </c>
      <c r="I2621" s="3" t="s">
        <v>12</v>
      </c>
      <c r="J2621" s="3">
        <v>2020</v>
      </c>
      <c r="K2621" s="9">
        <v>74</v>
      </c>
    </row>
    <row r="2622" spans="1:11" x14ac:dyDescent="0.3">
      <c r="A2622" s="4" t="s">
        <v>348</v>
      </c>
      <c r="B2622" s="4" t="s">
        <v>364</v>
      </c>
      <c r="C2622" s="4" t="s">
        <v>10</v>
      </c>
      <c r="D2622" s="4" t="s">
        <v>942</v>
      </c>
      <c r="E2622" s="3" t="s">
        <v>874</v>
      </c>
      <c r="F2622" s="3"/>
      <c r="G2622" s="3" t="s">
        <v>365</v>
      </c>
      <c r="H2622" s="3" t="s">
        <v>353</v>
      </c>
      <c r="I2622" s="3" t="s">
        <v>12</v>
      </c>
      <c r="J2622" s="3">
        <v>2050</v>
      </c>
      <c r="K2622" s="9">
        <v>77</v>
      </c>
    </row>
    <row r="2623" spans="1:11" x14ac:dyDescent="0.3">
      <c r="A2623" s="4" t="s">
        <v>348</v>
      </c>
      <c r="B2623" s="4" t="s">
        <v>364</v>
      </c>
      <c r="C2623" s="4" t="s">
        <v>10</v>
      </c>
      <c r="D2623" s="4" t="s">
        <v>942</v>
      </c>
      <c r="E2623" s="3" t="s">
        <v>874</v>
      </c>
      <c r="F2623" s="3"/>
      <c r="G2623" s="3" t="s">
        <v>365</v>
      </c>
      <c r="H2623" s="3" t="s">
        <v>353</v>
      </c>
      <c r="I2623" s="3" t="s">
        <v>11</v>
      </c>
      <c r="J2623" s="3">
        <v>2020</v>
      </c>
      <c r="K2623" s="9">
        <v>81</v>
      </c>
    </row>
    <row r="2624" spans="1:11" x14ac:dyDescent="0.3">
      <c r="A2624" s="4" t="s">
        <v>348</v>
      </c>
      <c r="B2624" s="4" t="s">
        <v>364</v>
      </c>
      <c r="C2624" s="4" t="s">
        <v>10</v>
      </c>
      <c r="D2624" s="4" t="s">
        <v>942</v>
      </c>
      <c r="E2624" s="3" t="s">
        <v>874</v>
      </c>
      <c r="F2624" s="3"/>
      <c r="G2624" s="3" t="s">
        <v>365</v>
      </c>
      <c r="H2624" s="3" t="s">
        <v>353</v>
      </c>
      <c r="I2624" s="3" t="s">
        <v>11</v>
      </c>
      <c r="J2624" s="3">
        <v>2050</v>
      </c>
      <c r="K2624" s="9">
        <v>84.6</v>
      </c>
    </row>
    <row r="2625" spans="1:11" x14ac:dyDescent="0.3">
      <c r="A2625" s="4" t="s">
        <v>348</v>
      </c>
      <c r="B2625" s="4" t="s">
        <v>364</v>
      </c>
      <c r="C2625" s="4" t="s">
        <v>10</v>
      </c>
      <c r="D2625" s="4" t="s">
        <v>942</v>
      </c>
      <c r="E2625" s="3" t="s">
        <v>874</v>
      </c>
      <c r="F2625" s="3"/>
      <c r="G2625" s="3" t="s">
        <v>365</v>
      </c>
      <c r="H2625" s="3" t="s">
        <v>353</v>
      </c>
      <c r="I2625" s="3" t="s">
        <v>833</v>
      </c>
      <c r="J2625" s="3">
        <v>2020</v>
      </c>
      <c r="K2625" s="9">
        <v>77.5</v>
      </c>
    </row>
    <row r="2626" spans="1:11" x14ac:dyDescent="0.3">
      <c r="A2626" s="4" t="s">
        <v>348</v>
      </c>
      <c r="B2626" s="4" t="s">
        <v>364</v>
      </c>
      <c r="C2626" s="4" t="s">
        <v>10</v>
      </c>
      <c r="D2626" s="4" t="s">
        <v>942</v>
      </c>
      <c r="E2626" s="3" t="s">
        <v>874</v>
      </c>
      <c r="F2626" s="3"/>
      <c r="G2626" s="3" t="s">
        <v>365</v>
      </c>
      <c r="H2626" s="3" t="s">
        <v>353</v>
      </c>
      <c r="I2626" s="3" t="s">
        <v>833</v>
      </c>
      <c r="J2626" s="3">
        <v>2030</v>
      </c>
      <c r="K2626" s="9">
        <v>80.5</v>
      </c>
    </row>
    <row r="2627" spans="1:11" x14ac:dyDescent="0.3">
      <c r="A2627" s="4" t="s">
        <v>348</v>
      </c>
      <c r="B2627" s="4" t="s">
        <v>364</v>
      </c>
      <c r="C2627" s="4" t="s">
        <v>10</v>
      </c>
      <c r="D2627" s="4" t="s">
        <v>942</v>
      </c>
      <c r="E2627" s="3" t="s">
        <v>874</v>
      </c>
      <c r="F2627" s="3"/>
      <c r="G2627" s="3" t="s">
        <v>365</v>
      </c>
      <c r="H2627" s="3" t="s">
        <v>353</v>
      </c>
      <c r="I2627" s="3" t="s">
        <v>833</v>
      </c>
      <c r="J2627" s="3">
        <v>2040</v>
      </c>
      <c r="K2627" s="9">
        <v>82</v>
      </c>
    </row>
    <row r="2628" spans="1:11" x14ac:dyDescent="0.3">
      <c r="A2628" s="4" t="s">
        <v>348</v>
      </c>
      <c r="B2628" s="4" t="s">
        <v>364</v>
      </c>
      <c r="C2628" s="4" t="s">
        <v>10</v>
      </c>
      <c r="D2628" s="4" t="s">
        <v>942</v>
      </c>
      <c r="E2628" s="3" t="s">
        <v>874</v>
      </c>
      <c r="F2628" s="3"/>
      <c r="G2628" s="3" t="s">
        <v>365</v>
      </c>
      <c r="H2628" s="3" t="s">
        <v>353</v>
      </c>
      <c r="I2628" s="3" t="s">
        <v>833</v>
      </c>
      <c r="J2628" s="3">
        <v>2050</v>
      </c>
      <c r="K2628" s="9">
        <v>83.5</v>
      </c>
    </row>
    <row r="2629" spans="1:11" x14ac:dyDescent="0.3">
      <c r="A2629" s="4" t="s">
        <v>348</v>
      </c>
      <c r="B2629" s="4" t="s">
        <v>364</v>
      </c>
      <c r="C2629" s="4" t="s">
        <v>10</v>
      </c>
      <c r="D2629" s="4" t="s">
        <v>723</v>
      </c>
      <c r="E2629" s="3" t="s">
        <v>886</v>
      </c>
      <c r="F2629" s="3"/>
      <c r="G2629" s="3"/>
      <c r="H2629" s="3"/>
      <c r="I2629" s="3" t="s">
        <v>12</v>
      </c>
      <c r="J2629" s="3">
        <v>2020</v>
      </c>
      <c r="K2629" s="9">
        <v>22.202220222022198</v>
      </c>
    </row>
    <row r="2630" spans="1:11" x14ac:dyDescent="0.3">
      <c r="A2630" s="4" t="s">
        <v>348</v>
      </c>
      <c r="B2630" s="4" t="s">
        <v>364</v>
      </c>
      <c r="C2630" s="4" t="s">
        <v>10</v>
      </c>
      <c r="D2630" s="4" t="s">
        <v>723</v>
      </c>
      <c r="E2630" s="3" t="s">
        <v>886</v>
      </c>
      <c r="F2630" s="3"/>
      <c r="G2630" s="3"/>
      <c r="H2630" s="3"/>
      <c r="I2630" s="3" t="s">
        <v>12</v>
      </c>
      <c r="J2630" s="3">
        <v>2050</v>
      </c>
      <c r="K2630" s="9">
        <v>23.1023102310231</v>
      </c>
    </row>
    <row r="2631" spans="1:11" x14ac:dyDescent="0.3">
      <c r="A2631" s="4" t="s">
        <v>348</v>
      </c>
      <c r="B2631" s="4" t="s">
        <v>364</v>
      </c>
      <c r="C2631" s="4" t="s">
        <v>10</v>
      </c>
      <c r="D2631" s="4" t="s">
        <v>723</v>
      </c>
      <c r="E2631" s="3" t="s">
        <v>886</v>
      </c>
      <c r="F2631" s="3"/>
      <c r="G2631" s="3"/>
      <c r="H2631" s="3"/>
      <c r="I2631" s="3" t="s">
        <v>11</v>
      </c>
      <c r="J2631" s="3">
        <v>2020</v>
      </c>
      <c r="K2631" s="9">
        <v>24.3024302430243</v>
      </c>
    </row>
    <row r="2632" spans="1:11" x14ac:dyDescent="0.3">
      <c r="A2632" s="4" t="s">
        <v>348</v>
      </c>
      <c r="B2632" s="4" t="s">
        <v>364</v>
      </c>
      <c r="C2632" s="4" t="s">
        <v>10</v>
      </c>
      <c r="D2632" s="4" t="s">
        <v>723</v>
      </c>
      <c r="E2632" s="3" t="s">
        <v>886</v>
      </c>
      <c r="F2632" s="3"/>
      <c r="G2632" s="3"/>
      <c r="H2632" s="3"/>
      <c r="I2632" s="3" t="s">
        <v>11</v>
      </c>
      <c r="J2632" s="3">
        <v>2050</v>
      </c>
      <c r="K2632" s="9">
        <v>25.382538253825381</v>
      </c>
    </row>
    <row r="2633" spans="1:11" x14ac:dyDescent="0.3">
      <c r="A2633" s="4" t="s">
        <v>348</v>
      </c>
      <c r="B2633" s="4" t="s">
        <v>364</v>
      </c>
      <c r="C2633" s="4" t="s">
        <v>10</v>
      </c>
      <c r="D2633" s="4" t="s">
        <v>723</v>
      </c>
      <c r="E2633" s="3" t="s">
        <v>886</v>
      </c>
      <c r="F2633" s="3"/>
      <c r="G2633" s="3"/>
      <c r="H2633" s="3"/>
      <c r="I2633" s="3" t="s">
        <v>833</v>
      </c>
      <c r="J2633" s="3">
        <v>2020</v>
      </c>
      <c r="K2633" s="9">
        <v>23.252325232523251</v>
      </c>
    </row>
    <row r="2634" spans="1:11" x14ac:dyDescent="0.3">
      <c r="A2634" s="4" t="s">
        <v>348</v>
      </c>
      <c r="B2634" s="4" t="s">
        <v>364</v>
      </c>
      <c r="C2634" s="4" t="s">
        <v>10</v>
      </c>
      <c r="D2634" s="4" t="s">
        <v>723</v>
      </c>
      <c r="E2634" s="3" t="s">
        <v>886</v>
      </c>
      <c r="F2634" s="3"/>
      <c r="G2634" s="3"/>
      <c r="H2634" s="3"/>
      <c r="I2634" s="3" t="s">
        <v>833</v>
      </c>
      <c r="J2634" s="3">
        <v>2030</v>
      </c>
      <c r="K2634" s="9">
        <v>24.15241524152415</v>
      </c>
    </row>
    <row r="2635" spans="1:11" x14ac:dyDescent="0.3">
      <c r="A2635" s="4" t="s">
        <v>348</v>
      </c>
      <c r="B2635" s="4" t="s">
        <v>364</v>
      </c>
      <c r="C2635" s="4" t="s">
        <v>10</v>
      </c>
      <c r="D2635" s="4" t="s">
        <v>723</v>
      </c>
      <c r="E2635" s="3" t="s">
        <v>886</v>
      </c>
      <c r="F2635" s="3"/>
      <c r="G2635" s="3"/>
      <c r="H2635" s="3"/>
      <c r="I2635" s="3" t="s">
        <v>833</v>
      </c>
      <c r="J2635" s="3">
        <v>2040</v>
      </c>
      <c r="K2635" s="9">
        <v>24.602460246024599</v>
      </c>
    </row>
    <row r="2636" spans="1:11" x14ac:dyDescent="0.3">
      <c r="A2636" s="4" t="s">
        <v>348</v>
      </c>
      <c r="B2636" s="4" t="s">
        <v>364</v>
      </c>
      <c r="C2636" s="4" t="s">
        <v>10</v>
      </c>
      <c r="D2636" s="4" t="s">
        <v>723</v>
      </c>
      <c r="E2636" s="3" t="s">
        <v>886</v>
      </c>
      <c r="F2636" s="3"/>
      <c r="G2636" s="3"/>
      <c r="H2636" s="3"/>
      <c r="I2636" s="3" t="s">
        <v>833</v>
      </c>
      <c r="J2636" s="3">
        <v>2050</v>
      </c>
      <c r="K2636" s="9">
        <v>25.052505250525051</v>
      </c>
    </row>
    <row r="2637" spans="1:11" x14ac:dyDescent="0.3">
      <c r="A2637" s="4" t="s">
        <v>348</v>
      </c>
      <c r="B2637" s="4" t="s">
        <v>364</v>
      </c>
      <c r="C2637" s="4" t="s">
        <v>10</v>
      </c>
      <c r="D2637" s="4" t="s">
        <v>418</v>
      </c>
      <c r="E2637" s="3" t="s">
        <v>854</v>
      </c>
      <c r="F2637" s="3"/>
      <c r="G2637" s="3" t="s">
        <v>5</v>
      </c>
      <c r="H2637" s="3"/>
      <c r="I2637" s="3" t="s">
        <v>12</v>
      </c>
      <c r="J2637" s="3">
        <v>2020</v>
      </c>
      <c r="K2637" s="9">
        <v>5</v>
      </c>
    </row>
    <row r="2638" spans="1:11" x14ac:dyDescent="0.3">
      <c r="A2638" s="4" t="s">
        <v>348</v>
      </c>
      <c r="B2638" s="4" t="s">
        <v>364</v>
      </c>
      <c r="C2638" s="4" t="s">
        <v>10</v>
      </c>
      <c r="D2638" s="4" t="s">
        <v>418</v>
      </c>
      <c r="E2638" s="3" t="s">
        <v>854</v>
      </c>
      <c r="F2638" s="3"/>
      <c r="G2638" s="3" t="s">
        <v>5</v>
      </c>
      <c r="H2638" s="3"/>
      <c r="I2638" s="3" t="s">
        <v>12</v>
      </c>
      <c r="J2638" s="3">
        <v>2050</v>
      </c>
      <c r="K2638" s="9">
        <v>5</v>
      </c>
    </row>
    <row r="2639" spans="1:11" x14ac:dyDescent="0.3">
      <c r="A2639" s="4" t="s">
        <v>348</v>
      </c>
      <c r="B2639" s="4" t="s">
        <v>364</v>
      </c>
      <c r="C2639" s="4" t="s">
        <v>10</v>
      </c>
      <c r="D2639" s="4" t="s">
        <v>418</v>
      </c>
      <c r="E2639" s="3" t="s">
        <v>854</v>
      </c>
      <c r="F2639" s="3"/>
      <c r="G2639" s="3" t="s">
        <v>5</v>
      </c>
      <c r="H2639" s="3"/>
      <c r="I2639" s="3" t="s">
        <v>11</v>
      </c>
      <c r="J2639" s="3">
        <v>2020</v>
      </c>
      <c r="K2639" s="9">
        <v>5</v>
      </c>
    </row>
    <row r="2640" spans="1:11" x14ac:dyDescent="0.3">
      <c r="A2640" s="4" t="s">
        <v>348</v>
      </c>
      <c r="B2640" s="4" t="s">
        <v>364</v>
      </c>
      <c r="C2640" s="4" t="s">
        <v>10</v>
      </c>
      <c r="D2640" s="4" t="s">
        <v>418</v>
      </c>
      <c r="E2640" s="3" t="s">
        <v>854</v>
      </c>
      <c r="F2640" s="3"/>
      <c r="G2640" s="3" t="s">
        <v>5</v>
      </c>
      <c r="H2640" s="3"/>
      <c r="I2640" s="3" t="s">
        <v>11</v>
      </c>
      <c r="J2640" s="3">
        <v>2050</v>
      </c>
      <c r="K2640" s="9">
        <v>5</v>
      </c>
    </row>
    <row r="2641" spans="1:11" x14ac:dyDescent="0.3">
      <c r="A2641" s="4" t="s">
        <v>348</v>
      </c>
      <c r="B2641" s="4" t="s">
        <v>364</v>
      </c>
      <c r="C2641" s="4" t="s">
        <v>10</v>
      </c>
      <c r="D2641" s="4" t="s">
        <v>418</v>
      </c>
      <c r="E2641" s="3" t="s">
        <v>854</v>
      </c>
      <c r="F2641" s="3"/>
      <c r="G2641" s="3" t="s">
        <v>5</v>
      </c>
      <c r="H2641" s="3"/>
      <c r="I2641" s="3" t="s">
        <v>833</v>
      </c>
      <c r="J2641" s="3">
        <v>2020</v>
      </c>
      <c r="K2641" s="9">
        <v>5</v>
      </c>
    </row>
    <row r="2642" spans="1:11" x14ac:dyDescent="0.3">
      <c r="A2642" s="4" t="s">
        <v>348</v>
      </c>
      <c r="B2642" s="4" t="s">
        <v>364</v>
      </c>
      <c r="C2642" s="4" t="s">
        <v>10</v>
      </c>
      <c r="D2642" s="4" t="s">
        <v>418</v>
      </c>
      <c r="E2642" s="3" t="s">
        <v>854</v>
      </c>
      <c r="F2642" s="3"/>
      <c r="G2642" s="3" t="s">
        <v>5</v>
      </c>
      <c r="H2642" s="3"/>
      <c r="I2642" s="3" t="s">
        <v>833</v>
      </c>
      <c r="J2642" s="3">
        <v>2030</v>
      </c>
      <c r="K2642" s="9">
        <v>5</v>
      </c>
    </row>
    <row r="2643" spans="1:11" x14ac:dyDescent="0.3">
      <c r="A2643" s="4" t="s">
        <v>348</v>
      </c>
      <c r="B2643" s="4" t="s">
        <v>364</v>
      </c>
      <c r="C2643" s="4" t="s">
        <v>10</v>
      </c>
      <c r="D2643" s="4" t="s">
        <v>418</v>
      </c>
      <c r="E2643" s="3" t="s">
        <v>854</v>
      </c>
      <c r="F2643" s="3"/>
      <c r="G2643" s="3" t="s">
        <v>5</v>
      </c>
      <c r="H2643" s="3"/>
      <c r="I2643" s="3" t="s">
        <v>833</v>
      </c>
      <c r="J2643" s="3">
        <v>2040</v>
      </c>
      <c r="K2643" s="9">
        <v>5</v>
      </c>
    </row>
    <row r="2644" spans="1:11" x14ac:dyDescent="0.3">
      <c r="A2644" s="4" t="s">
        <v>348</v>
      </c>
      <c r="B2644" s="4" t="s">
        <v>364</v>
      </c>
      <c r="C2644" s="4" t="s">
        <v>10</v>
      </c>
      <c r="D2644" s="4" t="s">
        <v>418</v>
      </c>
      <c r="E2644" s="3" t="s">
        <v>854</v>
      </c>
      <c r="F2644" s="3"/>
      <c r="G2644" s="3" t="s">
        <v>5</v>
      </c>
      <c r="H2644" s="3"/>
      <c r="I2644" s="3" t="s">
        <v>833</v>
      </c>
      <c r="J2644" s="3">
        <v>2050</v>
      </c>
      <c r="K2644" s="9">
        <v>5</v>
      </c>
    </row>
    <row r="2645" spans="1:11" x14ac:dyDescent="0.3">
      <c r="A2645" s="4" t="s">
        <v>348</v>
      </c>
      <c r="B2645" s="4" t="s">
        <v>364</v>
      </c>
      <c r="C2645" s="4" t="s">
        <v>10</v>
      </c>
      <c r="D2645" s="4" t="s">
        <v>419</v>
      </c>
      <c r="E2645" s="3" t="s">
        <v>853</v>
      </c>
      <c r="F2645" s="3"/>
      <c r="G2645" s="3" t="s">
        <v>5</v>
      </c>
      <c r="H2645" s="3"/>
      <c r="I2645" s="3" t="s">
        <v>12</v>
      </c>
      <c r="J2645" s="3">
        <v>2020</v>
      </c>
      <c r="K2645" s="9">
        <v>10</v>
      </c>
    </row>
    <row r="2646" spans="1:11" x14ac:dyDescent="0.3">
      <c r="A2646" s="4" t="s">
        <v>348</v>
      </c>
      <c r="B2646" s="4" t="s">
        <v>364</v>
      </c>
      <c r="C2646" s="4" t="s">
        <v>10</v>
      </c>
      <c r="D2646" s="4" t="s">
        <v>419</v>
      </c>
      <c r="E2646" s="3" t="s">
        <v>853</v>
      </c>
      <c r="F2646" s="3"/>
      <c r="G2646" s="3" t="s">
        <v>5</v>
      </c>
      <c r="H2646" s="3"/>
      <c r="I2646" s="3" t="s">
        <v>12</v>
      </c>
      <c r="J2646" s="3">
        <v>2050</v>
      </c>
      <c r="K2646" s="9">
        <v>15</v>
      </c>
    </row>
    <row r="2647" spans="1:11" x14ac:dyDescent="0.3">
      <c r="A2647" s="4" t="s">
        <v>348</v>
      </c>
      <c r="B2647" s="4" t="s">
        <v>364</v>
      </c>
      <c r="C2647" s="4" t="s">
        <v>10</v>
      </c>
      <c r="D2647" s="4" t="s">
        <v>419</v>
      </c>
      <c r="E2647" s="3" t="s">
        <v>853</v>
      </c>
      <c r="F2647" s="3"/>
      <c r="G2647" s="3" t="s">
        <v>5</v>
      </c>
      <c r="H2647" s="3"/>
      <c r="I2647" s="3" t="s">
        <v>11</v>
      </c>
      <c r="J2647" s="3">
        <v>2020</v>
      </c>
      <c r="K2647" s="9">
        <v>10</v>
      </c>
    </row>
    <row r="2648" spans="1:11" x14ac:dyDescent="0.3">
      <c r="A2648" s="4" t="s">
        <v>348</v>
      </c>
      <c r="B2648" s="4" t="s">
        <v>364</v>
      </c>
      <c r="C2648" s="4" t="s">
        <v>10</v>
      </c>
      <c r="D2648" s="4" t="s">
        <v>419</v>
      </c>
      <c r="E2648" s="3" t="s">
        <v>853</v>
      </c>
      <c r="F2648" s="3"/>
      <c r="G2648" s="3" t="s">
        <v>5</v>
      </c>
      <c r="H2648" s="3"/>
      <c r="I2648" s="3" t="s">
        <v>11</v>
      </c>
      <c r="J2648" s="3">
        <v>2050</v>
      </c>
      <c r="K2648" s="9">
        <v>20</v>
      </c>
    </row>
    <row r="2649" spans="1:11" x14ac:dyDescent="0.3">
      <c r="A2649" s="4" t="s">
        <v>348</v>
      </c>
      <c r="B2649" s="4" t="s">
        <v>364</v>
      </c>
      <c r="C2649" s="4" t="s">
        <v>10</v>
      </c>
      <c r="D2649" s="4" t="s">
        <v>419</v>
      </c>
      <c r="E2649" s="3" t="s">
        <v>853</v>
      </c>
      <c r="F2649" s="3"/>
      <c r="G2649" s="3" t="s">
        <v>5</v>
      </c>
      <c r="H2649" s="3"/>
      <c r="I2649" s="3" t="s">
        <v>833</v>
      </c>
      <c r="J2649" s="3">
        <v>2020</v>
      </c>
      <c r="K2649" s="9">
        <v>10</v>
      </c>
    </row>
    <row r="2650" spans="1:11" x14ac:dyDescent="0.3">
      <c r="A2650" s="4" t="s">
        <v>348</v>
      </c>
      <c r="B2650" s="4" t="s">
        <v>364</v>
      </c>
      <c r="C2650" s="4" t="s">
        <v>10</v>
      </c>
      <c r="D2650" s="4" t="s">
        <v>419</v>
      </c>
      <c r="E2650" s="3" t="s">
        <v>853</v>
      </c>
      <c r="F2650" s="3"/>
      <c r="G2650" s="3" t="s">
        <v>5</v>
      </c>
      <c r="H2650" s="3"/>
      <c r="I2650" s="3" t="s">
        <v>833</v>
      </c>
      <c r="J2650" s="3">
        <v>2030</v>
      </c>
      <c r="K2650" s="9">
        <v>20</v>
      </c>
    </row>
    <row r="2651" spans="1:11" x14ac:dyDescent="0.3">
      <c r="A2651" s="4" t="s">
        <v>348</v>
      </c>
      <c r="B2651" s="4" t="s">
        <v>364</v>
      </c>
      <c r="C2651" s="4" t="s">
        <v>10</v>
      </c>
      <c r="D2651" s="4" t="s">
        <v>419</v>
      </c>
      <c r="E2651" s="3" t="s">
        <v>853</v>
      </c>
      <c r="F2651" s="3"/>
      <c r="G2651" s="3" t="s">
        <v>5</v>
      </c>
      <c r="H2651" s="3"/>
      <c r="I2651" s="3" t="s">
        <v>833</v>
      </c>
      <c r="J2651" s="3">
        <v>2040</v>
      </c>
      <c r="K2651" s="9">
        <v>20</v>
      </c>
    </row>
    <row r="2652" spans="1:11" x14ac:dyDescent="0.3">
      <c r="A2652" s="4" t="s">
        <v>348</v>
      </c>
      <c r="B2652" s="4" t="s">
        <v>364</v>
      </c>
      <c r="C2652" s="4" t="s">
        <v>10</v>
      </c>
      <c r="D2652" s="4" t="s">
        <v>419</v>
      </c>
      <c r="E2652" s="3" t="s">
        <v>853</v>
      </c>
      <c r="F2652" s="3"/>
      <c r="G2652" s="3" t="s">
        <v>5</v>
      </c>
      <c r="H2652" s="3"/>
      <c r="I2652" s="3" t="s">
        <v>833</v>
      </c>
      <c r="J2652" s="3">
        <v>2050</v>
      </c>
      <c r="K2652" s="9">
        <v>20</v>
      </c>
    </row>
    <row r="2653" spans="1:11" x14ac:dyDescent="0.3">
      <c r="A2653" s="4" t="s">
        <v>348</v>
      </c>
      <c r="B2653" s="4" t="s">
        <v>364</v>
      </c>
      <c r="C2653" s="4" t="s">
        <v>10</v>
      </c>
      <c r="D2653" s="4" t="s">
        <v>721</v>
      </c>
      <c r="E2653" s="3" t="s">
        <v>855</v>
      </c>
      <c r="F2653" s="3"/>
      <c r="G2653" s="3" t="s">
        <v>5</v>
      </c>
      <c r="H2653" s="3"/>
      <c r="I2653" s="3" t="s">
        <v>12</v>
      </c>
      <c r="J2653" s="3">
        <v>2020</v>
      </c>
      <c r="K2653" s="9">
        <v>1</v>
      </c>
    </row>
    <row r="2654" spans="1:11" x14ac:dyDescent="0.3">
      <c r="A2654" s="4" t="s">
        <v>348</v>
      </c>
      <c r="B2654" s="4" t="s">
        <v>364</v>
      </c>
      <c r="C2654" s="4" t="s">
        <v>10</v>
      </c>
      <c r="D2654" s="4" t="s">
        <v>721</v>
      </c>
      <c r="E2654" s="3" t="s">
        <v>855</v>
      </c>
      <c r="F2654" s="3"/>
      <c r="G2654" s="3" t="s">
        <v>5</v>
      </c>
      <c r="H2654" s="3"/>
      <c r="I2654" s="3" t="s">
        <v>12</v>
      </c>
      <c r="J2654" s="3">
        <v>2050</v>
      </c>
      <c r="K2654" s="9">
        <v>1</v>
      </c>
    </row>
    <row r="2655" spans="1:11" x14ac:dyDescent="0.3">
      <c r="A2655" s="4" t="s">
        <v>348</v>
      </c>
      <c r="B2655" s="4" t="s">
        <v>364</v>
      </c>
      <c r="C2655" s="4" t="s">
        <v>10</v>
      </c>
      <c r="D2655" s="4" t="s">
        <v>721</v>
      </c>
      <c r="E2655" s="3" t="s">
        <v>855</v>
      </c>
      <c r="F2655" s="3"/>
      <c r="G2655" s="3" t="s">
        <v>5</v>
      </c>
      <c r="H2655" s="3"/>
      <c r="I2655" s="3" t="s">
        <v>11</v>
      </c>
      <c r="J2655" s="3">
        <v>2020</v>
      </c>
      <c r="K2655" s="9">
        <v>1</v>
      </c>
    </row>
    <row r="2656" spans="1:11" x14ac:dyDescent="0.3">
      <c r="A2656" s="4" t="s">
        <v>348</v>
      </c>
      <c r="B2656" s="4" t="s">
        <v>364</v>
      </c>
      <c r="C2656" s="4" t="s">
        <v>10</v>
      </c>
      <c r="D2656" s="4" t="s">
        <v>721</v>
      </c>
      <c r="E2656" s="3" t="s">
        <v>855</v>
      </c>
      <c r="F2656" s="3"/>
      <c r="G2656" s="3" t="s">
        <v>5</v>
      </c>
      <c r="H2656" s="3"/>
      <c r="I2656" s="3" t="s">
        <v>11</v>
      </c>
      <c r="J2656" s="3">
        <v>2050</v>
      </c>
      <c r="K2656" s="9">
        <v>1</v>
      </c>
    </row>
    <row r="2657" spans="1:11" x14ac:dyDescent="0.3">
      <c r="A2657" s="4" t="s">
        <v>348</v>
      </c>
      <c r="B2657" s="4" t="s">
        <v>364</v>
      </c>
      <c r="C2657" s="4" t="s">
        <v>10</v>
      </c>
      <c r="D2657" s="4" t="s">
        <v>721</v>
      </c>
      <c r="E2657" s="3" t="s">
        <v>855</v>
      </c>
      <c r="F2657" s="3"/>
      <c r="G2657" s="3" t="s">
        <v>5</v>
      </c>
      <c r="H2657" s="3"/>
      <c r="I2657" s="3" t="s">
        <v>833</v>
      </c>
      <c r="J2657" s="3">
        <v>2020</v>
      </c>
      <c r="K2657" s="9">
        <v>1</v>
      </c>
    </row>
    <row r="2658" spans="1:11" x14ac:dyDescent="0.3">
      <c r="A2658" s="4" t="s">
        <v>348</v>
      </c>
      <c r="B2658" s="4" t="s">
        <v>364</v>
      </c>
      <c r="C2658" s="4" t="s">
        <v>10</v>
      </c>
      <c r="D2658" s="4" t="s">
        <v>721</v>
      </c>
      <c r="E2658" s="3" t="s">
        <v>855</v>
      </c>
      <c r="F2658" s="3"/>
      <c r="G2658" s="3" t="s">
        <v>5</v>
      </c>
      <c r="H2658" s="3"/>
      <c r="I2658" s="3" t="s">
        <v>833</v>
      </c>
      <c r="J2658" s="3">
        <v>2030</v>
      </c>
      <c r="K2658" s="9">
        <v>1</v>
      </c>
    </row>
    <row r="2659" spans="1:11" x14ac:dyDescent="0.3">
      <c r="A2659" s="4" t="s">
        <v>348</v>
      </c>
      <c r="B2659" s="4" t="s">
        <v>364</v>
      </c>
      <c r="C2659" s="4" t="s">
        <v>10</v>
      </c>
      <c r="D2659" s="4" t="s">
        <v>721</v>
      </c>
      <c r="E2659" s="3" t="s">
        <v>855</v>
      </c>
      <c r="F2659" s="3"/>
      <c r="G2659" s="3" t="s">
        <v>5</v>
      </c>
      <c r="H2659" s="3"/>
      <c r="I2659" s="3" t="s">
        <v>833</v>
      </c>
      <c r="J2659" s="3">
        <v>2040</v>
      </c>
      <c r="K2659" s="9">
        <v>1</v>
      </c>
    </row>
    <row r="2660" spans="1:11" x14ac:dyDescent="0.3">
      <c r="A2660" s="4" t="s">
        <v>348</v>
      </c>
      <c r="B2660" s="4" t="s">
        <v>364</v>
      </c>
      <c r="C2660" s="4" t="s">
        <v>10</v>
      </c>
      <c r="D2660" s="4" t="s">
        <v>721</v>
      </c>
      <c r="E2660" s="3" t="s">
        <v>855</v>
      </c>
      <c r="F2660" s="3"/>
      <c r="G2660" s="3" t="s">
        <v>5</v>
      </c>
      <c r="H2660" s="3"/>
      <c r="I2660" s="3" t="s">
        <v>833</v>
      </c>
      <c r="J2660" s="3">
        <v>2050</v>
      </c>
      <c r="K2660" s="9">
        <v>1</v>
      </c>
    </row>
    <row r="2661" spans="1:11" x14ac:dyDescent="0.3">
      <c r="A2661" s="4" t="s">
        <v>348</v>
      </c>
      <c r="B2661" s="4" t="s">
        <v>364</v>
      </c>
      <c r="C2661" s="4" t="s">
        <v>10</v>
      </c>
      <c r="D2661" s="4" t="s">
        <v>709</v>
      </c>
      <c r="E2661" s="3" t="s">
        <v>877</v>
      </c>
      <c r="F2661" s="3"/>
      <c r="G2661" s="3" t="s">
        <v>1</v>
      </c>
      <c r="H2661" s="3"/>
      <c r="I2661" s="3" t="s">
        <v>12</v>
      </c>
      <c r="J2661" s="3">
        <v>2020</v>
      </c>
      <c r="K2661" s="9">
        <v>532.79999999999995</v>
      </c>
    </row>
    <row r="2662" spans="1:11" x14ac:dyDescent="0.3">
      <c r="A2662" s="4" t="s">
        <v>348</v>
      </c>
      <c r="B2662" s="4" t="s">
        <v>364</v>
      </c>
      <c r="C2662" s="4" t="s">
        <v>10</v>
      </c>
      <c r="D2662" s="4" t="s">
        <v>709</v>
      </c>
      <c r="E2662" s="3" t="s">
        <v>877</v>
      </c>
      <c r="F2662" s="3"/>
      <c r="G2662" s="3" t="s">
        <v>1</v>
      </c>
      <c r="H2662" s="3"/>
      <c r="I2662" s="3" t="s">
        <v>12</v>
      </c>
      <c r="J2662" s="3">
        <v>2050</v>
      </c>
      <c r="K2662" s="9">
        <v>554.4</v>
      </c>
    </row>
    <row r="2663" spans="1:11" x14ac:dyDescent="0.3">
      <c r="A2663" s="4" t="s">
        <v>348</v>
      </c>
      <c r="B2663" s="4" t="s">
        <v>364</v>
      </c>
      <c r="C2663" s="4" t="s">
        <v>10</v>
      </c>
      <c r="D2663" s="4" t="s">
        <v>709</v>
      </c>
      <c r="E2663" s="3" t="s">
        <v>877</v>
      </c>
      <c r="F2663" s="3"/>
      <c r="G2663" s="3" t="s">
        <v>1</v>
      </c>
      <c r="H2663" s="3"/>
      <c r="I2663" s="3" t="s">
        <v>11</v>
      </c>
      <c r="J2663" s="3">
        <v>2020</v>
      </c>
      <c r="K2663" s="9">
        <v>583.20000000000005</v>
      </c>
    </row>
    <row r="2664" spans="1:11" x14ac:dyDescent="0.3">
      <c r="A2664" s="4" t="s">
        <v>348</v>
      </c>
      <c r="B2664" s="4" t="s">
        <v>364</v>
      </c>
      <c r="C2664" s="4" t="s">
        <v>10</v>
      </c>
      <c r="D2664" s="4" t="s">
        <v>709</v>
      </c>
      <c r="E2664" s="3" t="s">
        <v>877</v>
      </c>
      <c r="F2664" s="3"/>
      <c r="G2664" s="3" t="s">
        <v>1</v>
      </c>
      <c r="H2664" s="3"/>
      <c r="I2664" s="3" t="s">
        <v>11</v>
      </c>
      <c r="J2664" s="3">
        <v>2050</v>
      </c>
      <c r="K2664" s="9">
        <v>609.12</v>
      </c>
    </row>
    <row r="2665" spans="1:11" x14ac:dyDescent="0.3">
      <c r="A2665" s="4" t="s">
        <v>348</v>
      </c>
      <c r="B2665" s="4" t="s">
        <v>364</v>
      </c>
      <c r="C2665" s="4" t="s">
        <v>10</v>
      </c>
      <c r="D2665" s="4" t="s">
        <v>709</v>
      </c>
      <c r="E2665" s="3" t="s">
        <v>877</v>
      </c>
      <c r="F2665" s="3"/>
      <c r="G2665" s="3" t="s">
        <v>1</v>
      </c>
      <c r="H2665" s="3"/>
      <c r="I2665" s="3" t="s">
        <v>833</v>
      </c>
      <c r="J2665" s="3">
        <v>2020</v>
      </c>
      <c r="K2665" s="9">
        <v>558</v>
      </c>
    </row>
    <row r="2666" spans="1:11" x14ac:dyDescent="0.3">
      <c r="A2666" s="4" t="s">
        <v>348</v>
      </c>
      <c r="B2666" s="4" t="s">
        <v>364</v>
      </c>
      <c r="C2666" s="4" t="s">
        <v>10</v>
      </c>
      <c r="D2666" s="4" t="s">
        <v>709</v>
      </c>
      <c r="E2666" s="3" t="s">
        <v>877</v>
      </c>
      <c r="F2666" s="3"/>
      <c r="G2666" s="3" t="s">
        <v>1</v>
      </c>
      <c r="H2666" s="3"/>
      <c r="I2666" s="3" t="s">
        <v>833</v>
      </c>
      <c r="J2666" s="3">
        <v>2030</v>
      </c>
      <c r="K2666" s="9">
        <v>579.6</v>
      </c>
    </row>
    <row r="2667" spans="1:11" x14ac:dyDescent="0.3">
      <c r="A2667" s="4" t="s">
        <v>348</v>
      </c>
      <c r="B2667" s="4" t="s">
        <v>364</v>
      </c>
      <c r="C2667" s="4" t="s">
        <v>10</v>
      </c>
      <c r="D2667" s="4" t="s">
        <v>709</v>
      </c>
      <c r="E2667" s="3" t="s">
        <v>877</v>
      </c>
      <c r="F2667" s="3"/>
      <c r="G2667" s="3" t="s">
        <v>1</v>
      </c>
      <c r="H2667" s="3"/>
      <c r="I2667" s="3" t="s">
        <v>833</v>
      </c>
      <c r="J2667" s="3">
        <v>2040</v>
      </c>
      <c r="K2667" s="9">
        <v>590.4</v>
      </c>
    </row>
    <row r="2668" spans="1:11" x14ac:dyDescent="0.3">
      <c r="A2668" s="4" t="s">
        <v>348</v>
      </c>
      <c r="B2668" s="4" t="s">
        <v>364</v>
      </c>
      <c r="C2668" s="4" t="s">
        <v>10</v>
      </c>
      <c r="D2668" s="4" t="s">
        <v>709</v>
      </c>
      <c r="E2668" s="3" t="s">
        <v>877</v>
      </c>
      <c r="F2668" s="3"/>
      <c r="G2668" s="3" t="s">
        <v>1</v>
      </c>
      <c r="H2668" s="3"/>
      <c r="I2668" s="3" t="s">
        <v>833</v>
      </c>
      <c r="J2668" s="3">
        <v>2050</v>
      </c>
      <c r="K2668" s="9">
        <v>601.20000000000005</v>
      </c>
    </row>
    <row r="2669" spans="1:11" x14ac:dyDescent="0.3">
      <c r="A2669" s="4" t="s">
        <v>348</v>
      </c>
      <c r="B2669" s="4" t="s">
        <v>364</v>
      </c>
      <c r="C2669" s="4" t="s">
        <v>10</v>
      </c>
      <c r="D2669" s="4" t="s">
        <v>722</v>
      </c>
      <c r="E2669" s="3" t="s">
        <v>886</v>
      </c>
      <c r="F2669" s="3"/>
      <c r="G2669" s="3"/>
      <c r="H2669" s="3"/>
      <c r="I2669" s="3" t="s">
        <v>12</v>
      </c>
      <c r="J2669" s="3">
        <v>2020</v>
      </c>
      <c r="K2669" s="9">
        <v>199.81998199819981</v>
      </c>
    </row>
    <row r="2670" spans="1:11" x14ac:dyDescent="0.3">
      <c r="A2670" s="4" t="s">
        <v>348</v>
      </c>
      <c r="B2670" s="4" t="s">
        <v>364</v>
      </c>
      <c r="C2670" s="4" t="s">
        <v>10</v>
      </c>
      <c r="D2670" s="4" t="s">
        <v>722</v>
      </c>
      <c r="E2670" s="3" t="s">
        <v>886</v>
      </c>
      <c r="F2670" s="3"/>
      <c r="G2670" s="3"/>
      <c r="H2670" s="3"/>
      <c r="I2670" s="3" t="s">
        <v>12</v>
      </c>
      <c r="J2670" s="3">
        <v>2050</v>
      </c>
      <c r="K2670" s="9">
        <v>207.9207920792079</v>
      </c>
    </row>
    <row r="2671" spans="1:11" x14ac:dyDescent="0.3">
      <c r="A2671" s="4" t="s">
        <v>348</v>
      </c>
      <c r="B2671" s="4" t="s">
        <v>364</v>
      </c>
      <c r="C2671" s="4" t="s">
        <v>10</v>
      </c>
      <c r="D2671" s="4" t="s">
        <v>722</v>
      </c>
      <c r="E2671" s="3" t="s">
        <v>886</v>
      </c>
      <c r="F2671" s="3"/>
      <c r="G2671" s="3"/>
      <c r="H2671" s="3"/>
      <c r="I2671" s="3" t="s">
        <v>11</v>
      </c>
      <c r="J2671" s="3">
        <v>2020</v>
      </c>
      <c r="K2671" s="9">
        <v>218.72187218721871</v>
      </c>
    </row>
    <row r="2672" spans="1:11" x14ac:dyDescent="0.3">
      <c r="A2672" s="4" t="s">
        <v>348</v>
      </c>
      <c r="B2672" s="4" t="s">
        <v>364</v>
      </c>
      <c r="C2672" s="4" t="s">
        <v>10</v>
      </c>
      <c r="D2672" s="4" t="s">
        <v>722</v>
      </c>
      <c r="E2672" s="3" t="s">
        <v>886</v>
      </c>
      <c r="F2672" s="3"/>
      <c r="G2672" s="3"/>
      <c r="H2672" s="3"/>
      <c r="I2672" s="3" t="s">
        <v>11</v>
      </c>
      <c r="J2672" s="3">
        <v>2050</v>
      </c>
      <c r="K2672" s="9">
        <v>228.44284428442839</v>
      </c>
    </row>
    <row r="2673" spans="1:11" x14ac:dyDescent="0.3">
      <c r="A2673" s="4" t="s">
        <v>348</v>
      </c>
      <c r="B2673" s="4" t="s">
        <v>364</v>
      </c>
      <c r="C2673" s="4" t="s">
        <v>10</v>
      </c>
      <c r="D2673" s="4" t="s">
        <v>722</v>
      </c>
      <c r="E2673" s="3" t="s">
        <v>886</v>
      </c>
      <c r="F2673" s="3"/>
      <c r="G2673" s="3"/>
      <c r="H2673" s="3"/>
      <c r="I2673" s="3" t="s">
        <v>833</v>
      </c>
      <c r="J2673" s="3">
        <v>2020</v>
      </c>
      <c r="K2673" s="9">
        <v>209.27092709270929</v>
      </c>
    </row>
    <row r="2674" spans="1:11" x14ac:dyDescent="0.3">
      <c r="A2674" s="4" t="s">
        <v>348</v>
      </c>
      <c r="B2674" s="4" t="s">
        <v>364</v>
      </c>
      <c r="C2674" s="4" t="s">
        <v>10</v>
      </c>
      <c r="D2674" s="4" t="s">
        <v>722</v>
      </c>
      <c r="E2674" s="3" t="s">
        <v>886</v>
      </c>
      <c r="F2674" s="3"/>
      <c r="G2674" s="3"/>
      <c r="H2674" s="3"/>
      <c r="I2674" s="3" t="s">
        <v>833</v>
      </c>
      <c r="J2674" s="3">
        <v>2030</v>
      </c>
      <c r="K2674" s="9">
        <v>217.37173717371741</v>
      </c>
    </row>
    <row r="2675" spans="1:11" x14ac:dyDescent="0.3">
      <c r="A2675" s="4" t="s">
        <v>348</v>
      </c>
      <c r="B2675" s="4" t="s">
        <v>364</v>
      </c>
      <c r="C2675" s="4" t="s">
        <v>10</v>
      </c>
      <c r="D2675" s="4" t="s">
        <v>722</v>
      </c>
      <c r="E2675" s="3" t="s">
        <v>886</v>
      </c>
      <c r="F2675" s="3"/>
      <c r="G2675" s="3"/>
      <c r="H2675" s="3"/>
      <c r="I2675" s="3" t="s">
        <v>833</v>
      </c>
      <c r="J2675" s="3">
        <v>2040</v>
      </c>
      <c r="K2675" s="9">
        <v>221.4221422142214</v>
      </c>
    </row>
    <row r="2676" spans="1:11" x14ac:dyDescent="0.3">
      <c r="A2676" s="4" t="s">
        <v>348</v>
      </c>
      <c r="B2676" s="4" t="s">
        <v>364</v>
      </c>
      <c r="C2676" s="4" t="s">
        <v>10</v>
      </c>
      <c r="D2676" s="4" t="s">
        <v>722</v>
      </c>
      <c r="E2676" s="3" t="s">
        <v>886</v>
      </c>
      <c r="F2676" s="3"/>
      <c r="G2676" s="3"/>
      <c r="H2676" s="3"/>
      <c r="I2676" s="3" t="s">
        <v>833</v>
      </c>
      <c r="J2676" s="3">
        <v>2050</v>
      </c>
      <c r="K2676" s="9">
        <v>225.4725472547255</v>
      </c>
    </row>
    <row r="2677" spans="1:11" x14ac:dyDescent="0.3">
      <c r="A2677" s="4" t="s">
        <v>348</v>
      </c>
      <c r="B2677" s="4" t="s">
        <v>364</v>
      </c>
      <c r="C2677" s="4" t="s">
        <v>10</v>
      </c>
      <c r="D2677" s="4" t="s">
        <v>838</v>
      </c>
      <c r="E2677" s="3" t="s">
        <v>874</v>
      </c>
      <c r="F2677" s="3"/>
      <c r="G2677" s="3" t="s">
        <v>19</v>
      </c>
      <c r="H2677" s="3"/>
      <c r="I2677" s="3" t="s">
        <v>12</v>
      </c>
      <c r="J2677" s="3">
        <v>2020</v>
      </c>
      <c r="K2677" s="9">
        <v>13.47674767476747</v>
      </c>
    </row>
    <row r="2678" spans="1:11" x14ac:dyDescent="0.3">
      <c r="A2678" s="4" t="s">
        <v>348</v>
      </c>
      <c r="B2678" s="4" t="s">
        <v>364</v>
      </c>
      <c r="C2678" s="4" t="s">
        <v>10</v>
      </c>
      <c r="D2678" s="4" t="s">
        <v>838</v>
      </c>
      <c r="E2678" s="3" t="s">
        <v>874</v>
      </c>
      <c r="F2678" s="3"/>
      <c r="G2678" s="3" t="s">
        <v>19</v>
      </c>
      <c r="H2678" s="3"/>
      <c r="I2678" s="3" t="s">
        <v>12</v>
      </c>
      <c r="J2678" s="3">
        <v>2050</v>
      </c>
      <c r="K2678" s="9">
        <v>14.023102310231019</v>
      </c>
    </row>
    <row r="2679" spans="1:11" x14ac:dyDescent="0.3">
      <c r="A2679" s="4" t="s">
        <v>348</v>
      </c>
      <c r="B2679" s="4" t="s">
        <v>364</v>
      </c>
      <c r="C2679" s="4" t="s">
        <v>10</v>
      </c>
      <c r="D2679" s="4" t="s">
        <v>838</v>
      </c>
      <c r="E2679" s="3" t="s">
        <v>874</v>
      </c>
      <c r="F2679" s="3"/>
      <c r="G2679" s="3" t="s">
        <v>19</v>
      </c>
      <c r="H2679" s="3"/>
      <c r="I2679" s="3" t="s">
        <v>11</v>
      </c>
      <c r="J2679" s="3">
        <v>2020</v>
      </c>
      <c r="K2679" s="9">
        <v>14.751575157515751</v>
      </c>
    </row>
    <row r="2680" spans="1:11" x14ac:dyDescent="0.3">
      <c r="A2680" s="4" t="s">
        <v>348</v>
      </c>
      <c r="B2680" s="4" t="s">
        <v>364</v>
      </c>
      <c r="C2680" s="4" t="s">
        <v>10</v>
      </c>
      <c r="D2680" s="4" t="s">
        <v>838</v>
      </c>
      <c r="E2680" s="3" t="s">
        <v>874</v>
      </c>
      <c r="F2680" s="3"/>
      <c r="G2680" s="3" t="s">
        <v>19</v>
      </c>
      <c r="H2680" s="3"/>
      <c r="I2680" s="3" t="s">
        <v>11</v>
      </c>
      <c r="J2680" s="3">
        <v>2050</v>
      </c>
      <c r="K2680" s="9">
        <v>15.40720072007201</v>
      </c>
    </row>
    <row r="2681" spans="1:11" x14ac:dyDescent="0.3">
      <c r="A2681" s="4" t="s">
        <v>348</v>
      </c>
      <c r="B2681" s="4" t="s">
        <v>364</v>
      </c>
      <c r="C2681" s="4" t="s">
        <v>10</v>
      </c>
      <c r="D2681" s="4" t="s">
        <v>838</v>
      </c>
      <c r="E2681" s="3" t="s">
        <v>874</v>
      </c>
      <c r="F2681" s="3"/>
      <c r="G2681" s="3" t="s">
        <v>19</v>
      </c>
      <c r="H2681" s="3"/>
      <c r="I2681" s="3" t="s">
        <v>833</v>
      </c>
      <c r="J2681" s="3">
        <v>2020</v>
      </c>
      <c r="K2681" s="9">
        <v>14.114161416141609</v>
      </c>
    </row>
    <row r="2682" spans="1:11" x14ac:dyDescent="0.3">
      <c r="A2682" s="4" t="s">
        <v>348</v>
      </c>
      <c r="B2682" s="4" t="s">
        <v>364</v>
      </c>
      <c r="C2682" s="4" t="s">
        <v>10</v>
      </c>
      <c r="D2682" s="4" t="s">
        <v>838</v>
      </c>
      <c r="E2682" s="3" t="s">
        <v>874</v>
      </c>
      <c r="F2682" s="3"/>
      <c r="G2682" s="3" t="s">
        <v>19</v>
      </c>
      <c r="H2682" s="3"/>
      <c r="I2682" s="3" t="s">
        <v>833</v>
      </c>
      <c r="J2682" s="3">
        <v>2030</v>
      </c>
      <c r="K2682" s="9">
        <v>14.66051605160516</v>
      </c>
    </row>
    <row r="2683" spans="1:11" x14ac:dyDescent="0.3">
      <c r="A2683" s="4" t="s">
        <v>348</v>
      </c>
      <c r="B2683" s="4" t="s">
        <v>364</v>
      </c>
      <c r="C2683" s="4" t="s">
        <v>10</v>
      </c>
      <c r="D2683" s="4" t="s">
        <v>838</v>
      </c>
      <c r="E2683" s="3" t="s">
        <v>874</v>
      </c>
      <c r="F2683" s="3"/>
      <c r="G2683" s="3" t="s">
        <v>19</v>
      </c>
      <c r="H2683" s="3"/>
      <c r="I2683" s="3" t="s">
        <v>833</v>
      </c>
      <c r="J2683" s="3">
        <v>2040</v>
      </c>
      <c r="K2683" s="9">
        <v>14.93369336933694</v>
      </c>
    </row>
    <row r="2684" spans="1:11" x14ac:dyDescent="0.3">
      <c r="A2684" s="4" t="s">
        <v>348</v>
      </c>
      <c r="B2684" s="4" t="s">
        <v>364</v>
      </c>
      <c r="C2684" s="4" t="s">
        <v>10</v>
      </c>
      <c r="D2684" s="4" t="s">
        <v>838</v>
      </c>
      <c r="E2684" s="3" t="s">
        <v>874</v>
      </c>
      <c r="F2684" s="3"/>
      <c r="G2684" s="3" t="s">
        <v>19</v>
      </c>
      <c r="H2684" s="3"/>
      <c r="I2684" s="3" t="s">
        <v>833</v>
      </c>
      <c r="J2684" s="3">
        <v>2050</v>
      </c>
      <c r="K2684" s="9">
        <v>15.206870687068699</v>
      </c>
    </row>
    <row r="2685" spans="1:11" x14ac:dyDescent="0.3">
      <c r="A2685" s="4" t="s">
        <v>348</v>
      </c>
      <c r="B2685" s="4" t="s">
        <v>364</v>
      </c>
      <c r="C2685" s="4" t="s">
        <v>373</v>
      </c>
      <c r="D2685" s="4" t="s">
        <v>475</v>
      </c>
      <c r="E2685" s="3" t="s">
        <v>850</v>
      </c>
      <c r="F2685" s="3"/>
      <c r="G2685" s="3" t="s">
        <v>5</v>
      </c>
      <c r="H2685" s="3"/>
      <c r="I2685" s="3" t="s">
        <v>12</v>
      </c>
      <c r="J2685" s="3">
        <v>2020</v>
      </c>
      <c r="K2685" s="9">
        <v>80</v>
      </c>
    </row>
    <row r="2686" spans="1:11" x14ac:dyDescent="0.3">
      <c r="A2686" s="4" t="s">
        <v>348</v>
      </c>
      <c r="B2686" s="4" t="s">
        <v>364</v>
      </c>
      <c r="C2686" s="4" t="s">
        <v>373</v>
      </c>
      <c r="D2686" s="4" t="s">
        <v>475</v>
      </c>
      <c r="E2686" s="3" t="s">
        <v>850</v>
      </c>
      <c r="F2686" s="3"/>
      <c r="G2686" s="3" t="s">
        <v>5</v>
      </c>
      <c r="H2686" s="3"/>
      <c r="I2686" s="3" t="s">
        <v>12</v>
      </c>
      <c r="J2686" s="3">
        <v>2050</v>
      </c>
      <c r="K2686" s="9">
        <v>80</v>
      </c>
    </row>
    <row r="2687" spans="1:11" x14ac:dyDescent="0.3">
      <c r="A2687" s="4" t="s">
        <v>348</v>
      </c>
      <c r="B2687" s="4" t="s">
        <v>364</v>
      </c>
      <c r="C2687" s="4" t="s">
        <v>373</v>
      </c>
      <c r="D2687" s="4" t="s">
        <v>475</v>
      </c>
      <c r="E2687" s="3" t="s">
        <v>850</v>
      </c>
      <c r="F2687" s="3"/>
      <c r="G2687" s="3" t="s">
        <v>5</v>
      </c>
      <c r="H2687" s="3"/>
      <c r="I2687" s="3" t="s">
        <v>11</v>
      </c>
      <c r="J2687" s="3">
        <v>2020</v>
      </c>
      <c r="K2687" s="9">
        <v>80</v>
      </c>
    </row>
    <row r="2688" spans="1:11" x14ac:dyDescent="0.3">
      <c r="A2688" s="4" t="s">
        <v>348</v>
      </c>
      <c r="B2688" s="4" t="s">
        <v>364</v>
      </c>
      <c r="C2688" s="4" t="s">
        <v>373</v>
      </c>
      <c r="D2688" s="4" t="s">
        <v>475</v>
      </c>
      <c r="E2688" s="3" t="s">
        <v>850</v>
      </c>
      <c r="F2688" s="3"/>
      <c r="G2688" s="3" t="s">
        <v>5</v>
      </c>
      <c r="H2688" s="3"/>
      <c r="I2688" s="3" t="s">
        <v>11</v>
      </c>
      <c r="J2688" s="3">
        <v>2050</v>
      </c>
      <c r="K2688" s="9">
        <v>80</v>
      </c>
    </row>
    <row r="2689" spans="1:11" x14ac:dyDescent="0.3">
      <c r="A2689" s="4" t="s">
        <v>348</v>
      </c>
      <c r="B2689" s="4" t="s">
        <v>364</v>
      </c>
      <c r="C2689" s="4" t="s">
        <v>373</v>
      </c>
      <c r="D2689" s="4" t="s">
        <v>475</v>
      </c>
      <c r="E2689" s="3" t="s">
        <v>850</v>
      </c>
      <c r="F2689" s="3"/>
      <c r="G2689" s="3" t="s">
        <v>5</v>
      </c>
      <c r="H2689" s="3"/>
      <c r="I2689" s="3" t="s">
        <v>833</v>
      </c>
      <c r="J2689" s="3">
        <v>2020</v>
      </c>
      <c r="K2689" s="9">
        <v>80</v>
      </c>
    </row>
    <row r="2690" spans="1:11" x14ac:dyDescent="0.3">
      <c r="A2690" s="4" t="s">
        <v>348</v>
      </c>
      <c r="B2690" s="4" t="s">
        <v>364</v>
      </c>
      <c r="C2690" s="4" t="s">
        <v>373</v>
      </c>
      <c r="D2690" s="4" t="s">
        <v>475</v>
      </c>
      <c r="E2690" s="3" t="s">
        <v>850</v>
      </c>
      <c r="F2690" s="3"/>
      <c r="G2690" s="3" t="s">
        <v>5</v>
      </c>
      <c r="H2690" s="3"/>
      <c r="I2690" s="3" t="s">
        <v>833</v>
      </c>
      <c r="J2690" s="3">
        <v>2030</v>
      </c>
      <c r="K2690" s="9">
        <v>80</v>
      </c>
    </row>
    <row r="2691" spans="1:11" x14ac:dyDescent="0.3">
      <c r="A2691" s="4" t="s">
        <v>348</v>
      </c>
      <c r="B2691" s="4" t="s">
        <v>364</v>
      </c>
      <c r="C2691" s="4" t="s">
        <v>373</v>
      </c>
      <c r="D2691" s="4" t="s">
        <v>475</v>
      </c>
      <c r="E2691" s="3" t="s">
        <v>850</v>
      </c>
      <c r="F2691" s="3"/>
      <c r="G2691" s="3" t="s">
        <v>5</v>
      </c>
      <c r="H2691" s="3"/>
      <c r="I2691" s="3" t="s">
        <v>833</v>
      </c>
      <c r="J2691" s="3">
        <v>2040</v>
      </c>
      <c r="K2691" s="9">
        <v>80</v>
      </c>
    </row>
    <row r="2692" spans="1:11" x14ac:dyDescent="0.3">
      <c r="A2692" s="4" t="s">
        <v>348</v>
      </c>
      <c r="B2692" s="4" t="s">
        <v>364</v>
      </c>
      <c r="C2692" s="4" t="s">
        <v>373</v>
      </c>
      <c r="D2692" s="4" t="s">
        <v>475</v>
      </c>
      <c r="E2692" s="3" t="s">
        <v>850</v>
      </c>
      <c r="F2692" s="3"/>
      <c r="G2692" s="3" t="s">
        <v>5</v>
      </c>
      <c r="H2692" s="3"/>
      <c r="I2692" s="3" t="s">
        <v>833</v>
      </c>
      <c r="J2692" s="3">
        <v>2050</v>
      </c>
      <c r="K2692" s="9">
        <v>80</v>
      </c>
    </row>
    <row r="2693" spans="1:11" x14ac:dyDescent="0.3">
      <c r="A2693" s="4" t="s">
        <v>348</v>
      </c>
      <c r="B2693" s="4" t="s">
        <v>364</v>
      </c>
      <c r="C2693" s="4" t="s">
        <v>373</v>
      </c>
      <c r="D2693" s="4" t="s">
        <v>476</v>
      </c>
      <c r="E2693" s="3" t="s">
        <v>850</v>
      </c>
      <c r="F2693" s="3"/>
      <c r="G2693" s="3" t="s">
        <v>5</v>
      </c>
      <c r="H2693" s="3"/>
      <c r="I2693" s="3" t="s">
        <v>12</v>
      </c>
      <c r="J2693" s="3">
        <v>2020</v>
      </c>
      <c r="K2693" s="9">
        <v>20</v>
      </c>
    </row>
    <row r="2694" spans="1:11" x14ac:dyDescent="0.3">
      <c r="A2694" s="4" t="s">
        <v>348</v>
      </c>
      <c r="B2694" s="4" t="s">
        <v>364</v>
      </c>
      <c r="C2694" s="4" t="s">
        <v>373</v>
      </c>
      <c r="D2694" s="4" t="s">
        <v>476</v>
      </c>
      <c r="E2694" s="3" t="s">
        <v>850</v>
      </c>
      <c r="F2694" s="3"/>
      <c r="G2694" s="3" t="s">
        <v>5</v>
      </c>
      <c r="H2694" s="3"/>
      <c r="I2694" s="3" t="s">
        <v>12</v>
      </c>
      <c r="J2694" s="3">
        <v>2050</v>
      </c>
      <c r="K2694" s="9">
        <v>20</v>
      </c>
    </row>
    <row r="2695" spans="1:11" x14ac:dyDescent="0.3">
      <c r="A2695" s="4" t="s">
        <v>348</v>
      </c>
      <c r="B2695" s="4" t="s">
        <v>364</v>
      </c>
      <c r="C2695" s="4" t="s">
        <v>373</v>
      </c>
      <c r="D2695" s="4" t="s">
        <v>476</v>
      </c>
      <c r="E2695" s="3" t="s">
        <v>850</v>
      </c>
      <c r="F2695" s="3"/>
      <c r="G2695" s="3" t="s">
        <v>5</v>
      </c>
      <c r="H2695" s="3"/>
      <c r="I2695" s="3" t="s">
        <v>11</v>
      </c>
      <c r="J2695" s="3">
        <v>2020</v>
      </c>
      <c r="K2695" s="9">
        <v>20</v>
      </c>
    </row>
    <row r="2696" spans="1:11" x14ac:dyDescent="0.3">
      <c r="A2696" s="4" t="s">
        <v>348</v>
      </c>
      <c r="B2696" s="4" t="s">
        <v>364</v>
      </c>
      <c r="C2696" s="4" t="s">
        <v>373</v>
      </c>
      <c r="D2696" s="4" t="s">
        <v>476</v>
      </c>
      <c r="E2696" s="3" t="s">
        <v>850</v>
      </c>
      <c r="F2696" s="3"/>
      <c r="G2696" s="3" t="s">
        <v>5</v>
      </c>
      <c r="H2696" s="3"/>
      <c r="I2696" s="3" t="s">
        <v>11</v>
      </c>
      <c r="J2696" s="3">
        <v>2050</v>
      </c>
      <c r="K2696" s="9">
        <v>20</v>
      </c>
    </row>
    <row r="2697" spans="1:11" x14ac:dyDescent="0.3">
      <c r="A2697" s="4" t="s">
        <v>348</v>
      </c>
      <c r="B2697" s="4" t="s">
        <v>364</v>
      </c>
      <c r="C2697" s="4" t="s">
        <v>373</v>
      </c>
      <c r="D2697" s="4" t="s">
        <v>476</v>
      </c>
      <c r="E2697" s="3" t="s">
        <v>850</v>
      </c>
      <c r="F2697" s="3"/>
      <c r="G2697" s="3" t="s">
        <v>5</v>
      </c>
      <c r="H2697" s="3"/>
      <c r="I2697" s="3" t="s">
        <v>833</v>
      </c>
      <c r="J2697" s="3">
        <v>2020</v>
      </c>
      <c r="K2697" s="9">
        <v>20</v>
      </c>
    </row>
    <row r="2698" spans="1:11" x14ac:dyDescent="0.3">
      <c r="A2698" s="4" t="s">
        <v>348</v>
      </c>
      <c r="B2698" s="4" t="s">
        <v>364</v>
      </c>
      <c r="C2698" s="4" t="s">
        <v>373</v>
      </c>
      <c r="D2698" s="4" t="s">
        <v>476</v>
      </c>
      <c r="E2698" s="3" t="s">
        <v>850</v>
      </c>
      <c r="F2698" s="3"/>
      <c r="G2698" s="3" t="s">
        <v>5</v>
      </c>
      <c r="H2698" s="3"/>
      <c r="I2698" s="3" t="s">
        <v>833</v>
      </c>
      <c r="J2698" s="3">
        <v>2030</v>
      </c>
      <c r="K2698" s="9">
        <v>20</v>
      </c>
    </row>
    <row r="2699" spans="1:11" x14ac:dyDescent="0.3">
      <c r="A2699" s="4" t="s">
        <v>348</v>
      </c>
      <c r="B2699" s="4" t="s">
        <v>364</v>
      </c>
      <c r="C2699" s="4" t="s">
        <v>373</v>
      </c>
      <c r="D2699" s="4" t="s">
        <v>476</v>
      </c>
      <c r="E2699" s="3" t="s">
        <v>850</v>
      </c>
      <c r="F2699" s="3"/>
      <c r="G2699" s="3" t="s">
        <v>5</v>
      </c>
      <c r="H2699" s="3"/>
      <c r="I2699" s="3" t="s">
        <v>833</v>
      </c>
      <c r="J2699" s="3">
        <v>2040</v>
      </c>
      <c r="K2699" s="9">
        <v>20</v>
      </c>
    </row>
    <row r="2700" spans="1:11" x14ac:dyDescent="0.3">
      <c r="A2700" s="4" t="s">
        <v>348</v>
      </c>
      <c r="B2700" s="4" t="s">
        <v>364</v>
      </c>
      <c r="C2700" s="4" t="s">
        <v>373</v>
      </c>
      <c r="D2700" s="4" t="s">
        <v>476</v>
      </c>
      <c r="E2700" s="3" t="s">
        <v>850</v>
      </c>
      <c r="F2700" s="3"/>
      <c r="G2700" s="3" t="s">
        <v>5</v>
      </c>
      <c r="H2700" s="3"/>
      <c r="I2700" s="3" t="s">
        <v>833</v>
      </c>
      <c r="J2700" s="3">
        <v>2050</v>
      </c>
      <c r="K2700" s="9">
        <v>20</v>
      </c>
    </row>
    <row r="2701" spans="1:11" x14ac:dyDescent="0.3">
      <c r="A2701" s="4" t="s">
        <v>348</v>
      </c>
      <c r="B2701" s="4" t="s">
        <v>364</v>
      </c>
      <c r="C2701" s="4" t="s">
        <v>373</v>
      </c>
      <c r="D2701" s="4" t="s">
        <v>716</v>
      </c>
      <c r="E2701" s="3" t="s">
        <v>878</v>
      </c>
      <c r="F2701" s="3"/>
      <c r="G2701" s="3" t="s">
        <v>367</v>
      </c>
      <c r="H2701" s="3" t="s">
        <v>360</v>
      </c>
      <c r="I2701" s="3" t="s">
        <v>12</v>
      </c>
      <c r="J2701" s="3">
        <v>2020</v>
      </c>
      <c r="K2701" s="9">
        <v>12</v>
      </c>
    </row>
    <row r="2702" spans="1:11" x14ac:dyDescent="0.3">
      <c r="A2702" s="4" t="s">
        <v>348</v>
      </c>
      <c r="B2702" s="4" t="s">
        <v>364</v>
      </c>
      <c r="C2702" s="4" t="s">
        <v>373</v>
      </c>
      <c r="D2702" s="4" t="s">
        <v>716</v>
      </c>
      <c r="E2702" s="3" t="s">
        <v>878</v>
      </c>
      <c r="F2702" s="3"/>
      <c r="G2702" s="3" t="s">
        <v>367</v>
      </c>
      <c r="H2702" s="3" t="s">
        <v>360</v>
      </c>
      <c r="I2702" s="3" t="s">
        <v>12</v>
      </c>
      <c r="J2702" s="3">
        <v>2050</v>
      </c>
      <c r="K2702" s="9">
        <v>12</v>
      </c>
    </row>
    <row r="2703" spans="1:11" x14ac:dyDescent="0.3">
      <c r="A2703" s="4" t="s">
        <v>348</v>
      </c>
      <c r="B2703" s="4" t="s">
        <v>364</v>
      </c>
      <c r="C2703" s="4" t="s">
        <v>373</v>
      </c>
      <c r="D2703" s="4" t="s">
        <v>716</v>
      </c>
      <c r="E2703" s="3" t="s">
        <v>878</v>
      </c>
      <c r="F2703" s="3"/>
      <c r="G2703" s="3" t="s">
        <v>367</v>
      </c>
      <c r="H2703" s="3" t="s">
        <v>360</v>
      </c>
      <c r="I2703" s="3" t="s">
        <v>11</v>
      </c>
      <c r="J2703" s="3">
        <v>2020</v>
      </c>
      <c r="K2703" s="9">
        <v>12</v>
      </c>
    </row>
    <row r="2704" spans="1:11" x14ac:dyDescent="0.3">
      <c r="A2704" s="4" t="s">
        <v>348</v>
      </c>
      <c r="B2704" s="4" t="s">
        <v>364</v>
      </c>
      <c r="C2704" s="4" t="s">
        <v>373</v>
      </c>
      <c r="D2704" s="4" t="s">
        <v>716</v>
      </c>
      <c r="E2704" s="3" t="s">
        <v>878</v>
      </c>
      <c r="F2704" s="3"/>
      <c r="G2704" s="3" t="s">
        <v>367</v>
      </c>
      <c r="H2704" s="3" t="s">
        <v>360</v>
      </c>
      <c r="I2704" s="3" t="s">
        <v>11</v>
      </c>
      <c r="J2704" s="3">
        <v>2050</v>
      </c>
      <c r="K2704" s="9">
        <v>12</v>
      </c>
    </row>
    <row r="2705" spans="1:11" x14ac:dyDescent="0.3">
      <c r="A2705" s="4" t="s">
        <v>348</v>
      </c>
      <c r="B2705" s="4" t="s">
        <v>364</v>
      </c>
      <c r="C2705" s="4" t="s">
        <v>373</v>
      </c>
      <c r="D2705" s="4" t="s">
        <v>716</v>
      </c>
      <c r="E2705" s="3" t="s">
        <v>878</v>
      </c>
      <c r="F2705" s="3"/>
      <c r="G2705" s="3" t="s">
        <v>367</v>
      </c>
      <c r="H2705" s="3" t="s">
        <v>360</v>
      </c>
      <c r="I2705" s="3" t="s">
        <v>833</v>
      </c>
      <c r="J2705" s="3">
        <v>2020</v>
      </c>
      <c r="K2705" s="9">
        <v>12</v>
      </c>
    </row>
    <row r="2706" spans="1:11" x14ac:dyDescent="0.3">
      <c r="A2706" s="4" t="s">
        <v>348</v>
      </c>
      <c r="B2706" s="4" t="s">
        <v>364</v>
      </c>
      <c r="C2706" s="4" t="s">
        <v>373</v>
      </c>
      <c r="D2706" s="4" t="s">
        <v>716</v>
      </c>
      <c r="E2706" s="3" t="s">
        <v>878</v>
      </c>
      <c r="F2706" s="3"/>
      <c r="G2706" s="3" t="s">
        <v>367</v>
      </c>
      <c r="H2706" s="3" t="s">
        <v>360</v>
      </c>
      <c r="I2706" s="3" t="s">
        <v>833</v>
      </c>
      <c r="J2706" s="3">
        <v>2030</v>
      </c>
      <c r="K2706" s="9">
        <v>12</v>
      </c>
    </row>
    <row r="2707" spans="1:11" x14ac:dyDescent="0.3">
      <c r="A2707" s="4" t="s">
        <v>348</v>
      </c>
      <c r="B2707" s="4" t="s">
        <v>364</v>
      </c>
      <c r="C2707" s="4" t="s">
        <v>373</v>
      </c>
      <c r="D2707" s="4" t="s">
        <v>716</v>
      </c>
      <c r="E2707" s="3" t="s">
        <v>878</v>
      </c>
      <c r="F2707" s="3"/>
      <c r="G2707" s="3" t="s">
        <v>367</v>
      </c>
      <c r="H2707" s="3" t="s">
        <v>360</v>
      </c>
      <c r="I2707" s="3" t="s">
        <v>833</v>
      </c>
      <c r="J2707" s="3">
        <v>2040</v>
      </c>
      <c r="K2707" s="9">
        <v>12</v>
      </c>
    </row>
    <row r="2708" spans="1:11" x14ac:dyDescent="0.3">
      <c r="A2708" s="4" t="s">
        <v>348</v>
      </c>
      <c r="B2708" s="4" t="s">
        <v>364</v>
      </c>
      <c r="C2708" s="4" t="s">
        <v>373</v>
      </c>
      <c r="D2708" s="4" t="s">
        <v>716</v>
      </c>
      <c r="E2708" s="3" t="s">
        <v>878</v>
      </c>
      <c r="F2708" s="3"/>
      <c r="G2708" s="3" t="s">
        <v>367</v>
      </c>
      <c r="H2708" s="3" t="s">
        <v>360</v>
      </c>
      <c r="I2708" s="3" t="s">
        <v>833</v>
      </c>
      <c r="J2708" s="3">
        <v>2050</v>
      </c>
      <c r="K2708" s="9">
        <v>12</v>
      </c>
    </row>
    <row r="2709" spans="1:11" x14ac:dyDescent="0.3">
      <c r="A2709" s="4" t="s">
        <v>348</v>
      </c>
      <c r="B2709" s="4" t="s">
        <v>364</v>
      </c>
      <c r="C2709" s="4" t="s">
        <v>373</v>
      </c>
      <c r="D2709" s="4" t="s">
        <v>725</v>
      </c>
      <c r="E2709" s="3" t="s">
        <v>887</v>
      </c>
      <c r="F2709" s="3"/>
      <c r="G2709" s="3" t="s">
        <v>123</v>
      </c>
      <c r="H2709" s="3" t="s">
        <v>353</v>
      </c>
      <c r="I2709" s="3" t="s">
        <v>12</v>
      </c>
      <c r="J2709" s="3">
        <v>2020</v>
      </c>
      <c r="K2709" s="9">
        <v>3012.658227848101</v>
      </c>
    </row>
    <row r="2710" spans="1:11" x14ac:dyDescent="0.3">
      <c r="A2710" s="4" t="s">
        <v>348</v>
      </c>
      <c r="B2710" s="4" t="s">
        <v>364</v>
      </c>
      <c r="C2710" s="4" t="s">
        <v>373</v>
      </c>
      <c r="D2710" s="4" t="s">
        <v>725</v>
      </c>
      <c r="E2710" s="3" t="s">
        <v>887</v>
      </c>
      <c r="F2710" s="3"/>
      <c r="G2710" s="3" t="s">
        <v>123</v>
      </c>
      <c r="H2710" s="3" t="s">
        <v>353</v>
      </c>
      <c r="I2710" s="3" t="s">
        <v>12</v>
      </c>
      <c r="J2710" s="3">
        <v>2050</v>
      </c>
      <c r="K2710" s="9">
        <v>524.69135802469134</v>
      </c>
    </row>
    <row r="2711" spans="1:11" x14ac:dyDescent="0.3">
      <c r="A2711" s="4" t="s">
        <v>348</v>
      </c>
      <c r="B2711" s="4" t="s">
        <v>364</v>
      </c>
      <c r="C2711" s="4" t="s">
        <v>373</v>
      </c>
      <c r="D2711" s="4" t="s">
        <v>725</v>
      </c>
      <c r="E2711" s="3" t="s">
        <v>887</v>
      </c>
      <c r="F2711" s="3"/>
      <c r="G2711" s="3" t="s">
        <v>123</v>
      </c>
      <c r="H2711" s="3" t="s">
        <v>353</v>
      </c>
      <c r="I2711" s="3" t="s">
        <v>11</v>
      </c>
      <c r="J2711" s="3">
        <v>2020</v>
      </c>
      <c r="K2711" s="9">
        <v>5804.8780487804879</v>
      </c>
    </row>
    <row r="2712" spans="1:11" x14ac:dyDescent="0.3">
      <c r="A2712" s="4" t="s">
        <v>348</v>
      </c>
      <c r="B2712" s="4" t="s">
        <v>364</v>
      </c>
      <c r="C2712" s="4" t="s">
        <v>373</v>
      </c>
      <c r="D2712" s="4" t="s">
        <v>725</v>
      </c>
      <c r="E2712" s="3" t="s">
        <v>887</v>
      </c>
      <c r="F2712" s="3"/>
      <c r="G2712" s="3" t="s">
        <v>123</v>
      </c>
      <c r="H2712" s="3" t="s">
        <v>353</v>
      </c>
      <c r="I2712" s="3" t="s">
        <v>11</v>
      </c>
      <c r="J2712" s="3">
        <v>2050</v>
      </c>
      <c r="K2712" s="9">
        <v>1024.0963855421689</v>
      </c>
    </row>
    <row r="2713" spans="1:11" x14ac:dyDescent="0.3">
      <c r="A2713" s="4" t="s">
        <v>348</v>
      </c>
      <c r="B2713" s="4" t="s">
        <v>364</v>
      </c>
      <c r="C2713" s="4" t="s">
        <v>373</v>
      </c>
      <c r="D2713" s="4" t="s">
        <v>725</v>
      </c>
      <c r="E2713" s="3" t="s">
        <v>887</v>
      </c>
      <c r="F2713" s="3"/>
      <c r="G2713" s="3" t="s">
        <v>123</v>
      </c>
      <c r="H2713" s="3" t="s">
        <v>353</v>
      </c>
      <c r="I2713" s="3" t="s">
        <v>833</v>
      </c>
      <c r="J2713" s="3">
        <v>2020</v>
      </c>
      <c r="K2713" s="9">
        <v>4490.566037735849</v>
      </c>
    </row>
    <row r="2714" spans="1:11" x14ac:dyDescent="0.3">
      <c r="A2714" s="4" t="s">
        <v>348</v>
      </c>
      <c r="B2714" s="4" t="s">
        <v>364</v>
      </c>
      <c r="C2714" s="4" t="s">
        <v>373</v>
      </c>
      <c r="D2714" s="4" t="s">
        <v>725</v>
      </c>
      <c r="E2714" s="3" t="s">
        <v>887</v>
      </c>
      <c r="F2714" s="3"/>
      <c r="G2714" s="3" t="s">
        <v>123</v>
      </c>
      <c r="H2714" s="3" t="s">
        <v>353</v>
      </c>
      <c r="I2714" s="3" t="s">
        <v>833</v>
      </c>
      <c r="J2714" s="3">
        <v>2030</v>
      </c>
      <c r="K2714" s="9">
        <v>1900.6211180124219</v>
      </c>
    </row>
    <row r="2715" spans="1:11" x14ac:dyDescent="0.3">
      <c r="A2715" s="4" t="s">
        <v>348</v>
      </c>
      <c r="B2715" s="4" t="s">
        <v>364</v>
      </c>
      <c r="C2715" s="4" t="s">
        <v>373</v>
      </c>
      <c r="D2715" s="4" t="s">
        <v>725</v>
      </c>
      <c r="E2715" s="3" t="s">
        <v>887</v>
      </c>
      <c r="F2715" s="3"/>
      <c r="G2715" s="3" t="s">
        <v>123</v>
      </c>
      <c r="H2715" s="3" t="s">
        <v>353</v>
      </c>
      <c r="I2715" s="3" t="s">
        <v>833</v>
      </c>
      <c r="J2715" s="3">
        <v>2040</v>
      </c>
      <c r="K2715" s="9">
        <v>1341.895325590978</v>
      </c>
    </row>
    <row r="2716" spans="1:11" x14ac:dyDescent="0.3">
      <c r="A2716" s="4" t="s">
        <v>348</v>
      </c>
      <c r="B2716" s="4" t="s">
        <v>364</v>
      </c>
      <c r="C2716" s="4" t="s">
        <v>373</v>
      </c>
      <c r="D2716" s="4" t="s">
        <v>725</v>
      </c>
      <c r="E2716" s="3" t="s">
        <v>887</v>
      </c>
      <c r="F2716" s="3"/>
      <c r="G2716" s="3" t="s">
        <v>123</v>
      </c>
      <c r="H2716" s="3" t="s">
        <v>353</v>
      </c>
      <c r="I2716" s="3" t="s">
        <v>833</v>
      </c>
      <c r="J2716" s="3">
        <v>2050</v>
      </c>
      <c r="K2716" s="9">
        <v>783.16953316953311</v>
      </c>
    </row>
    <row r="2717" spans="1:11" x14ac:dyDescent="0.3">
      <c r="A2717" s="4" t="s">
        <v>348</v>
      </c>
      <c r="B2717" s="4" t="s">
        <v>364</v>
      </c>
      <c r="C2717" s="4" t="s">
        <v>373</v>
      </c>
      <c r="D2717" s="4" t="s">
        <v>715</v>
      </c>
      <c r="E2717" s="3" t="s">
        <v>880</v>
      </c>
      <c r="F2717" s="3"/>
      <c r="G2717" s="3" t="s">
        <v>366</v>
      </c>
      <c r="H2717" s="3" t="s">
        <v>353</v>
      </c>
      <c r="I2717" s="3" t="s">
        <v>12</v>
      </c>
      <c r="J2717" s="3">
        <v>2020</v>
      </c>
      <c r="K2717" s="9">
        <v>5653.8231269243925</v>
      </c>
    </row>
    <row r="2718" spans="1:11" x14ac:dyDescent="0.3">
      <c r="A2718" s="4" t="s">
        <v>348</v>
      </c>
      <c r="B2718" s="4" t="s">
        <v>364</v>
      </c>
      <c r="C2718" s="4" t="s">
        <v>373</v>
      </c>
      <c r="D2718" s="4" t="s">
        <v>715</v>
      </c>
      <c r="E2718" s="3" t="s">
        <v>880</v>
      </c>
      <c r="F2718" s="3"/>
      <c r="G2718" s="3" t="s">
        <v>366</v>
      </c>
      <c r="H2718" s="3" t="s">
        <v>353</v>
      </c>
      <c r="I2718" s="3" t="s">
        <v>12</v>
      </c>
      <c r="J2718" s="3">
        <v>2050</v>
      </c>
      <c r="K2718" s="9">
        <v>946.31834215167544</v>
      </c>
    </row>
    <row r="2719" spans="1:11" x14ac:dyDescent="0.3">
      <c r="A2719" s="4" t="s">
        <v>348</v>
      </c>
      <c r="B2719" s="4" t="s">
        <v>364</v>
      </c>
      <c r="C2719" s="4" t="s">
        <v>373</v>
      </c>
      <c r="D2719" s="4" t="s">
        <v>715</v>
      </c>
      <c r="E2719" s="3" t="s">
        <v>880</v>
      </c>
      <c r="F2719" s="3"/>
      <c r="G2719" s="3" t="s">
        <v>366</v>
      </c>
      <c r="H2719" s="3" t="s">
        <v>353</v>
      </c>
      <c r="I2719" s="3" t="s">
        <v>11</v>
      </c>
      <c r="J2719" s="3">
        <v>2020</v>
      </c>
      <c r="K2719" s="9">
        <v>9952.4992472146951</v>
      </c>
    </row>
    <row r="2720" spans="1:11" x14ac:dyDescent="0.3">
      <c r="A2720" s="4" t="s">
        <v>348</v>
      </c>
      <c r="B2720" s="4" t="s">
        <v>364</v>
      </c>
      <c r="C2720" s="4" t="s">
        <v>373</v>
      </c>
      <c r="D2720" s="4" t="s">
        <v>715</v>
      </c>
      <c r="E2720" s="3" t="s">
        <v>880</v>
      </c>
      <c r="F2720" s="3"/>
      <c r="G2720" s="3" t="s">
        <v>366</v>
      </c>
      <c r="H2720" s="3" t="s">
        <v>353</v>
      </c>
      <c r="I2720" s="3" t="s">
        <v>11</v>
      </c>
      <c r="J2720" s="3">
        <v>2050</v>
      </c>
      <c r="K2720" s="9">
        <v>1681.1038480161781</v>
      </c>
    </row>
    <row r="2721" spans="1:11" x14ac:dyDescent="0.3">
      <c r="A2721" s="4" t="s">
        <v>348</v>
      </c>
      <c r="B2721" s="4" t="s">
        <v>364</v>
      </c>
      <c r="C2721" s="4" t="s">
        <v>373</v>
      </c>
      <c r="D2721" s="4" t="s">
        <v>715</v>
      </c>
      <c r="E2721" s="3" t="s">
        <v>880</v>
      </c>
      <c r="F2721" s="3"/>
      <c r="G2721" s="3" t="s">
        <v>366</v>
      </c>
      <c r="H2721" s="3" t="s">
        <v>353</v>
      </c>
      <c r="I2721" s="3" t="s">
        <v>833</v>
      </c>
      <c r="J2721" s="3">
        <v>2020</v>
      </c>
      <c r="K2721" s="9">
        <v>8046.8046256847219</v>
      </c>
    </row>
    <row r="2722" spans="1:11" x14ac:dyDescent="0.3">
      <c r="A2722" s="4" t="s">
        <v>348</v>
      </c>
      <c r="B2722" s="4" t="s">
        <v>364</v>
      </c>
      <c r="C2722" s="4" t="s">
        <v>373</v>
      </c>
      <c r="D2722" s="4" t="s">
        <v>715</v>
      </c>
      <c r="E2722" s="3" t="s">
        <v>880</v>
      </c>
      <c r="F2722" s="3"/>
      <c r="G2722" s="3" t="s">
        <v>366</v>
      </c>
      <c r="H2722" s="3" t="s">
        <v>353</v>
      </c>
      <c r="I2722" s="3" t="s">
        <v>833</v>
      </c>
      <c r="J2722" s="3">
        <v>2030</v>
      </c>
      <c r="K2722" s="9">
        <v>3278.8665560742261</v>
      </c>
    </row>
    <row r="2723" spans="1:11" x14ac:dyDescent="0.3">
      <c r="A2723" s="4" t="s">
        <v>348</v>
      </c>
      <c r="B2723" s="4" t="s">
        <v>364</v>
      </c>
      <c r="C2723" s="4" t="s">
        <v>373</v>
      </c>
      <c r="D2723" s="4" t="s">
        <v>715</v>
      </c>
      <c r="E2723" s="3" t="s">
        <v>880</v>
      </c>
      <c r="F2723" s="3"/>
      <c r="G2723" s="3" t="s">
        <v>366</v>
      </c>
      <c r="H2723" s="3" t="s">
        <v>353</v>
      </c>
      <c r="I2723" s="3" t="s">
        <v>833</v>
      </c>
      <c r="J2723" s="3">
        <v>2040</v>
      </c>
      <c r="K2723" s="9">
        <v>2272.6306505054522</v>
      </c>
    </row>
    <row r="2724" spans="1:11" x14ac:dyDescent="0.3">
      <c r="A2724" s="4" t="s">
        <v>348</v>
      </c>
      <c r="B2724" s="4" t="s">
        <v>364</v>
      </c>
      <c r="C2724" s="4" t="s">
        <v>373</v>
      </c>
      <c r="D2724" s="4" t="s">
        <v>715</v>
      </c>
      <c r="E2724" s="3" t="s">
        <v>880</v>
      </c>
      <c r="F2724" s="3"/>
      <c r="G2724" s="3" t="s">
        <v>366</v>
      </c>
      <c r="H2724" s="3" t="s">
        <v>353</v>
      </c>
      <c r="I2724" s="3" t="s">
        <v>833</v>
      </c>
      <c r="J2724" s="3">
        <v>2050</v>
      </c>
      <c r="K2724" s="9">
        <v>1302.546933160706</v>
      </c>
    </row>
    <row r="2725" spans="1:11" x14ac:dyDescent="0.3">
      <c r="A2725" s="4" t="s">
        <v>348</v>
      </c>
      <c r="B2725" s="4" t="s">
        <v>364</v>
      </c>
      <c r="C2725" s="4" t="s">
        <v>373</v>
      </c>
      <c r="D2725" s="4" t="s">
        <v>718</v>
      </c>
      <c r="E2725" s="3" t="s">
        <v>881</v>
      </c>
      <c r="F2725" s="3"/>
      <c r="G2725" s="3"/>
      <c r="H2725" s="3"/>
      <c r="I2725" s="3" t="s">
        <v>833</v>
      </c>
      <c r="J2725" s="3">
        <v>2020</v>
      </c>
      <c r="K2725" s="9" t="s">
        <v>17</v>
      </c>
    </row>
    <row r="2726" spans="1:11" x14ac:dyDescent="0.3">
      <c r="A2726" s="4" t="s">
        <v>348</v>
      </c>
      <c r="B2726" s="4" t="s">
        <v>364</v>
      </c>
      <c r="C2726" s="4" t="s">
        <v>373</v>
      </c>
      <c r="D2726" s="4" t="s">
        <v>718</v>
      </c>
      <c r="E2726" s="3" t="s">
        <v>881</v>
      </c>
      <c r="F2726" s="3"/>
      <c r="G2726" s="3"/>
      <c r="H2726" s="3"/>
      <c r="I2726" s="3" t="s">
        <v>833</v>
      </c>
      <c r="J2726" s="3">
        <v>2030</v>
      </c>
      <c r="K2726" s="9" t="s">
        <v>17</v>
      </c>
    </row>
    <row r="2727" spans="1:11" x14ac:dyDescent="0.3">
      <c r="A2727" s="4" t="s">
        <v>348</v>
      </c>
      <c r="B2727" s="4" t="s">
        <v>364</v>
      </c>
      <c r="C2727" s="4" t="s">
        <v>373</v>
      </c>
      <c r="D2727" s="4" t="s">
        <v>718</v>
      </c>
      <c r="E2727" s="3" t="s">
        <v>881</v>
      </c>
      <c r="F2727" s="3"/>
      <c r="G2727" s="3"/>
      <c r="H2727" s="3"/>
      <c r="I2727" s="3" t="s">
        <v>833</v>
      </c>
      <c r="J2727" s="3">
        <v>2040</v>
      </c>
      <c r="K2727" s="9" t="s">
        <v>17</v>
      </c>
    </row>
    <row r="2728" spans="1:11" x14ac:dyDescent="0.3">
      <c r="A2728" s="4" t="s">
        <v>348</v>
      </c>
      <c r="B2728" s="4" t="s">
        <v>364</v>
      </c>
      <c r="C2728" s="4" t="s">
        <v>373</v>
      </c>
      <c r="D2728" s="4" t="s">
        <v>718</v>
      </c>
      <c r="E2728" s="3" t="s">
        <v>881</v>
      </c>
      <c r="F2728" s="3"/>
      <c r="G2728" s="3"/>
      <c r="H2728" s="3"/>
      <c r="I2728" s="3" t="s">
        <v>833</v>
      </c>
      <c r="J2728" s="3">
        <v>2050</v>
      </c>
      <c r="K2728" s="9" t="s">
        <v>17</v>
      </c>
    </row>
    <row r="2729" spans="1:11" x14ac:dyDescent="0.3">
      <c r="A2729" s="4" t="s">
        <v>348</v>
      </c>
      <c r="B2729" s="4" t="s">
        <v>364</v>
      </c>
      <c r="C2729" s="4" t="s">
        <v>373</v>
      </c>
      <c r="D2729" s="4" t="s">
        <v>717</v>
      </c>
      <c r="E2729" s="3" t="s">
        <v>882</v>
      </c>
      <c r="F2729" s="3"/>
      <c r="G2729" s="3" t="s">
        <v>0</v>
      </c>
      <c r="H2729" s="3"/>
      <c r="I2729" s="3" t="s">
        <v>833</v>
      </c>
      <c r="J2729" s="3">
        <v>2020</v>
      </c>
      <c r="K2729" s="9" t="s">
        <v>17</v>
      </c>
    </row>
    <row r="2730" spans="1:11" x14ac:dyDescent="0.3">
      <c r="A2730" s="4" t="s">
        <v>348</v>
      </c>
      <c r="B2730" s="4" t="s">
        <v>364</v>
      </c>
      <c r="C2730" s="4" t="s">
        <v>373</v>
      </c>
      <c r="D2730" s="4" t="s">
        <v>717</v>
      </c>
      <c r="E2730" s="3" t="s">
        <v>882</v>
      </c>
      <c r="F2730" s="3"/>
      <c r="G2730" s="3" t="s">
        <v>0</v>
      </c>
      <c r="H2730" s="3"/>
      <c r="I2730" s="3" t="s">
        <v>833</v>
      </c>
      <c r="J2730" s="3">
        <v>2030</v>
      </c>
      <c r="K2730" s="9" t="s">
        <v>17</v>
      </c>
    </row>
    <row r="2731" spans="1:11" x14ac:dyDescent="0.3">
      <c r="A2731" s="4" t="s">
        <v>348</v>
      </c>
      <c r="B2731" s="4" t="s">
        <v>364</v>
      </c>
      <c r="C2731" s="4" t="s">
        <v>373</v>
      </c>
      <c r="D2731" s="4" t="s">
        <v>717</v>
      </c>
      <c r="E2731" s="3" t="s">
        <v>882</v>
      </c>
      <c r="F2731" s="3"/>
      <c r="G2731" s="3" t="s">
        <v>0</v>
      </c>
      <c r="H2731" s="3"/>
      <c r="I2731" s="3" t="s">
        <v>833</v>
      </c>
      <c r="J2731" s="3">
        <v>2040</v>
      </c>
      <c r="K2731" s="9" t="s">
        <v>17</v>
      </c>
    </row>
    <row r="2732" spans="1:11" x14ac:dyDescent="0.3">
      <c r="A2732" s="4" t="s">
        <v>348</v>
      </c>
      <c r="B2732" s="4" t="s">
        <v>364</v>
      </c>
      <c r="C2732" s="4" t="s">
        <v>373</v>
      </c>
      <c r="D2732" s="4" t="s">
        <v>717</v>
      </c>
      <c r="E2732" s="3" t="s">
        <v>882</v>
      </c>
      <c r="F2732" s="3"/>
      <c r="G2732" s="3" t="s">
        <v>0</v>
      </c>
      <c r="H2732" s="3"/>
      <c r="I2732" s="3" t="s">
        <v>833</v>
      </c>
      <c r="J2732" s="3">
        <v>2050</v>
      </c>
      <c r="K2732" s="9" t="s">
        <v>17</v>
      </c>
    </row>
    <row r="2733" spans="1:11" x14ac:dyDescent="0.3">
      <c r="A2733" s="4" t="s">
        <v>348</v>
      </c>
      <c r="B2733" s="4" t="s">
        <v>364</v>
      </c>
      <c r="C2733" s="4" t="s">
        <v>416</v>
      </c>
      <c r="D2733" s="4" t="s">
        <v>719</v>
      </c>
      <c r="E2733" s="3" t="s">
        <v>883</v>
      </c>
      <c r="F2733" s="3"/>
      <c r="G2733" s="3"/>
      <c r="H2733" s="3" t="s">
        <v>360</v>
      </c>
      <c r="I2733" s="3" t="s">
        <v>12</v>
      </c>
      <c r="J2733" s="3">
        <v>2020</v>
      </c>
      <c r="K2733" s="9">
        <v>0.5</v>
      </c>
    </row>
    <row r="2734" spans="1:11" x14ac:dyDescent="0.3">
      <c r="A2734" s="4" t="s">
        <v>348</v>
      </c>
      <c r="B2734" s="4" t="s">
        <v>364</v>
      </c>
      <c r="C2734" s="4" t="s">
        <v>416</v>
      </c>
      <c r="D2734" s="4" t="s">
        <v>719</v>
      </c>
      <c r="E2734" s="3" t="s">
        <v>883</v>
      </c>
      <c r="F2734" s="3"/>
      <c r="G2734" s="3"/>
      <c r="H2734" s="3" t="s">
        <v>360</v>
      </c>
      <c r="I2734" s="3" t="s">
        <v>12</v>
      </c>
      <c r="J2734" s="3">
        <v>2050</v>
      </c>
      <c r="K2734" s="9">
        <v>1.5</v>
      </c>
    </row>
    <row r="2735" spans="1:11" x14ac:dyDescent="0.3">
      <c r="A2735" s="4" t="s">
        <v>348</v>
      </c>
      <c r="B2735" s="4" t="s">
        <v>364</v>
      </c>
      <c r="C2735" s="4" t="s">
        <v>416</v>
      </c>
      <c r="D2735" s="4" t="s">
        <v>719</v>
      </c>
      <c r="E2735" s="3" t="s">
        <v>883</v>
      </c>
      <c r="F2735" s="3"/>
      <c r="G2735" s="3"/>
      <c r="H2735" s="3" t="s">
        <v>360</v>
      </c>
      <c r="I2735" s="3" t="s">
        <v>11</v>
      </c>
      <c r="J2735" s="3">
        <v>2020</v>
      </c>
      <c r="K2735" s="9">
        <v>0.65</v>
      </c>
    </row>
    <row r="2736" spans="1:11" x14ac:dyDescent="0.3">
      <c r="A2736" s="4" t="s">
        <v>348</v>
      </c>
      <c r="B2736" s="4" t="s">
        <v>364</v>
      </c>
      <c r="C2736" s="4" t="s">
        <v>416</v>
      </c>
      <c r="D2736" s="4" t="s">
        <v>719</v>
      </c>
      <c r="E2736" s="3" t="s">
        <v>883</v>
      </c>
      <c r="F2736" s="3"/>
      <c r="G2736" s="3"/>
      <c r="H2736" s="3" t="s">
        <v>360</v>
      </c>
      <c r="I2736" s="3" t="s">
        <v>11</v>
      </c>
      <c r="J2736" s="3">
        <v>2050</v>
      </c>
      <c r="K2736" s="9">
        <v>1.8</v>
      </c>
    </row>
    <row r="2737" spans="1:11" x14ac:dyDescent="0.3">
      <c r="A2737" s="4" t="s">
        <v>348</v>
      </c>
      <c r="B2737" s="4" t="s">
        <v>364</v>
      </c>
      <c r="C2737" s="4" t="s">
        <v>416</v>
      </c>
      <c r="D2737" s="4" t="s">
        <v>719</v>
      </c>
      <c r="E2737" s="3" t="s">
        <v>883</v>
      </c>
      <c r="F2737" s="3"/>
      <c r="G2737" s="3"/>
      <c r="H2737" s="3" t="s">
        <v>360</v>
      </c>
      <c r="I2737" s="3" t="s">
        <v>833</v>
      </c>
      <c r="J2737" s="3">
        <v>2020</v>
      </c>
      <c r="K2737" s="9">
        <v>0.65</v>
      </c>
    </row>
    <row r="2738" spans="1:11" x14ac:dyDescent="0.3">
      <c r="A2738" s="4" t="s">
        <v>348</v>
      </c>
      <c r="B2738" s="4" t="s">
        <v>364</v>
      </c>
      <c r="C2738" s="4" t="s">
        <v>416</v>
      </c>
      <c r="D2738" s="4" t="s">
        <v>719</v>
      </c>
      <c r="E2738" s="3" t="s">
        <v>883</v>
      </c>
      <c r="F2738" s="3"/>
      <c r="G2738" s="3"/>
      <c r="H2738" s="3" t="s">
        <v>360</v>
      </c>
      <c r="I2738" s="3" t="s">
        <v>833</v>
      </c>
      <c r="J2738" s="3">
        <v>2030</v>
      </c>
      <c r="K2738" s="9">
        <v>1</v>
      </c>
    </row>
    <row r="2739" spans="1:11" x14ac:dyDescent="0.3">
      <c r="A2739" s="4" t="s">
        <v>348</v>
      </c>
      <c r="B2739" s="4" t="s">
        <v>364</v>
      </c>
      <c r="C2739" s="4" t="s">
        <v>416</v>
      </c>
      <c r="D2739" s="4" t="s">
        <v>719</v>
      </c>
      <c r="E2739" s="3" t="s">
        <v>883</v>
      </c>
      <c r="F2739" s="3"/>
      <c r="G2739" s="3"/>
      <c r="H2739" s="3" t="s">
        <v>360</v>
      </c>
      <c r="I2739" s="3" t="s">
        <v>833</v>
      </c>
      <c r="J2739" s="3">
        <v>2040</v>
      </c>
      <c r="K2739" s="9">
        <v>1.5</v>
      </c>
    </row>
    <row r="2740" spans="1:11" x14ac:dyDescent="0.3">
      <c r="A2740" s="4" t="s">
        <v>348</v>
      </c>
      <c r="B2740" s="4" t="s">
        <v>364</v>
      </c>
      <c r="C2740" s="4" t="s">
        <v>416</v>
      </c>
      <c r="D2740" s="4" t="s">
        <v>719</v>
      </c>
      <c r="E2740" s="3" t="s">
        <v>883</v>
      </c>
      <c r="F2740" s="3"/>
      <c r="G2740" s="3"/>
      <c r="H2740" s="3" t="s">
        <v>360</v>
      </c>
      <c r="I2740" s="3" t="s">
        <v>833</v>
      </c>
      <c r="J2740" s="3">
        <v>2050</v>
      </c>
      <c r="K2740" s="9">
        <v>1.5</v>
      </c>
    </row>
    <row r="2741" spans="1:11" x14ac:dyDescent="0.3">
      <c r="A2741" s="4" t="s">
        <v>348</v>
      </c>
      <c r="B2741" s="4" t="s">
        <v>364</v>
      </c>
      <c r="C2741" s="4" t="s">
        <v>416</v>
      </c>
      <c r="D2741" s="4" t="s">
        <v>720</v>
      </c>
      <c r="E2741" s="3" t="s">
        <v>884</v>
      </c>
      <c r="F2741" s="3"/>
      <c r="G2741" s="3"/>
      <c r="H2741" s="3" t="s">
        <v>360</v>
      </c>
      <c r="I2741" s="3" t="s">
        <v>12</v>
      </c>
      <c r="J2741" s="3">
        <v>2020</v>
      </c>
      <c r="K2741" s="9">
        <v>35</v>
      </c>
    </row>
    <row r="2742" spans="1:11" x14ac:dyDescent="0.3">
      <c r="A2742" s="4" t="s">
        <v>348</v>
      </c>
      <c r="B2742" s="4" t="s">
        <v>364</v>
      </c>
      <c r="C2742" s="4" t="s">
        <v>416</v>
      </c>
      <c r="D2742" s="4" t="s">
        <v>720</v>
      </c>
      <c r="E2742" s="3" t="s">
        <v>884</v>
      </c>
      <c r="F2742" s="3"/>
      <c r="G2742" s="3"/>
      <c r="H2742" s="3" t="s">
        <v>360</v>
      </c>
      <c r="I2742" s="3" t="s">
        <v>12</v>
      </c>
      <c r="J2742" s="3">
        <v>2050</v>
      </c>
      <c r="K2742" s="9">
        <v>10</v>
      </c>
    </row>
    <row r="2743" spans="1:11" x14ac:dyDescent="0.3">
      <c r="A2743" s="4" t="s">
        <v>348</v>
      </c>
      <c r="B2743" s="4" t="s">
        <v>364</v>
      </c>
      <c r="C2743" s="4" t="s">
        <v>416</v>
      </c>
      <c r="D2743" s="4" t="s">
        <v>720</v>
      </c>
      <c r="E2743" s="3" t="s">
        <v>884</v>
      </c>
      <c r="F2743" s="3"/>
      <c r="G2743" s="3"/>
      <c r="H2743" s="3" t="s">
        <v>360</v>
      </c>
      <c r="I2743" s="3" t="s">
        <v>11</v>
      </c>
      <c r="J2743" s="3">
        <v>2020</v>
      </c>
      <c r="K2743" s="9">
        <v>35</v>
      </c>
    </row>
    <row r="2744" spans="1:11" x14ac:dyDescent="0.3">
      <c r="A2744" s="4" t="s">
        <v>348</v>
      </c>
      <c r="B2744" s="4" t="s">
        <v>364</v>
      </c>
      <c r="C2744" s="4" t="s">
        <v>416</v>
      </c>
      <c r="D2744" s="4" t="s">
        <v>720</v>
      </c>
      <c r="E2744" s="3" t="s">
        <v>884</v>
      </c>
      <c r="F2744" s="3"/>
      <c r="G2744" s="3"/>
      <c r="H2744" s="3" t="s">
        <v>360</v>
      </c>
      <c r="I2744" s="3" t="s">
        <v>11</v>
      </c>
      <c r="J2744" s="3">
        <v>2050</v>
      </c>
      <c r="K2744" s="9">
        <v>20</v>
      </c>
    </row>
    <row r="2745" spans="1:11" x14ac:dyDescent="0.3">
      <c r="A2745" s="4" t="s">
        <v>348</v>
      </c>
      <c r="B2745" s="4" t="s">
        <v>364</v>
      </c>
      <c r="C2745" s="4" t="s">
        <v>416</v>
      </c>
      <c r="D2745" s="4" t="s">
        <v>720</v>
      </c>
      <c r="E2745" s="3" t="s">
        <v>884</v>
      </c>
      <c r="F2745" s="3"/>
      <c r="G2745" s="3"/>
      <c r="H2745" s="3" t="s">
        <v>360</v>
      </c>
      <c r="I2745" s="3" t="s">
        <v>833</v>
      </c>
      <c r="J2745" s="3">
        <v>2020</v>
      </c>
      <c r="K2745" s="9">
        <v>35</v>
      </c>
    </row>
    <row r="2746" spans="1:11" x14ac:dyDescent="0.3">
      <c r="A2746" s="4" t="s">
        <v>348</v>
      </c>
      <c r="B2746" s="4" t="s">
        <v>364</v>
      </c>
      <c r="C2746" s="4" t="s">
        <v>416</v>
      </c>
      <c r="D2746" s="4" t="s">
        <v>720</v>
      </c>
      <c r="E2746" s="3" t="s">
        <v>884</v>
      </c>
      <c r="F2746" s="3"/>
      <c r="G2746" s="3"/>
      <c r="H2746" s="3" t="s">
        <v>360</v>
      </c>
      <c r="I2746" s="3" t="s">
        <v>833</v>
      </c>
      <c r="J2746" s="3">
        <v>2030</v>
      </c>
      <c r="K2746" s="9">
        <v>20</v>
      </c>
    </row>
    <row r="2747" spans="1:11" x14ac:dyDescent="0.3">
      <c r="A2747" s="4" t="s">
        <v>348</v>
      </c>
      <c r="B2747" s="4" t="s">
        <v>364</v>
      </c>
      <c r="C2747" s="4" t="s">
        <v>416</v>
      </c>
      <c r="D2747" s="4" t="s">
        <v>720</v>
      </c>
      <c r="E2747" s="3" t="s">
        <v>884</v>
      </c>
      <c r="F2747" s="3"/>
      <c r="G2747" s="3"/>
      <c r="H2747" s="3" t="s">
        <v>360</v>
      </c>
      <c r="I2747" s="3" t="s">
        <v>833</v>
      </c>
      <c r="J2747" s="3">
        <v>2040</v>
      </c>
      <c r="K2747" s="9">
        <v>15</v>
      </c>
    </row>
    <row r="2748" spans="1:11" x14ac:dyDescent="0.3">
      <c r="A2748" s="4" t="s">
        <v>348</v>
      </c>
      <c r="B2748" s="4" t="s">
        <v>364</v>
      </c>
      <c r="C2748" s="4" t="s">
        <v>416</v>
      </c>
      <c r="D2748" s="4" t="s">
        <v>720</v>
      </c>
      <c r="E2748" s="3" t="s">
        <v>884</v>
      </c>
      <c r="F2748" s="3"/>
      <c r="G2748" s="3"/>
      <c r="H2748" s="3" t="s">
        <v>360</v>
      </c>
      <c r="I2748" s="3" t="s">
        <v>833</v>
      </c>
      <c r="J2748" s="3">
        <v>2050</v>
      </c>
      <c r="K2748" s="9">
        <v>10</v>
      </c>
    </row>
    <row r="2749" spans="1:11" x14ac:dyDescent="0.3">
      <c r="A2749" s="4" t="s">
        <v>270</v>
      </c>
      <c r="B2749" s="4" t="s">
        <v>44</v>
      </c>
      <c r="C2749" s="4" t="s">
        <v>10</v>
      </c>
      <c r="D2749" s="4" t="s">
        <v>605</v>
      </c>
      <c r="E2749" s="3" t="s">
        <v>866</v>
      </c>
      <c r="F2749" s="3"/>
      <c r="G2749" s="3" t="s">
        <v>0</v>
      </c>
      <c r="H2749" s="3">
        <v>4</v>
      </c>
      <c r="I2749" s="3" t="s">
        <v>12</v>
      </c>
      <c r="J2749" s="3">
        <v>2020</v>
      </c>
      <c r="K2749" s="9">
        <v>0.99</v>
      </c>
    </row>
    <row r="2750" spans="1:11" x14ac:dyDescent="0.3">
      <c r="A2750" s="4" t="s">
        <v>270</v>
      </c>
      <c r="B2750" s="4" t="s">
        <v>44</v>
      </c>
      <c r="C2750" s="4" t="s">
        <v>10</v>
      </c>
      <c r="D2750" s="4" t="s">
        <v>605</v>
      </c>
      <c r="E2750" s="3" t="s">
        <v>866</v>
      </c>
      <c r="F2750" s="3"/>
      <c r="G2750" s="3" t="s">
        <v>0</v>
      </c>
      <c r="H2750" s="3">
        <v>4</v>
      </c>
      <c r="I2750" s="3" t="s">
        <v>12</v>
      </c>
      <c r="J2750" s="3">
        <v>2050</v>
      </c>
      <c r="K2750" s="9">
        <v>0.99</v>
      </c>
    </row>
    <row r="2751" spans="1:11" x14ac:dyDescent="0.3">
      <c r="A2751" s="4" t="s">
        <v>270</v>
      </c>
      <c r="B2751" s="4" t="s">
        <v>44</v>
      </c>
      <c r="C2751" s="4" t="s">
        <v>10</v>
      </c>
      <c r="D2751" s="4" t="s">
        <v>605</v>
      </c>
      <c r="E2751" s="3" t="s">
        <v>866</v>
      </c>
      <c r="F2751" s="3"/>
      <c r="G2751" s="3" t="s">
        <v>0</v>
      </c>
      <c r="H2751" s="3">
        <v>4</v>
      </c>
      <c r="I2751" s="3" t="s">
        <v>11</v>
      </c>
      <c r="J2751" s="3">
        <v>2020</v>
      </c>
      <c r="K2751" s="9">
        <v>1.01</v>
      </c>
    </row>
    <row r="2752" spans="1:11" x14ac:dyDescent="0.3">
      <c r="A2752" s="4" t="s">
        <v>270</v>
      </c>
      <c r="B2752" s="4" t="s">
        <v>44</v>
      </c>
      <c r="C2752" s="4" t="s">
        <v>10</v>
      </c>
      <c r="D2752" s="4" t="s">
        <v>605</v>
      </c>
      <c r="E2752" s="3" t="s">
        <v>866</v>
      </c>
      <c r="F2752" s="3"/>
      <c r="G2752" s="3" t="s">
        <v>0</v>
      </c>
      <c r="H2752" s="3">
        <v>4</v>
      </c>
      <c r="I2752" s="3" t="s">
        <v>11</v>
      </c>
      <c r="J2752" s="3">
        <v>2050</v>
      </c>
      <c r="K2752" s="9">
        <v>1.01</v>
      </c>
    </row>
    <row r="2753" spans="1:11" x14ac:dyDescent="0.3">
      <c r="A2753" s="4" t="s">
        <v>270</v>
      </c>
      <c r="B2753" s="4" t="s">
        <v>44</v>
      </c>
      <c r="C2753" s="4" t="s">
        <v>10</v>
      </c>
      <c r="D2753" s="4" t="s">
        <v>605</v>
      </c>
      <c r="E2753" s="3" t="s">
        <v>866</v>
      </c>
      <c r="F2753" s="3"/>
      <c r="G2753" s="3" t="s">
        <v>0</v>
      </c>
      <c r="H2753" s="3">
        <v>4</v>
      </c>
      <c r="I2753" s="3" t="s">
        <v>833</v>
      </c>
      <c r="J2753" s="3">
        <v>2015</v>
      </c>
      <c r="K2753" s="9">
        <v>0.90300000000000002</v>
      </c>
    </row>
    <row r="2754" spans="1:11" x14ac:dyDescent="0.3">
      <c r="A2754" s="4" t="s">
        <v>270</v>
      </c>
      <c r="B2754" s="4" t="s">
        <v>44</v>
      </c>
      <c r="C2754" s="4" t="s">
        <v>10</v>
      </c>
      <c r="D2754" s="4" t="s">
        <v>605</v>
      </c>
      <c r="E2754" s="3" t="s">
        <v>866</v>
      </c>
      <c r="F2754" s="3"/>
      <c r="G2754" s="3" t="s">
        <v>0</v>
      </c>
      <c r="H2754" s="3">
        <v>4</v>
      </c>
      <c r="I2754" s="3" t="s">
        <v>833</v>
      </c>
      <c r="J2754" s="3">
        <v>2020</v>
      </c>
      <c r="K2754" s="9">
        <v>0.90300000000000002</v>
      </c>
    </row>
    <row r="2755" spans="1:11" x14ac:dyDescent="0.3">
      <c r="A2755" s="4" t="s">
        <v>270</v>
      </c>
      <c r="B2755" s="4" t="s">
        <v>44</v>
      </c>
      <c r="C2755" s="4" t="s">
        <v>10</v>
      </c>
      <c r="D2755" s="4" t="s">
        <v>605</v>
      </c>
      <c r="E2755" s="3" t="s">
        <v>866</v>
      </c>
      <c r="F2755" s="3"/>
      <c r="G2755" s="3" t="s">
        <v>0</v>
      </c>
      <c r="H2755" s="3">
        <v>4</v>
      </c>
      <c r="I2755" s="3" t="s">
        <v>833</v>
      </c>
      <c r="J2755" s="3">
        <v>2030</v>
      </c>
      <c r="K2755" s="9">
        <v>0.90300000000000002</v>
      </c>
    </row>
    <row r="2756" spans="1:11" x14ac:dyDescent="0.3">
      <c r="A2756" s="4" t="s">
        <v>270</v>
      </c>
      <c r="B2756" s="4" t="s">
        <v>44</v>
      </c>
      <c r="C2756" s="4" t="s">
        <v>10</v>
      </c>
      <c r="D2756" s="4" t="s">
        <v>605</v>
      </c>
      <c r="E2756" s="3" t="s">
        <v>866</v>
      </c>
      <c r="F2756" s="3"/>
      <c r="G2756" s="3" t="s">
        <v>0</v>
      </c>
      <c r="H2756" s="3">
        <v>4</v>
      </c>
      <c r="I2756" s="3" t="s">
        <v>833</v>
      </c>
      <c r="J2756" s="3">
        <v>2040</v>
      </c>
      <c r="K2756" s="9">
        <v>0.90300000000000002</v>
      </c>
    </row>
    <row r="2757" spans="1:11" x14ac:dyDescent="0.3">
      <c r="A2757" s="4" t="s">
        <v>270</v>
      </c>
      <c r="B2757" s="4" t="s">
        <v>44</v>
      </c>
      <c r="C2757" s="4" t="s">
        <v>10</v>
      </c>
      <c r="D2757" s="4" t="s">
        <v>605</v>
      </c>
      <c r="E2757" s="3" t="s">
        <v>866</v>
      </c>
      <c r="F2757" s="3"/>
      <c r="G2757" s="3" t="s">
        <v>0</v>
      </c>
      <c r="H2757" s="3">
        <v>4</v>
      </c>
      <c r="I2757" s="3" t="s">
        <v>833</v>
      </c>
      <c r="J2757" s="3">
        <v>2050</v>
      </c>
      <c r="K2757" s="9">
        <v>0.90300000000000002</v>
      </c>
    </row>
    <row r="2758" spans="1:11" x14ac:dyDescent="0.3">
      <c r="A2758" s="4" t="s">
        <v>270</v>
      </c>
      <c r="B2758" s="4" t="s">
        <v>44</v>
      </c>
      <c r="C2758" s="4" t="s">
        <v>10</v>
      </c>
      <c r="D2758" s="4" t="s">
        <v>420</v>
      </c>
      <c r="E2758" s="3" t="s">
        <v>853</v>
      </c>
      <c r="F2758" s="3"/>
      <c r="G2758" s="3"/>
      <c r="H2758" s="3"/>
      <c r="I2758" s="3" t="s">
        <v>833</v>
      </c>
      <c r="J2758" s="3">
        <v>2015</v>
      </c>
      <c r="K2758" s="9">
        <v>1.5</v>
      </c>
    </row>
    <row r="2759" spans="1:11" x14ac:dyDescent="0.3">
      <c r="A2759" s="4" t="s">
        <v>270</v>
      </c>
      <c r="B2759" s="4" t="s">
        <v>44</v>
      </c>
      <c r="C2759" s="4" t="s">
        <v>10</v>
      </c>
      <c r="D2759" s="4" t="s">
        <v>420</v>
      </c>
      <c r="E2759" s="3" t="s">
        <v>853</v>
      </c>
      <c r="F2759" s="3"/>
      <c r="G2759" s="3"/>
      <c r="H2759" s="3"/>
      <c r="I2759" s="3" t="s">
        <v>833</v>
      </c>
      <c r="J2759" s="3">
        <v>2020</v>
      </c>
      <c r="K2759" s="9">
        <v>1.5</v>
      </c>
    </row>
    <row r="2760" spans="1:11" x14ac:dyDescent="0.3">
      <c r="A2760" s="4" t="s">
        <v>270</v>
      </c>
      <c r="B2760" s="4" t="s">
        <v>44</v>
      </c>
      <c r="C2760" s="4" t="s">
        <v>10</v>
      </c>
      <c r="D2760" s="4" t="s">
        <v>420</v>
      </c>
      <c r="E2760" s="3" t="s">
        <v>853</v>
      </c>
      <c r="F2760" s="3"/>
      <c r="G2760" s="3"/>
      <c r="H2760" s="3"/>
      <c r="I2760" s="3" t="s">
        <v>833</v>
      </c>
      <c r="J2760" s="3">
        <v>2030</v>
      </c>
      <c r="K2760" s="9">
        <v>1.5</v>
      </c>
    </row>
    <row r="2761" spans="1:11" x14ac:dyDescent="0.3">
      <c r="A2761" s="4" t="s">
        <v>270</v>
      </c>
      <c r="B2761" s="4" t="s">
        <v>44</v>
      </c>
      <c r="C2761" s="4" t="s">
        <v>10</v>
      </c>
      <c r="D2761" s="4" t="s">
        <v>420</v>
      </c>
      <c r="E2761" s="3" t="s">
        <v>853</v>
      </c>
      <c r="F2761" s="3"/>
      <c r="G2761" s="3"/>
      <c r="H2761" s="3"/>
      <c r="I2761" s="3" t="s">
        <v>833</v>
      </c>
      <c r="J2761" s="3">
        <v>2040</v>
      </c>
      <c r="K2761" s="9">
        <v>1.5</v>
      </c>
    </row>
    <row r="2762" spans="1:11" x14ac:dyDescent="0.3">
      <c r="A2762" s="4" t="s">
        <v>270</v>
      </c>
      <c r="B2762" s="4" t="s">
        <v>44</v>
      </c>
      <c r="C2762" s="4" t="s">
        <v>10</v>
      </c>
      <c r="D2762" s="4" t="s">
        <v>420</v>
      </c>
      <c r="E2762" s="3" t="s">
        <v>853</v>
      </c>
      <c r="F2762" s="3"/>
      <c r="G2762" s="3"/>
      <c r="H2762" s="3"/>
      <c r="I2762" s="3" t="s">
        <v>833</v>
      </c>
      <c r="J2762" s="3">
        <v>2050</v>
      </c>
      <c r="K2762" s="9">
        <v>1.5</v>
      </c>
    </row>
    <row r="2763" spans="1:11" x14ac:dyDescent="0.3">
      <c r="A2763" s="4" t="s">
        <v>270</v>
      </c>
      <c r="B2763" s="4" t="s">
        <v>44</v>
      </c>
      <c r="C2763" s="4" t="s">
        <v>10</v>
      </c>
      <c r="D2763" s="4" t="s">
        <v>603</v>
      </c>
      <c r="E2763" s="3" t="s">
        <v>866</v>
      </c>
      <c r="F2763" s="3"/>
      <c r="G2763" s="3" t="s">
        <v>46</v>
      </c>
      <c r="H2763" s="3">
        <v>4</v>
      </c>
      <c r="I2763" s="3" t="s">
        <v>12</v>
      </c>
      <c r="J2763" s="3">
        <v>2020</v>
      </c>
      <c r="K2763" s="9">
        <v>0.5</v>
      </c>
    </row>
    <row r="2764" spans="1:11" x14ac:dyDescent="0.3">
      <c r="A2764" s="4" t="s">
        <v>270</v>
      </c>
      <c r="B2764" s="4" t="s">
        <v>44</v>
      </c>
      <c r="C2764" s="4" t="s">
        <v>10</v>
      </c>
      <c r="D2764" s="4" t="s">
        <v>603</v>
      </c>
      <c r="E2764" s="3" t="s">
        <v>866</v>
      </c>
      <c r="F2764" s="3"/>
      <c r="G2764" s="3" t="s">
        <v>46</v>
      </c>
      <c r="H2764" s="3">
        <v>4</v>
      </c>
      <c r="I2764" s="3" t="s">
        <v>12</v>
      </c>
      <c r="J2764" s="3">
        <v>2050</v>
      </c>
      <c r="K2764" s="9">
        <v>0.75</v>
      </c>
    </row>
    <row r="2765" spans="1:11" x14ac:dyDescent="0.3">
      <c r="A2765" s="4" t="s">
        <v>270</v>
      </c>
      <c r="B2765" s="4" t="s">
        <v>44</v>
      </c>
      <c r="C2765" s="4" t="s">
        <v>10</v>
      </c>
      <c r="D2765" s="4" t="s">
        <v>603</v>
      </c>
      <c r="E2765" s="3" t="s">
        <v>866</v>
      </c>
      <c r="F2765" s="3"/>
      <c r="G2765" s="3" t="s">
        <v>46</v>
      </c>
      <c r="H2765" s="3">
        <v>4</v>
      </c>
      <c r="I2765" s="3" t="s">
        <v>11</v>
      </c>
      <c r="J2765" s="3">
        <v>2020</v>
      </c>
      <c r="K2765" s="9">
        <v>1.5</v>
      </c>
    </row>
    <row r="2766" spans="1:11" x14ac:dyDescent="0.3">
      <c r="A2766" s="4" t="s">
        <v>270</v>
      </c>
      <c r="B2766" s="4" t="s">
        <v>44</v>
      </c>
      <c r="C2766" s="4" t="s">
        <v>10</v>
      </c>
      <c r="D2766" s="4" t="s">
        <v>603</v>
      </c>
      <c r="E2766" s="3" t="s">
        <v>866</v>
      </c>
      <c r="F2766" s="3"/>
      <c r="G2766" s="3" t="s">
        <v>46</v>
      </c>
      <c r="H2766" s="3">
        <v>4</v>
      </c>
      <c r="I2766" s="3" t="s">
        <v>11</v>
      </c>
      <c r="J2766" s="3">
        <v>2050</v>
      </c>
      <c r="K2766" s="9">
        <v>1.25</v>
      </c>
    </row>
    <row r="2767" spans="1:11" x14ac:dyDescent="0.3">
      <c r="A2767" s="4" t="s">
        <v>270</v>
      </c>
      <c r="B2767" s="4" t="s">
        <v>44</v>
      </c>
      <c r="C2767" s="4" t="s">
        <v>10</v>
      </c>
      <c r="D2767" s="4" t="s">
        <v>603</v>
      </c>
      <c r="E2767" s="3" t="s">
        <v>866</v>
      </c>
      <c r="F2767" s="3"/>
      <c r="G2767" s="3" t="s">
        <v>46</v>
      </c>
      <c r="H2767" s="3">
        <v>4</v>
      </c>
      <c r="I2767" s="3" t="s">
        <v>833</v>
      </c>
      <c r="J2767" s="3">
        <v>2015</v>
      </c>
      <c r="K2767" s="9">
        <v>4.0000000000000001E-3</v>
      </c>
    </row>
    <row r="2768" spans="1:11" x14ac:dyDescent="0.3">
      <c r="A2768" s="4" t="s">
        <v>270</v>
      </c>
      <c r="B2768" s="4" t="s">
        <v>44</v>
      </c>
      <c r="C2768" s="4" t="s">
        <v>10</v>
      </c>
      <c r="D2768" s="4" t="s">
        <v>603</v>
      </c>
      <c r="E2768" s="3" t="s">
        <v>866</v>
      </c>
      <c r="F2768" s="3"/>
      <c r="G2768" s="3" t="s">
        <v>46</v>
      </c>
      <c r="H2768" s="3">
        <v>4</v>
      </c>
      <c r="I2768" s="3" t="s">
        <v>833</v>
      </c>
      <c r="J2768" s="3">
        <v>2020</v>
      </c>
      <c r="K2768" s="9">
        <v>4.0000000000000001E-3</v>
      </c>
    </row>
    <row r="2769" spans="1:11" x14ac:dyDescent="0.3">
      <c r="A2769" s="4" t="s">
        <v>270</v>
      </c>
      <c r="B2769" s="4" t="s">
        <v>44</v>
      </c>
      <c r="C2769" s="4" t="s">
        <v>10</v>
      </c>
      <c r="D2769" s="4" t="s">
        <v>603</v>
      </c>
      <c r="E2769" s="3" t="s">
        <v>866</v>
      </c>
      <c r="F2769" s="3"/>
      <c r="G2769" s="3" t="s">
        <v>46</v>
      </c>
      <c r="H2769" s="3">
        <v>4</v>
      </c>
      <c r="I2769" s="3" t="s">
        <v>833</v>
      </c>
      <c r="J2769" s="3">
        <v>2030</v>
      </c>
      <c r="K2769" s="9">
        <v>3.0000000000000001E-3</v>
      </c>
    </row>
    <row r="2770" spans="1:11" x14ac:dyDescent="0.3">
      <c r="A2770" s="4" t="s">
        <v>270</v>
      </c>
      <c r="B2770" s="4" t="s">
        <v>44</v>
      </c>
      <c r="C2770" s="4" t="s">
        <v>10</v>
      </c>
      <c r="D2770" s="4" t="s">
        <v>603</v>
      </c>
      <c r="E2770" s="3" t="s">
        <v>866</v>
      </c>
      <c r="F2770" s="3"/>
      <c r="G2770" s="3" t="s">
        <v>46</v>
      </c>
      <c r="H2770" s="3">
        <v>4</v>
      </c>
      <c r="I2770" s="3" t="s">
        <v>833</v>
      </c>
      <c r="J2770" s="3">
        <v>2040</v>
      </c>
      <c r="K2770" s="9">
        <v>2.5000000000000001E-3</v>
      </c>
    </row>
    <row r="2771" spans="1:11" x14ac:dyDescent="0.3">
      <c r="A2771" s="4" t="s">
        <v>270</v>
      </c>
      <c r="B2771" s="4" t="s">
        <v>44</v>
      </c>
      <c r="C2771" s="4" t="s">
        <v>10</v>
      </c>
      <c r="D2771" s="4" t="s">
        <v>603</v>
      </c>
      <c r="E2771" s="3" t="s">
        <v>866</v>
      </c>
      <c r="F2771" s="3"/>
      <c r="G2771" s="3" t="s">
        <v>46</v>
      </c>
      <c r="H2771" s="3">
        <v>4</v>
      </c>
      <c r="I2771" s="3" t="s">
        <v>833</v>
      </c>
      <c r="J2771" s="3">
        <v>2050</v>
      </c>
      <c r="K2771" s="9">
        <v>2E-3</v>
      </c>
    </row>
    <row r="2772" spans="1:11" x14ac:dyDescent="0.3">
      <c r="A2772" s="4" t="s">
        <v>270</v>
      </c>
      <c r="B2772" s="4" t="s">
        <v>44</v>
      </c>
      <c r="C2772" s="4" t="s">
        <v>10</v>
      </c>
      <c r="D2772" s="4" t="s">
        <v>417</v>
      </c>
      <c r="E2772" s="3" t="s">
        <v>850</v>
      </c>
      <c r="F2772" s="3"/>
      <c r="G2772" s="3" t="s">
        <v>19</v>
      </c>
      <c r="H2772" s="3"/>
      <c r="I2772" s="3" t="s">
        <v>833</v>
      </c>
      <c r="J2772" s="3">
        <v>2015</v>
      </c>
      <c r="K2772" s="9">
        <v>0</v>
      </c>
    </row>
    <row r="2773" spans="1:11" x14ac:dyDescent="0.3">
      <c r="A2773" s="4" t="s">
        <v>270</v>
      </c>
      <c r="B2773" s="4" t="s">
        <v>44</v>
      </c>
      <c r="C2773" s="4" t="s">
        <v>10</v>
      </c>
      <c r="D2773" s="4" t="s">
        <v>417</v>
      </c>
      <c r="E2773" s="3" t="s">
        <v>850</v>
      </c>
      <c r="F2773" s="3"/>
      <c r="G2773" s="3" t="s">
        <v>19</v>
      </c>
      <c r="H2773" s="3"/>
      <c r="I2773" s="3" t="s">
        <v>833</v>
      </c>
      <c r="J2773" s="3">
        <v>2020</v>
      </c>
      <c r="K2773" s="9">
        <v>0</v>
      </c>
    </row>
    <row r="2774" spans="1:11" x14ac:dyDescent="0.3">
      <c r="A2774" s="4" t="s">
        <v>270</v>
      </c>
      <c r="B2774" s="4" t="s">
        <v>44</v>
      </c>
      <c r="C2774" s="4" t="s">
        <v>10</v>
      </c>
      <c r="D2774" s="4" t="s">
        <v>417</v>
      </c>
      <c r="E2774" s="3" t="s">
        <v>850</v>
      </c>
      <c r="F2774" s="3"/>
      <c r="G2774" s="3" t="s">
        <v>19</v>
      </c>
      <c r="H2774" s="3"/>
      <c r="I2774" s="3" t="s">
        <v>833</v>
      </c>
      <c r="J2774" s="3">
        <v>2030</v>
      </c>
      <c r="K2774" s="9">
        <v>0</v>
      </c>
    </row>
    <row r="2775" spans="1:11" x14ac:dyDescent="0.3">
      <c r="A2775" s="4" t="s">
        <v>270</v>
      </c>
      <c r="B2775" s="4" t="s">
        <v>44</v>
      </c>
      <c r="C2775" s="4" t="s">
        <v>10</v>
      </c>
      <c r="D2775" s="4" t="s">
        <v>417</v>
      </c>
      <c r="E2775" s="3" t="s">
        <v>850</v>
      </c>
      <c r="F2775" s="3"/>
      <c r="G2775" s="3" t="s">
        <v>19</v>
      </c>
      <c r="H2775" s="3"/>
      <c r="I2775" s="3" t="s">
        <v>833</v>
      </c>
      <c r="J2775" s="3">
        <v>2040</v>
      </c>
      <c r="K2775" s="9">
        <v>0</v>
      </c>
    </row>
    <row r="2776" spans="1:11" x14ac:dyDescent="0.3">
      <c r="A2776" s="4" t="s">
        <v>270</v>
      </c>
      <c r="B2776" s="4" t="s">
        <v>44</v>
      </c>
      <c r="C2776" s="4" t="s">
        <v>10</v>
      </c>
      <c r="D2776" s="4" t="s">
        <v>417</v>
      </c>
      <c r="E2776" s="3" t="s">
        <v>850</v>
      </c>
      <c r="F2776" s="3"/>
      <c r="G2776" s="3" t="s">
        <v>19</v>
      </c>
      <c r="H2776" s="3"/>
      <c r="I2776" s="3" t="s">
        <v>833</v>
      </c>
      <c r="J2776" s="3">
        <v>2050</v>
      </c>
      <c r="K2776" s="9">
        <v>0</v>
      </c>
    </row>
    <row r="2777" spans="1:11" x14ac:dyDescent="0.3">
      <c r="A2777" s="4" t="s">
        <v>270</v>
      </c>
      <c r="B2777" s="4" t="s">
        <v>44</v>
      </c>
      <c r="C2777" s="4" t="s">
        <v>10</v>
      </c>
      <c r="D2777" s="4" t="s">
        <v>606</v>
      </c>
      <c r="E2777" s="3" t="s">
        <v>866</v>
      </c>
      <c r="F2777" s="3"/>
      <c r="G2777" s="3" t="s">
        <v>0</v>
      </c>
      <c r="H2777" s="3">
        <v>4</v>
      </c>
      <c r="I2777" s="3" t="s">
        <v>12</v>
      </c>
      <c r="J2777" s="3">
        <v>2020</v>
      </c>
      <c r="K2777" s="9">
        <v>0.99</v>
      </c>
    </row>
    <row r="2778" spans="1:11" x14ac:dyDescent="0.3">
      <c r="A2778" s="4" t="s">
        <v>270</v>
      </c>
      <c r="B2778" s="4" t="s">
        <v>44</v>
      </c>
      <c r="C2778" s="4" t="s">
        <v>10</v>
      </c>
      <c r="D2778" s="4" t="s">
        <v>606</v>
      </c>
      <c r="E2778" s="3" t="s">
        <v>866</v>
      </c>
      <c r="F2778" s="3"/>
      <c r="G2778" s="3" t="s">
        <v>0</v>
      </c>
      <c r="H2778" s="3">
        <v>4</v>
      </c>
      <c r="I2778" s="3" t="s">
        <v>12</v>
      </c>
      <c r="J2778" s="3">
        <v>2050</v>
      </c>
      <c r="K2778" s="9">
        <v>0.99</v>
      </c>
    </row>
    <row r="2779" spans="1:11" x14ac:dyDescent="0.3">
      <c r="A2779" s="4" t="s">
        <v>270</v>
      </c>
      <c r="B2779" s="4" t="s">
        <v>44</v>
      </c>
      <c r="C2779" s="4" t="s">
        <v>10</v>
      </c>
      <c r="D2779" s="4" t="s">
        <v>606</v>
      </c>
      <c r="E2779" s="3" t="s">
        <v>866</v>
      </c>
      <c r="F2779" s="3"/>
      <c r="G2779" s="3" t="s">
        <v>0</v>
      </c>
      <c r="H2779" s="3">
        <v>4</v>
      </c>
      <c r="I2779" s="3" t="s">
        <v>11</v>
      </c>
      <c r="J2779" s="3">
        <v>2020</v>
      </c>
      <c r="K2779" s="9">
        <v>1.01</v>
      </c>
    </row>
    <row r="2780" spans="1:11" x14ac:dyDescent="0.3">
      <c r="A2780" s="4" t="s">
        <v>270</v>
      </c>
      <c r="B2780" s="4" t="s">
        <v>44</v>
      </c>
      <c r="C2780" s="4" t="s">
        <v>10</v>
      </c>
      <c r="D2780" s="4" t="s">
        <v>606</v>
      </c>
      <c r="E2780" s="3" t="s">
        <v>866</v>
      </c>
      <c r="F2780" s="3"/>
      <c r="G2780" s="3" t="s">
        <v>0</v>
      </c>
      <c r="H2780" s="3">
        <v>4</v>
      </c>
      <c r="I2780" s="3" t="s">
        <v>11</v>
      </c>
      <c r="J2780" s="3">
        <v>2050</v>
      </c>
      <c r="K2780" s="9">
        <v>1.01</v>
      </c>
    </row>
    <row r="2781" spans="1:11" x14ac:dyDescent="0.3">
      <c r="A2781" s="4" t="s">
        <v>270</v>
      </c>
      <c r="B2781" s="4" t="s">
        <v>44</v>
      </c>
      <c r="C2781" s="4" t="s">
        <v>10</v>
      </c>
      <c r="D2781" s="4" t="s">
        <v>606</v>
      </c>
      <c r="E2781" s="3" t="s">
        <v>866</v>
      </c>
      <c r="F2781" s="3"/>
      <c r="G2781" s="3" t="s">
        <v>0</v>
      </c>
      <c r="H2781" s="3">
        <v>4</v>
      </c>
      <c r="I2781" s="3" t="s">
        <v>833</v>
      </c>
      <c r="J2781" s="3">
        <v>2015</v>
      </c>
      <c r="K2781" s="9">
        <v>3.9E-2</v>
      </c>
    </row>
    <row r="2782" spans="1:11" x14ac:dyDescent="0.3">
      <c r="A2782" s="4" t="s">
        <v>270</v>
      </c>
      <c r="B2782" s="4" t="s">
        <v>44</v>
      </c>
      <c r="C2782" s="4" t="s">
        <v>10</v>
      </c>
      <c r="D2782" s="4" t="s">
        <v>606</v>
      </c>
      <c r="E2782" s="3" t="s">
        <v>866</v>
      </c>
      <c r="F2782" s="3"/>
      <c r="G2782" s="3" t="s">
        <v>0</v>
      </c>
      <c r="H2782" s="3">
        <v>4</v>
      </c>
      <c r="I2782" s="3" t="s">
        <v>833</v>
      </c>
      <c r="J2782" s="3">
        <v>2020</v>
      </c>
      <c r="K2782" s="9">
        <v>3.9E-2</v>
      </c>
    </row>
    <row r="2783" spans="1:11" x14ac:dyDescent="0.3">
      <c r="A2783" s="4" t="s">
        <v>270</v>
      </c>
      <c r="B2783" s="4" t="s">
        <v>44</v>
      </c>
      <c r="C2783" s="4" t="s">
        <v>10</v>
      </c>
      <c r="D2783" s="4" t="s">
        <v>606</v>
      </c>
      <c r="E2783" s="3" t="s">
        <v>866</v>
      </c>
      <c r="F2783" s="3"/>
      <c r="G2783" s="3" t="s">
        <v>0</v>
      </c>
      <c r="H2783" s="3">
        <v>4</v>
      </c>
      <c r="I2783" s="3" t="s">
        <v>833</v>
      </c>
      <c r="J2783" s="3">
        <v>2030</v>
      </c>
      <c r="K2783" s="9">
        <v>3.9E-2</v>
      </c>
    </row>
    <row r="2784" spans="1:11" x14ac:dyDescent="0.3">
      <c r="A2784" s="4" t="s">
        <v>270</v>
      </c>
      <c r="B2784" s="4" t="s">
        <v>44</v>
      </c>
      <c r="C2784" s="4" t="s">
        <v>10</v>
      </c>
      <c r="D2784" s="4" t="s">
        <v>606</v>
      </c>
      <c r="E2784" s="3" t="s">
        <v>866</v>
      </c>
      <c r="F2784" s="3"/>
      <c r="G2784" s="3" t="s">
        <v>0</v>
      </c>
      <c r="H2784" s="3">
        <v>4</v>
      </c>
      <c r="I2784" s="3" t="s">
        <v>833</v>
      </c>
      <c r="J2784" s="3">
        <v>2040</v>
      </c>
      <c r="K2784" s="9">
        <v>3.9E-2</v>
      </c>
    </row>
    <row r="2785" spans="1:11" x14ac:dyDescent="0.3">
      <c r="A2785" s="4" t="s">
        <v>270</v>
      </c>
      <c r="B2785" s="4" t="s">
        <v>44</v>
      </c>
      <c r="C2785" s="4" t="s">
        <v>10</v>
      </c>
      <c r="D2785" s="4" t="s">
        <v>606</v>
      </c>
      <c r="E2785" s="3" t="s">
        <v>866</v>
      </c>
      <c r="F2785" s="3"/>
      <c r="G2785" s="3" t="s">
        <v>0</v>
      </c>
      <c r="H2785" s="3">
        <v>4</v>
      </c>
      <c r="I2785" s="3" t="s">
        <v>833</v>
      </c>
      <c r="J2785" s="3">
        <v>2050</v>
      </c>
      <c r="K2785" s="9">
        <v>3.9E-2</v>
      </c>
    </row>
    <row r="2786" spans="1:11" x14ac:dyDescent="0.3">
      <c r="A2786" s="4" t="s">
        <v>270</v>
      </c>
      <c r="B2786" s="4" t="s">
        <v>44</v>
      </c>
      <c r="C2786" s="4" t="s">
        <v>10</v>
      </c>
      <c r="D2786" s="4" t="s">
        <v>602</v>
      </c>
      <c r="E2786" s="3" t="s">
        <v>866</v>
      </c>
      <c r="F2786" s="3"/>
      <c r="G2786" s="3" t="s">
        <v>47</v>
      </c>
      <c r="H2786" s="3">
        <v>4</v>
      </c>
      <c r="I2786" s="3" t="s">
        <v>12</v>
      </c>
      <c r="J2786" s="3">
        <v>2020</v>
      </c>
      <c r="K2786" s="9">
        <v>0.93</v>
      </c>
    </row>
    <row r="2787" spans="1:11" x14ac:dyDescent="0.3">
      <c r="A2787" s="4" t="s">
        <v>270</v>
      </c>
      <c r="B2787" s="4" t="s">
        <v>44</v>
      </c>
      <c r="C2787" s="4" t="s">
        <v>10</v>
      </c>
      <c r="D2787" s="4" t="s">
        <v>602</v>
      </c>
      <c r="E2787" s="3" t="s">
        <v>866</v>
      </c>
      <c r="F2787" s="3"/>
      <c r="G2787" s="3" t="s">
        <v>47</v>
      </c>
      <c r="H2787" s="3">
        <v>4</v>
      </c>
      <c r="I2787" s="3" t="s">
        <v>12</v>
      </c>
      <c r="J2787" s="3">
        <v>2050</v>
      </c>
      <c r="K2787" s="9">
        <v>0.93</v>
      </c>
    </row>
    <row r="2788" spans="1:11" x14ac:dyDescent="0.3">
      <c r="A2788" s="4" t="s">
        <v>270</v>
      </c>
      <c r="B2788" s="4" t="s">
        <v>44</v>
      </c>
      <c r="C2788" s="4" t="s">
        <v>10</v>
      </c>
      <c r="D2788" s="4" t="s">
        <v>602</v>
      </c>
      <c r="E2788" s="3" t="s">
        <v>866</v>
      </c>
      <c r="F2788" s="3"/>
      <c r="G2788" s="3" t="s">
        <v>47</v>
      </c>
      <c r="H2788" s="3">
        <v>4</v>
      </c>
      <c r="I2788" s="3" t="s">
        <v>11</v>
      </c>
      <c r="J2788" s="3">
        <v>2020</v>
      </c>
      <c r="K2788" s="9">
        <v>1.07</v>
      </c>
    </row>
    <row r="2789" spans="1:11" x14ac:dyDescent="0.3">
      <c r="A2789" s="4" t="s">
        <v>270</v>
      </c>
      <c r="B2789" s="4" t="s">
        <v>44</v>
      </c>
      <c r="C2789" s="4" t="s">
        <v>10</v>
      </c>
      <c r="D2789" s="4" t="s">
        <v>602</v>
      </c>
      <c r="E2789" s="3" t="s">
        <v>866</v>
      </c>
      <c r="F2789" s="3"/>
      <c r="G2789" s="3" t="s">
        <v>47</v>
      </c>
      <c r="H2789" s="3">
        <v>4</v>
      </c>
      <c r="I2789" s="3" t="s">
        <v>11</v>
      </c>
      <c r="J2789" s="3">
        <v>2050</v>
      </c>
      <c r="K2789" s="9">
        <v>1.07</v>
      </c>
    </row>
    <row r="2790" spans="1:11" x14ac:dyDescent="0.3">
      <c r="A2790" s="4" t="s">
        <v>270</v>
      </c>
      <c r="B2790" s="4" t="s">
        <v>44</v>
      </c>
      <c r="C2790" s="4" t="s">
        <v>10</v>
      </c>
      <c r="D2790" s="4" t="s">
        <v>602</v>
      </c>
      <c r="E2790" s="3" t="s">
        <v>866</v>
      </c>
      <c r="F2790" s="3"/>
      <c r="G2790" s="3" t="s">
        <v>47</v>
      </c>
      <c r="H2790" s="3">
        <v>4</v>
      </c>
      <c r="I2790" s="3" t="s">
        <v>833</v>
      </c>
      <c r="J2790" s="3">
        <v>2015</v>
      </c>
      <c r="K2790" s="9">
        <v>4.5999999999999999E-2</v>
      </c>
    </row>
    <row r="2791" spans="1:11" x14ac:dyDescent="0.3">
      <c r="A2791" s="4" t="s">
        <v>270</v>
      </c>
      <c r="B2791" s="4" t="s">
        <v>44</v>
      </c>
      <c r="C2791" s="4" t="s">
        <v>10</v>
      </c>
      <c r="D2791" s="4" t="s">
        <v>602</v>
      </c>
      <c r="E2791" s="3" t="s">
        <v>866</v>
      </c>
      <c r="F2791" s="3"/>
      <c r="G2791" s="3" t="s">
        <v>47</v>
      </c>
      <c r="H2791" s="3">
        <v>4</v>
      </c>
      <c r="I2791" s="3" t="s">
        <v>833</v>
      </c>
      <c r="J2791" s="3">
        <v>2020</v>
      </c>
      <c r="K2791" s="9">
        <v>4.5999999999999999E-2</v>
      </c>
    </row>
    <row r="2792" spans="1:11" x14ac:dyDescent="0.3">
      <c r="A2792" s="4" t="s">
        <v>270</v>
      </c>
      <c r="B2792" s="4" t="s">
        <v>44</v>
      </c>
      <c r="C2792" s="4" t="s">
        <v>10</v>
      </c>
      <c r="D2792" s="4" t="s">
        <v>602</v>
      </c>
      <c r="E2792" s="3" t="s">
        <v>866</v>
      </c>
      <c r="F2792" s="3"/>
      <c r="G2792" s="3" t="s">
        <v>47</v>
      </c>
      <c r="H2792" s="3">
        <v>4</v>
      </c>
      <c r="I2792" s="3" t="s">
        <v>833</v>
      </c>
      <c r="J2792" s="3">
        <v>2030</v>
      </c>
      <c r="K2792" s="9">
        <v>4.5999999999999999E-2</v>
      </c>
    </row>
    <row r="2793" spans="1:11" x14ac:dyDescent="0.3">
      <c r="A2793" s="4" t="s">
        <v>270</v>
      </c>
      <c r="B2793" s="4" t="s">
        <v>44</v>
      </c>
      <c r="C2793" s="4" t="s">
        <v>10</v>
      </c>
      <c r="D2793" s="4" t="s">
        <v>602</v>
      </c>
      <c r="E2793" s="3" t="s">
        <v>866</v>
      </c>
      <c r="F2793" s="3"/>
      <c r="G2793" s="3" t="s">
        <v>47</v>
      </c>
      <c r="H2793" s="3">
        <v>4</v>
      </c>
      <c r="I2793" s="3" t="s">
        <v>833</v>
      </c>
      <c r="J2793" s="3">
        <v>2040</v>
      </c>
      <c r="K2793" s="9">
        <v>4.5999999999999999E-2</v>
      </c>
    </row>
    <row r="2794" spans="1:11" x14ac:dyDescent="0.3">
      <c r="A2794" s="4" t="s">
        <v>270</v>
      </c>
      <c r="B2794" s="4" t="s">
        <v>44</v>
      </c>
      <c r="C2794" s="4" t="s">
        <v>10</v>
      </c>
      <c r="D2794" s="4" t="s">
        <v>602</v>
      </c>
      <c r="E2794" s="3" t="s">
        <v>866</v>
      </c>
      <c r="F2794" s="3"/>
      <c r="G2794" s="3" t="s">
        <v>47</v>
      </c>
      <c r="H2794" s="3">
        <v>4</v>
      </c>
      <c r="I2794" s="3" t="s">
        <v>833</v>
      </c>
      <c r="J2794" s="3">
        <v>2050</v>
      </c>
      <c r="K2794" s="9">
        <v>4.5999999999999999E-2</v>
      </c>
    </row>
    <row r="2795" spans="1:11" x14ac:dyDescent="0.3">
      <c r="A2795" s="4" t="s">
        <v>270</v>
      </c>
      <c r="B2795" s="4" t="s">
        <v>44</v>
      </c>
      <c r="C2795" s="4" t="s">
        <v>10</v>
      </c>
      <c r="D2795" s="4" t="s">
        <v>604</v>
      </c>
      <c r="E2795" s="3" t="s">
        <v>866</v>
      </c>
      <c r="F2795" s="3"/>
      <c r="G2795" s="3" t="s">
        <v>46</v>
      </c>
      <c r="H2795" s="3">
        <v>4</v>
      </c>
      <c r="I2795" s="3" t="s">
        <v>12</v>
      </c>
      <c r="J2795" s="3">
        <v>2020</v>
      </c>
      <c r="K2795" s="9">
        <v>0.5</v>
      </c>
    </row>
    <row r="2796" spans="1:11" x14ac:dyDescent="0.3">
      <c r="A2796" s="4" t="s">
        <v>270</v>
      </c>
      <c r="B2796" s="4" t="s">
        <v>44</v>
      </c>
      <c r="C2796" s="4" t="s">
        <v>10</v>
      </c>
      <c r="D2796" s="4" t="s">
        <v>604</v>
      </c>
      <c r="E2796" s="3" t="s">
        <v>866</v>
      </c>
      <c r="F2796" s="3"/>
      <c r="G2796" s="3" t="s">
        <v>46</v>
      </c>
      <c r="H2796" s="3">
        <v>4</v>
      </c>
      <c r="I2796" s="3" t="s">
        <v>12</v>
      </c>
      <c r="J2796" s="3">
        <v>2050</v>
      </c>
      <c r="K2796" s="9">
        <v>0.75</v>
      </c>
    </row>
    <row r="2797" spans="1:11" x14ac:dyDescent="0.3">
      <c r="A2797" s="4" t="s">
        <v>270</v>
      </c>
      <c r="B2797" s="4" t="s">
        <v>44</v>
      </c>
      <c r="C2797" s="4" t="s">
        <v>10</v>
      </c>
      <c r="D2797" s="4" t="s">
        <v>604</v>
      </c>
      <c r="E2797" s="3" t="s">
        <v>866</v>
      </c>
      <c r="F2797" s="3"/>
      <c r="G2797" s="3" t="s">
        <v>46</v>
      </c>
      <c r="H2797" s="3">
        <v>4</v>
      </c>
      <c r="I2797" s="3" t="s">
        <v>11</v>
      </c>
      <c r="J2797" s="3">
        <v>2020</v>
      </c>
      <c r="K2797" s="9">
        <v>1.5</v>
      </c>
    </row>
    <row r="2798" spans="1:11" x14ac:dyDescent="0.3">
      <c r="A2798" s="4" t="s">
        <v>270</v>
      </c>
      <c r="B2798" s="4" t="s">
        <v>44</v>
      </c>
      <c r="C2798" s="4" t="s">
        <v>10</v>
      </c>
      <c r="D2798" s="4" t="s">
        <v>604</v>
      </c>
      <c r="E2798" s="3" t="s">
        <v>866</v>
      </c>
      <c r="F2798" s="3"/>
      <c r="G2798" s="3" t="s">
        <v>46</v>
      </c>
      <c r="H2798" s="3">
        <v>4</v>
      </c>
      <c r="I2798" s="3" t="s">
        <v>11</v>
      </c>
      <c r="J2798" s="3">
        <v>2050</v>
      </c>
      <c r="K2798" s="9">
        <v>1.25</v>
      </c>
    </row>
    <row r="2799" spans="1:11" x14ac:dyDescent="0.3">
      <c r="A2799" s="4" t="s">
        <v>270</v>
      </c>
      <c r="B2799" s="4" t="s">
        <v>44</v>
      </c>
      <c r="C2799" s="4" t="s">
        <v>10</v>
      </c>
      <c r="D2799" s="4" t="s">
        <v>604</v>
      </c>
      <c r="E2799" s="3" t="s">
        <v>866</v>
      </c>
      <c r="F2799" s="3"/>
      <c r="G2799" s="3" t="s">
        <v>46</v>
      </c>
      <c r="H2799" s="3">
        <v>4</v>
      </c>
      <c r="I2799" s="3" t="s">
        <v>833</v>
      </c>
      <c r="J2799" s="3">
        <v>2015</v>
      </c>
      <c r="K2799" s="9">
        <v>2.5000000000000001E-2</v>
      </c>
    </row>
    <row r="2800" spans="1:11" x14ac:dyDescent="0.3">
      <c r="A2800" s="4" t="s">
        <v>270</v>
      </c>
      <c r="B2800" s="4" t="s">
        <v>44</v>
      </c>
      <c r="C2800" s="4" t="s">
        <v>10</v>
      </c>
      <c r="D2800" s="4" t="s">
        <v>604</v>
      </c>
      <c r="E2800" s="3" t="s">
        <v>866</v>
      </c>
      <c r="F2800" s="3"/>
      <c r="G2800" s="3" t="s">
        <v>46</v>
      </c>
      <c r="H2800" s="3">
        <v>4</v>
      </c>
      <c r="I2800" s="3" t="s">
        <v>833</v>
      </c>
      <c r="J2800" s="3">
        <v>2020</v>
      </c>
      <c r="K2800" s="9">
        <v>2.4E-2</v>
      </c>
    </row>
    <row r="2801" spans="1:11" x14ac:dyDescent="0.3">
      <c r="A2801" s="4" t="s">
        <v>270</v>
      </c>
      <c r="B2801" s="4" t="s">
        <v>44</v>
      </c>
      <c r="C2801" s="4" t="s">
        <v>10</v>
      </c>
      <c r="D2801" s="4" t="s">
        <v>604</v>
      </c>
      <c r="E2801" s="3" t="s">
        <v>866</v>
      </c>
      <c r="F2801" s="3"/>
      <c r="G2801" s="3" t="s">
        <v>46</v>
      </c>
      <c r="H2801" s="3">
        <v>4</v>
      </c>
      <c r="I2801" s="3" t="s">
        <v>833</v>
      </c>
      <c r="J2801" s="3">
        <v>2030</v>
      </c>
      <c r="K2801" s="9">
        <v>2.1999999999999999E-2</v>
      </c>
    </row>
    <row r="2802" spans="1:11" x14ac:dyDescent="0.3">
      <c r="A2802" s="4" t="s">
        <v>270</v>
      </c>
      <c r="B2802" s="4" t="s">
        <v>44</v>
      </c>
      <c r="C2802" s="4" t="s">
        <v>10</v>
      </c>
      <c r="D2802" s="4" t="s">
        <v>604</v>
      </c>
      <c r="E2802" s="3" t="s">
        <v>866</v>
      </c>
      <c r="F2802" s="3"/>
      <c r="G2802" s="3" t="s">
        <v>46</v>
      </c>
      <c r="H2802" s="3">
        <v>4</v>
      </c>
      <c r="I2802" s="3" t="s">
        <v>833</v>
      </c>
      <c r="J2802" s="3">
        <v>2040</v>
      </c>
      <c r="K2802" s="9">
        <v>0.02</v>
      </c>
    </row>
    <row r="2803" spans="1:11" x14ac:dyDescent="0.3">
      <c r="A2803" s="4" t="s">
        <v>270</v>
      </c>
      <c r="B2803" s="4" t="s">
        <v>44</v>
      </c>
      <c r="C2803" s="4" t="s">
        <v>10</v>
      </c>
      <c r="D2803" s="4" t="s">
        <v>604</v>
      </c>
      <c r="E2803" s="3" t="s">
        <v>866</v>
      </c>
      <c r="F2803" s="3"/>
      <c r="G2803" s="3" t="s">
        <v>46</v>
      </c>
      <c r="H2803" s="3">
        <v>4</v>
      </c>
      <c r="I2803" s="3" t="s">
        <v>833</v>
      </c>
      <c r="J2803" s="3">
        <v>2050</v>
      </c>
      <c r="K2803" s="9">
        <v>1.7999999999999999E-2</v>
      </c>
    </row>
    <row r="2804" spans="1:11" x14ac:dyDescent="0.3">
      <c r="A2804" s="4" t="s">
        <v>270</v>
      </c>
      <c r="B2804" s="4" t="s">
        <v>44</v>
      </c>
      <c r="C2804" s="4" t="s">
        <v>10</v>
      </c>
      <c r="D2804" s="4" t="s">
        <v>422</v>
      </c>
      <c r="E2804" s="3" t="s">
        <v>857</v>
      </c>
      <c r="F2804" s="3"/>
      <c r="G2804" s="3"/>
      <c r="H2804" s="3"/>
      <c r="I2804" s="3" t="s">
        <v>833</v>
      </c>
      <c r="J2804" s="3">
        <v>2015</v>
      </c>
      <c r="K2804" s="9">
        <v>2</v>
      </c>
    </row>
    <row r="2805" spans="1:11" x14ac:dyDescent="0.3">
      <c r="A2805" s="4" t="s">
        <v>270</v>
      </c>
      <c r="B2805" s="4" t="s">
        <v>44</v>
      </c>
      <c r="C2805" s="4" t="s">
        <v>10</v>
      </c>
      <c r="D2805" s="4" t="s">
        <v>422</v>
      </c>
      <c r="E2805" s="3" t="s">
        <v>857</v>
      </c>
      <c r="F2805" s="3"/>
      <c r="G2805" s="3"/>
      <c r="H2805" s="3"/>
      <c r="I2805" s="3" t="s">
        <v>833</v>
      </c>
      <c r="J2805" s="3">
        <v>2020</v>
      </c>
      <c r="K2805" s="9">
        <v>2</v>
      </c>
    </row>
    <row r="2806" spans="1:11" x14ac:dyDescent="0.3">
      <c r="A2806" s="4" t="s">
        <v>270</v>
      </c>
      <c r="B2806" s="4" t="s">
        <v>44</v>
      </c>
      <c r="C2806" s="4" t="s">
        <v>10</v>
      </c>
      <c r="D2806" s="4" t="s">
        <v>422</v>
      </c>
      <c r="E2806" s="3" t="s">
        <v>857</v>
      </c>
      <c r="F2806" s="3"/>
      <c r="G2806" s="3"/>
      <c r="H2806" s="3"/>
      <c r="I2806" s="3" t="s">
        <v>833</v>
      </c>
      <c r="J2806" s="3">
        <v>2030</v>
      </c>
      <c r="K2806" s="9">
        <v>2</v>
      </c>
    </row>
    <row r="2807" spans="1:11" x14ac:dyDescent="0.3">
      <c r="A2807" s="4" t="s">
        <v>270</v>
      </c>
      <c r="B2807" s="4" t="s">
        <v>44</v>
      </c>
      <c r="C2807" s="4" t="s">
        <v>10</v>
      </c>
      <c r="D2807" s="4" t="s">
        <v>422</v>
      </c>
      <c r="E2807" s="3" t="s">
        <v>857</v>
      </c>
      <c r="F2807" s="3"/>
      <c r="G2807" s="3"/>
      <c r="H2807" s="3"/>
      <c r="I2807" s="3" t="s">
        <v>833</v>
      </c>
      <c r="J2807" s="3">
        <v>2040</v>
      </c>
      <c r="K2807" s="9">
        <v>2</v>
      </c>
    </row>
    <row r="2808" spans="1:11" x14ac:dyDescent="0.3">
      <c r="A2808" s="4" t="s">
        <v>270</v>
      </c>
      <c r="B2808" s="4" t="s">
        <v>44</v>
      </c>
      <c r="C2808" s="4" t="s">
        <v>10</v>
      </c>
      <c r="D2808" s="4" t="s">
        <v>422</v>
      </c>
      <c r="E2808" s="3" t="s">
        <v>857</v>
      </c>
      <c r="F2808" s="3"/>
      <c r="G2808" s="3"/>
      <c r="H2808" s="3"/>
      <c r="I2808" s="3" t="s">
        <v>833</v>
      </c>
      <c r="J2808" s="3">
        <v>2050</v>
      </c>
      <c r="K2808" s="9">
        <v>2</v>
      </c>
    </row>
    <row r="2809" spans="1:11" x14ac:dyDescent="0.3">
      <c r="A2809" s="4" t="s">
        <v>270</v>
      </c>
      <c r="B2809" s="4" t="s">
        <v>44</v>
      </c>
      <c r="C2809" s="4" t="s">
        <v>10</v>
      </c>
      <c r="D2809" s="4" t="s">
        <v>419</v>
      </c>
      <c r="E2809" s="3" t="s">
        <v>853</v>
      </c>
      <c r="F2809" s="3"/>
      <c r="G2809" s="3"/>
      <c r="H2809" s="3"/>
      <c r="I2809" s="3" t="s">
        <v>833</v>
      </c>
      <c r="J2809" s="3">
        <v>2015</v>
      </c>
      <c r="K2809" s="9">
        <v>25</v>
      </c>
    </row>
    <row r="2810" spans="1:11" x14ac:dyDescent="0.3">
      <c r="A2810" s="4" t="s">
        <v>270</v>
      </c>
      <c r="B2810" s="4" t="s">
        <v>44</v>
      </c>
      <c r="C2810" s="4" t="s">
        <v>10</v>
      </c>
      <c r="D2810" s="4" t="s">
        <v>419</v>
      </c>
      <c r="E2810" s="3" t="s">
        <v>853</v>
      </c>
      <c r="F2810" s="3"/>
      <c r="G2810" s="3"/>
      <c r="H2810" s="3"/>
      <c r="I2810" s="3" t="s">
        <v>833</v>
      </c>
      <c r="J2810" s="3">
        <v>2020</v>
      </c>
      <c r="K2810" s="9">
        <v>25</v>
      </c>
    </row>
    <row r="2811" spans="1:11" x14ac:dyDescent="0.3">
      <c r="A2811" s="4" t="s">
        <v>270</v>
      </c>
      <c r="B2811" s="4" t="s">
        <v>44</v>
      </c>
      <c r="C2811" s="4" t="s">
        <v>10</v>
      </c>
      <c r="D2811" s="4" t="s">
        <v>419</v>
      </c>
      <c r="E2811" s="3" t="s">
        <v>853</v>
      </c>
      <c r="F2811" s="3"/>
      <c r="G2811" s="3"/>
      <c r="H2811" s="3"/>
      <c r="I2811" s="3" t="s">
        <v>833</v>
      </c>
      <c r="J2811" s="3">
        <v>2030</v>
      </c>
      <c r="K2811" s="9">
        <v>25</v>
      </c>
    </row>
    <row r="2812" spans="1:11" x14ac:dyDescent="0.3">
      <c r="A2812" s="4" t="s">
        <v>270</v>
      </c>
      <c r="B2812" s="4" t="s">
        <v>44</v>
      </c>
      <c r="C2812" s="4" t="s">
        <v>10</v>
      </c>
      <c r="D2812" s="4" t="s">
        <v>419</v>
      </c>
      <c r="E2812" s="3" t="s">
        <v>853</v>
      </c>
      <c r="F2812" s="3"/>
      <c r="G2812" s="3"/>
      <c r="H2812" s="3"/>
      <c r="I2812" s="3" t="s">
        <v>833</v>
      </c>
      <c r="J2812" s="3">
        <v>2040</v>
      </c>
      <c r="K2812" s="9">
        <v>25</v>
      </c>
    </row>
    <row r="2813" spans="1:11" x14ac:dyDescent="0.3">
      <c r="A2813" s="4" t="s">
        <v>270</v>
      </c>
      <c r="B2813" s="4" t="s">
        <v>44</v>
      </c>
      <c r="C2813" s="4" t="s">
        <v>10</v>
      </c>
      <c r="D2813" s="4" t="s">
        <v>419</v>
      </c>
      <c r="E2813" s="3" t="s">
        <v>853</v>
      </c>
      <c r="F2813" s="3"/>
      <c r="G2813" s="3"/>
      <c r="H2813" s="3"/>
      <c r="I2813" s="3" t="s">
        <v>833</v>
      </c>
      <c r="J2813" s="3">
        <v>2050</v>
      </c>
      <c r="K2813" s="9">
        <v>25</v>
      </c>
    </row>
    <row r="2814" spans="1:11" x14ac:dyDescent="0.3">
      <c r="A2814" s="4" t="s">
        <v>270</v>
      </c>
      <c r="B2814" s="4" t="s">
        <v>44</v>
      </c>
      <c r="C2814" s="4" t="s">
        <v>10</v>
      </c>
      <c r="D2814" s="4" t="s">
        <v>599</v>
      </c>
      <c r="E2814" s="3" t="s">
        <v>867</v>
      </c>
      <c r="F2814" s="3"/>
      <c r="G2814" s="3" t="s">
        <v>5</v>
      </c>
      <c r="H2814" s="3">
        <v>1</v>
      </c>
      <c r="I2814" s="3" t="s">
        <v>12</v>
      </c>
      <c r="J2814" s="3">
        <v>2020</v>
      </c>
      <c r="K2814" s="9">
        <v>0.5</v>
      </c>
    </row>
    <row r="2815" spans="1:11" x14ac:dyDescent="0.3">
      <c r="A2815" s="4" t="s">
        <v>270</v>
      </c>
      <c r="B2815" s="4" t="s">
        <v>44</v>
      </c>
      <c r="C2815" s="4" t="s">
        <v>10</v>
      </c>
      <c r="D2815" s="4" t="s">
        <v>599</v>
      </c>
      <c r="E2815" s="3" t="s">
        <v>867</v>
      </c>
      <c r="F2815" s="3"/>
      <c r="G2815" s="3" t="s">
        <v>5</v>
      </c>
      <c r="H2815" s="3">
        <v>1</v>
      </c>
      <c r="I2815" s="3" t="s">
        <v>12</v>
      </c>
      <c r="J2815" s="3">
        <v>2050</v>
      </c>
      <c r="K2815" s="9">
        <v>0.5</v>
      </c>
    </row>
    <row r="2816" spans="1:11" x14ac:dyDescent="0.3">
      <c r="A2816" s="4" t="s">
        <v>270</v>
      </c>
      <c r="B2816" s="4" t="s">
        <v>44</v>
      </c>
      <c r="C2816" s="4" t="s">
        <v>10</v>
      </c>
      <c r="D2816" s="4" t="s">
        <v>599</v>
      </c>
      <c r="E2816" s="3" t="s">
        <v>867</v>
      </c>
      <c r="F2816" s="3"/>
      <c r="G2816" s="3" t="s">
        <v>5</v>
      </c>
      <c r="H2816" s="3">
        <v>1</v>
      </c>
      <c r="I2816" s="3" t="s">
        <v>11</v>
      </c>
      <c r="J2816" s="3">
        <v>2020</v>
      </c>
      <c r="K2816" s="9">
        <v>2</v>
      </c>
    </row>
    <row r="2817" spans="1:11" x14ac:dyDescent="0.3">
      <c r="A2817" s="4" t="s">
        <v>270</v>
      </c>
      <c r="B2817" s="4" t="s">
        <v>44</v>
      </c>
      <c r="C2817" s="4" t="s">
        <v>10</v>
      </c>
      <c r="D2817" s="4" t="s">
        <v>599</v>
      </c>
      <c r="E2817" s="3" t="s">
        <v>867</v>
      </c>
      <c r="F2817" s="3"/>
      <c r="G2817" s="3" t="s">
        <v>5</v>
      </c>
      <c r="H2817" s="3">
        <v>1</v>
      </c>
      <c r="I2817" s="3" t="s">
        <v>11</v>
      </c>
      <c r="J2817" s="3">
        <v>2050</v>
      </c>
      <c r="K2817" s="9">
        <v>2</v>
      </c>
    </row>
    <row r="2818" spans="1:11" x14ac:dyDescent="0.3">
      <c r="A2818" s="4" t="s">
        <v>270</v>
      </c>
      <c r="B2818" s="4" t="s">
        <v>44</v>
      </c>
      <c r="C2818" s="4" t="s">
        <v>10</v>
      </c>
      <c r="D2818" s="4" t="s">
        <v>599</v>
      </c>
      <c r="E2818" s="3" t="s">
        <v>867</v>
      </c>
      <c r="F2818" s="3"/>
      <c r="G2818" s="3" t="s">
        <v>5</v>
      </c>
      <c r="H2818" s="3">
        <v>1</v>
      </c>
      <c r="I2818" s="3" t="s">
        <v>833</v>
      </c>
      <c r="J2818" s="3">
        <v>2015</v>
      </c>
      <c r="K2818" s="9">
        <v>100</v>
      </c>
    </row>
    <row r="2819" spans="1:11" x14ac:dyDescent="0.3">
      <c r="A2819" s="4" t="s">
        <v>270</v>
      </c>
      <c r="B2819" s="4" t="s">
        <v>44</v>
      </c>
      <c r="C2819" s="4" t="s">
        <v>10</v>
      </c>
      <c r="D2819" s="4" t="s">
        <v>599</v>
      </c>
      <c r="E2819" s="3" t="s">
        <v>867</v>
      </c>
      <c r="F2819" s="3"/>
      <c r="G2819" s="3" t="s">
        <v>5</v>
      </c>
      <c r="H2819" s="3">
        <v>1</v>
      </c>
      <c r="I2819" s="3" t="s">
        <v>833</v>
      </c>
      <c r="J2819" s="3">
        <v>2020</v>
      </c>
      <c r="K2819" s="9">
        <v>100</v>
      </c>
    </row>
    <row r="2820" spans="1:11" x14ac:dyDescent="0.3">
      <c r="A2820" s="4" t="s">
        <v>270</v>
      </c>
      <c r="B2820" s="4" t="s">
        <v>44</v>
      </c>
      <c r="C2820" s="4" t="s">
        <v>10</v>
      </c>
      <c r="D2820" s="4" t="s">
        <v>599</v>
      </c>
      <c r="E2820" s="3" t="s">
        <v>867</v>
      </c>
      <c r="F2820" s="3"/>
      <c r="G2820" s="3" t="s">
        <v>5</v>
      </c>
      <c r="H2820" s="3">
        <v>1</v>
      </c>
      <c r="I2820" s="3" t="s">
        <v>833</v>
      </c>
      <c r="J2820" s="3">
        <v>2030</v>
      </c>
      <c r="K2820" s="9">
        <v>100</v>
      </c>
    </row>
    <row r="2821" spans="1:11" x14ac:dyDescent="0.3">
      <c r="A2821" s="4" t="s">
        <v>270</v>
      </c>
      <c r="B2821" s="4" t="s">
        <v>44</v>
      </c>
      <c r="C2821" s="4" t="s">
        <v>10</v>
      </c>
      <c r="D2821" s="4" t="s">
        <v>599</v>
      </c>
      <c r="E2821" s="3" t="s">
        <v>867</v>
      </c>
      <c r="F2821" s="3"/>
      <c r="G2821" s="3" t="s">
        <v>5</v>
      </c>
      <c r="H2821" s="3">
        <v>1</v>
      </c>
      <c r="I2821" s="3" t="s">
        <v>833</v>
      </c>
      <c r="J2821" s="3">
        <v>2040</v>
      </c>
      <c r="K2821" s="9">
        <v>100</v>
      </c>
    </row>
    <row r="2822" spans="1:11" x14ac:dyDescent="0.3">
      <c r="A2822" s="4" t="s">
        <v>270</v>
      </c>
      <c r="B2822" s="4" t="s">
        <v>44</v>
      </c>
      <c r="C2822" s="4" t="s">
        <v>10</v>
      </c>
      <c r="D2822" s="4" t="s">
        <v>599</v>
      </c>
      <c r="E2822" s="3" t="s">
        <v>867</v>
      </c>
      <c r="F2822" s="3"/>
      <c r="G2822" s="3" t="s">
        <v>5</v>
      </c>
      <c r="H2822" s="3">
        <v>1</v>
      </c>
      <c r="I2822" s="3" t="s">
        <v>833</v>
      </c>
      <c r="J2822" s="3">
        <v>2050</v>
      </c>
      <c r="K2822" s="9">
        <v>100</v>
      </c>
    </row>
    <row r="2823" spans="1:11" x14ac:dyDescent="0.3">
      <c r="A2823" s="4" t="s">
        <v>270</v>
      </c>
      <c r="B2823" s="4" t="s">
        <v>44</v>
      </c>
      <c r="C2823" s="4" t="s">
        <v>10</v>
      </c>
      <c r="D2823" s="4" t="s">
        <v>600</v>
      </c>
      <c r="E2823" s="3" t="s">
        <v>855</v>
      </c>
      <c r="F2823" s="3"/>
      <c r="G2823" s="3" t="s">
        <v>45</v>
      </c>
      <c r="H2823" s="3"/>
      <c r="I2823" s="3" t="s">
        <v>12</v>
      </c>
      <c r="J2823" s="3">
        <v>2020</v>
      </c>
      <c r="K2823" s="9">
        <v>0.5</v>
      </c>
    </row>
    <row r="2824" spans="1:11" x14ac:dyDescent="0.3">
      <c r="A2824" s="4" t="s">
        <v>270</v>
      </c>
      <c r="B2824" s="4" t="s">
        <v>44</v>
      </c>
      <c r="C2824" s="4" t="s">
        <v>10</v>
      </c>
      <c r="D2824" s="4" t="s">
        <v>600</v>
      </c>
      <c r="E2824" s="3" t="s">
        <v>855</v>
      </c>
      <c r="F2824" s="3"/>
      <c r="G2824" s="3" t="s">
        <v>45</v>
      </c>
      <c r="H2824" s="3"/>
      <c r="I2824" s="3" t="s">
        <v>12</v>
      </c>
      <c r="J2824" s="3">
        <v>2050</v>
      </c>
      <c r="K2824" s="9">
        <v>0.5</v>
      </c>
    </row>
    <row r="2825" spans="1:11" x14ac:dyDescent="0.3">
      <c r="A2825" s="4" t="s">
        <v>270</v>
      </c>
      <c r="B2825" s="4" t="s">
        <v>44</v>
      </c>
      <c r="C2825" s="4" t="s">
        <v>10</v>
      </c>
      <c r="D2825" s="4" t="s">
        <v>600</v>
      </c>
      <c r="E2825" s="3" t="s">
        <v>855</v>
      </c>
      <c r="F2825" s="3"/>
      <c r="G2825" s="3" t="s">
        <v>45</v>
      </c>
      <c r="H2825" s="3"/>
      <c r="I2825" s="3" t="s">
        <v>11</v>
      </c>
      <c r="J2825" s="3">
        <v>2020</v>
      </c>
      <c r="K2825" s="9">
        <v>2</v>
      </c>
    </row>
    <row r="2826" spans="1:11" x14ac:dyDescent="0.3">
      <c r="A2826" s="4" t="s">
        <v>270</v>
      </c>
      <c r="B2826" s="4" t="s">
        <v>44</v>
      </c>
      <c r="C2826" s="4" t="s">
        <v>10</v>
      </c>
      <c r="D2826" s="4" t="s">
        <v>600</v>
      </c>
      <c r="E2826" s="3" t="s">
        <v>855</v>
      </c>
      <c r="F2826" s="3"/>
      <c r="G2826" s="3" t="s">
        <v>45</v>
      </c>
      <c r="H2826" s="3"/>
      <c r="I2826" s="3" t="s">
        <v>11</v>
      </c>
      <c r="J2826" s="3">
        <v>2050</v>
      </c>
      <c r="K2826" s="9">
        <v>2</v>
      </c>
    </row>
    <row r="2827" spans="1:11" x14ac:dyDescent="0.3">
      <c r="A2827" s="4" t="s">
        <v>270</v>
      </c>
      <c r="B2827" s="4" t="s">
        <v>44</v>
      </c>
      <c r="C2827" s="4" t="s">
        <v>10</v>
      </c>
      <c r="D2827" s="4" t="s">
        <v>600</v>
      </c>
      <c r="E2827" s="3" t="s">
        <v>855</v>
      </c>
      <c r="F2827" s="3"/>
      <c r="G2827" s="3" t="s">
        <v>45</v>
      </c>
      <c r="H2827" s="3"/>
      <c r="I2827" s="3" t="s">
        <v>833</v>
      </c>
      <c r="J2827" s="3">
        <v>2015</v>
      </c>
      <c r="K2827" s="9">
        <v>125</v>
      </c>
    </row>
    <row r="2828" spans="1:11" x14ac:dyDescent="0.3">
      <c r="A2828" s="4" t="s">
        <v>270</v>
      </c>
      <c r="B2828" s="4" t="s">
        <v>44</v>
      </c>
      <c r="C2828" s="4" t="s">
        <v>10</v>
      </c>
      <c r="D2828" s="4" t="s">
        <v>600</v>
      </c>
      <c r="E2828" s="3" t="s">
        <v>855</v>
      </c>
      <c r="F2828" s="3"/>
      <c r="G2828" s="3" t="s">
        <v>45</v>
      </c>
      <c r="H2828" s="3"/>
      <c r="I2828" s="3" t="s">
        <v>833</v>
      </c>
      <c r="J2828" s="3">
        <v>2020</v>
      </c>
      <c r="K2828" s="9">
        <v>125</v>
      </c>
    </row>
    <row r="2829" spans="1:11" x14ac:dyDescent="0.3">
      <c r="A2829" s="4" t="s">
        <v>270</v>
      </c>
      <c r="B2829" s="4" t="s">
        <v>44</v>
      </c>
      <c r="C2829" s="4" t="s">
        <v>10</v>
      </c>
      <c r="D2829" s="4" t="s">
        <v>600</v>
      </c>
      <c r="E2829" s="3" t="s">
        <v>855</v>
      </c>
      <c r="F2829" s="3"/>
      <c r="G2829" s="3" t="s">
        <v>45</v>
      </c>
      <c r="H2829" s="3"/>
      <c r="I2829" s="3" t="s">
        <v>833</v>
      </c>
      <c r="J2829" s="3">
        <v>2030</v>
      </c>
      <c r="K2829" s="9">
        <v>125</v>
      </c>
    </row>
    <row r="2830" spans="1:11" x14ac:dyDescent="0.3">
      <c r="A2830" s="4" t="s">
        <v>270</v>
      </c>
      <c r="B2830" s="4" t="s">
        <v>44</v>
      </c>
      <c r="C2830" s="4" t="s">
        <v>10</v>
      </c>
      <c r="D2830" s="4" t="s">
        <v>600</v>
      </c>
      <c r="E2830" s="3" t="s">
        <v>855</v>
      </c>
      <c r="F2830" s="3"/>
      <c r="G2830" s="3" t="s">
        <v>45</v>
      </c>
      <c r="H2830" s="3"/>
      <c r="I2830" s="3" t="s">
        <v>833</v>
      </c>
      <c r="J2830" s="3">
        <v>2040</v>
      </c>
      <c r="K2830" s="9">
        <v>125</v>
      </c>
    </row>
    <row r="2831" spans="1:11" x14ac:dyDescent="0.3">
      <c r="A2831" s="4" t="s">
        <v>270</v>
      </c>
      <c r="B2831" s="4" t="s">
        <v>44</v>
      </c>
      <c r="C2831" s="4" t="s">
        <v>10</v>
      </c>
      <c r="D2831" s="4" t="s">
        <v>600</v>
      </c>
      <c r="E2831" s="3" t="s">
        <v>855</v>
      </c>
      <c r="F2831" s="3"/>
      <c r="G2831" s="3" t="s">
        <v>45</v>
      </c>
      <c r="H2831" s="3"/>
      <c r="I2831" s="3" t="s">
        <v>833</v>
      </c>
      <c r="J2831" s="3">
        <v>2050</v>
      </c>
      <c r="K2831" s="9">
        <v>125</v>
      </c>
    </row>
    <row r="2832" spans="1:11" x14ac:dyDescent="0.3">
      <c r="A2832" s="4" t="s">
        <v>270</v>
      </c>
      <c r="B2832" s="4" t="s">
        <v>44</v>
      </c>
      <c r="C2832" s="4" t="s">
        <v>10</v>
      </c>
      <c r="D2832" s="4" t="s">
        <v>601</v>
      </c>
      <c r="E2832" s="3" t="s">
        <v>866</v>
      </c>
      <c r="F2832" s="3"/>
      <c r="G2832" s="3" t="s">
        <v>46</v>
      </c>
      <c r="H2832" s="3">
        <v>4</v>
      </c>
      <c r="I2832" s="3" t="s">
        <v>12</v>
      </c>
      <c r="J2832" s="3">
        <v>2020</v>
      </c>
      <c r="K2832" s="9">
        <v>0.99</v>
      </c>
    </row>
    <row r="2833" spans="1:11" x14ac:dyDescent="0.3">
      <c r="A2833" s="4" t="s">
        <v>270</v>
      </c>
      <c r="B2833" s="4" t="s">
        <v>44</v>
      </c>
      <c r="C2833" s="4" t="s">
        <v>10</v>
      </c>
      <c r="D2833" s="4" t="s">
        <v>601</v>
      </c>
      <c r="E2833" s="3" t="s">
        <v>866</v>
      </c>
      <c r="F2833" s="3"/>
      <c r="G2833" s="3" t="s">
        <v>46</v>
      </c>
      <c r="H2833" s="3">
        <v>4</v>
      </c>
      <c r="I2833" s="3" t="s">
        <v>12</v>
      </c>
      <c r="J2833" s="3">
        <v>2050</v>
      </c>
      <c r="K2833" s="9">
        <v>0.99</v>
      </c>
    </row>
    <row r="2834" spans="1:11" x14ac:dyDescent="0.3">
      <c r="A2834" s="4" t="s">
        <v>270</v>
      </c>
      <c r="B2834" s="4" t="s">
        <v>44</v>
      </c>
      <c r="C2834" s="4" t="s">
        <v>10</v>
      </c>
      <c r="D2834" s="4" t="s">
        <v>601</v>
      </c>
      <c r="E2834" s="3" t="s">
        <v>866</v>
      </c>
      <c r="F2834" s="3"/>
      <c r="G2834" s="3" t="s">
        <v>46</v>
      </c>
      <c r="H2834" s="3">
        <v>4</v>
      </c>
      <c r="I2834" s="3" t="s">
        <v>11</v>
      </c>
      <c r="J2834" s="3">
        <v>2020</v>
      </c>
      <c r="K2834" s="9">
        <v>1.01</v>
      </c>
    </row>
    <row r="2835" spans="1:11" x14ac:dyDescent="0.3">
      <c r="A2835" s="4" t="s">
        <v>270</v>
      </c>
      <c r="B2835" s="4" t="s">
        <v>44</v>
      </c>
      <c r="C2835" s="4" t="s">
        <v>10</v>
      </c>
      <c r="D2835" s="4" t="s">
        <v>601</v>
      </c>
      <c r="E2835" s="3" t="s">
        <v>866</v>
      </c>
      <c r="F2835" s="3"/>
      <c r="G2835" s="3" t="s">
        <v>46</v>
      </c>
      <c r="H2835" s="3">
        <v>4</v>
      </c>
      <c r="I2835" s="3" t="s">
        <v>11</v>
      </c>
      <c r="J2835" s="3">
        <v>2050</v>
      </c>
      <c r="K2835" s="9">
        <v>1.01</v>
      </c>
    </row>
    <row r="2836" spans="1:11" x14ac:dyDescent="0.3">
      <c r="A2836" s="4" t="s">
        <v>270</v>
      </c>
      <c r="B2836" s="4" t="s">
        <v>44</v>
      </c>
      <c r="C2836" s="4" t="s">
        <v>10</v>
      </c>
      <c r="D2836" s="4" t="s">
        <v>601</v>
      </c>
      <c r="E2836" s="3" t="s">
        <v>866</v>
      </c>
      <c r="F2836" s="3"/>
      <c r="G2836" s="3" t="s">
        <v>46</v>
      </c>
      <c r="H2836" s="3">
        <v>4</v>
      </c>
      <c r="I2836" s="3" t="s">
        <v>833</v>
      </c>
      <c r="J2836" s="3">
        <v>2015</v>
      </c>
      <c r="K2836" s="9">
        <v>0.92500000000000004</v>
      </c>
    </row>
    <row r="2837" spans="1:11" x14ac:dyDescent="0.3">
      <c r="A2837" s="4" t="s">
        <v>270</v>
      </c>
      <c r="B2837" s="4" t="s">
        <v>44</v>
      </c>
      <c r="C2837" s="4" t="s">
        <v>10</v>
      </c>
      <c r="D2837" s="4" t="s">
        <v>601</v>
      </c>
      <c r="E2837" s="3" t="s">
        <v>866</v>
      </c>
      <c r="F2837" s="3"/>
      <c r="G2837" s="3" t="s">
        <v>46</v>
      </c>
      <c r="H2837" s="3">
        <v>4</v>
      </c>
      <c r="I2837" s="3" t="s">
        <v>833</v>
      </c>
      <c r="J2837" s="3">
        <v>2020</v>
      </c>
      <c r="K2837" s="9">
        <v>0.92600000000000005</v>
      </c>
    </row>
    <row r="2838" spans="1:11" x14ac:dyDescent="0.3">
      <c r="A2838" s="4" t="s">
        <v>270</v>
      </c>
      <c r="B2838" s="4" t="s">
        <v>44</v>
      </c>
      <c r="C2838" s="4" t="s">
        <v>10</v>
      </c>
      <c r="D2838" s="4" t="s">
        <v>601</v>
      </c>
      <c r="E2838" s="3" t="s">
        <v>866</v>
      </c>
      <c r="F2838" s="3"/>
      <c r="G2838" s="3" t="s">
        <v>46</v>
      </c>
      <c r="H2838" s="3">
        <v>4</v>
      </c>
      <c r="I2838" s="3" t="s">
        <v>833</v>
      </c>
      <c r="J2838" s="3">
        <v>2030</v>
      </c>
      <c r="K2838" s="9">
        <v>0.92900000000000005</v>
      </c>
    </row>
    <row r="2839" spans="1:11" x14ac:dyDescent="0.3">
      <c r="A2839" s="4" t="s">
        <v>270</v>
      </c>
      <c r="B2839" s="4" t="s">
        <v>44</v>
      </c>
      <c r="C2839" s="4" t="s">
        <v>10</v>
      </c>
      <c r="D2839" s="4" t="s">
        <v>601</v>
      </c>
      <c r="E2839" s="3" t="s">
        <v>866</v>
      </c>
      <c r="F2839" s="3"/>
      <c r="G2839" s="3" t="s">
        <v>46</v>
      </c>
      <c r="H2839" s="3">
        <v>4</v>
      </c>
      <c r="I2839" s="3" t="s">
        <v>833</v>
      </c>
      <c r="J2839" s="3">
        <v>2040</v>
      </c>
      <c r="K2839" s="9">
        <v>0.93100000000000005</v>
      </c>
    </row>
    <row r="2840" spans="1:11" x14ac:dyDescent="0.3">
      <c r="A2840" s="4" t="s">
        <v>270</v>
      </c>
      <c r="B2840" s="4" t="s">
        <v>44</v>
      </c>
      <c r="C2840" s="4" t="s">
        <v>10</v>
      </c>
      <c r="D2840" s="4" t="s">
        <v>601</v>
      </c>
      <c r="E2840" s="3" t="s">
        <v>866</v>
      </c>
      <c r="F2840" s="3"/>
      <c r="G2840" s="3" t="s">
        <v>46</v>
      </c>
      <c r="H2840" s="3">
        <v>4</v>
      </c>
      <c r="I2840" s="3" t="s">
        <v>833</v>
      </c>
      <c r="J2840" s="3">
        <v>2050</v>
      </c>
      <c r="K2840" s="9">
        <v>0.93300000000000005</v>
      </c>
    </row>
    <row r="2841" spans="1:11" x14ac:dyDescent="0.3">
      <c r="A2841" s="4" t="s">
        <v>270</v>
      </c>
      <c r="B2841" s="4" t="s">
        <v>44</v>
      </c>
      <c r="C2841" s="4" t="s">
        <v>415</v>
      </c>
      <c r="D2841" s="4" t="s">
        <v>500</v>
      </c>
      <c r="E2841" s="3" t="s">
        <v>850</v>
      </c>
      <c r="F2841" s="3"/>
      <c r="G2841" s="3" t="s">
        <v>18</v>
      </c>
      <c r="H2841" s="3"/>
      <c r="I2841" s="3" t="s">
        <v>833</v>
      </c>
      <c r="J2841" s="3">
        <v>2015</v>
      </c>
      <c r="K2841" s="9">
        <v>75</v>
      </c>
    </row>
    <row r="2842" spans="1:11" x14ac:dyDescent="0.3">
      <c r="A2842" s="4" t="s">
        <v>270</v>
      </c>
      <c r="B2842" s="4" t="s">
        <v>44</v>
      </c>
      <c r="C2842" s="4" t="s">
        <v>415</v>
      </c>
      <c r="D2842" s="4" t="s">
        <v>500</v>
      </c>
      <c r="E2842" s="3" t="s">
        <v>850</v>
      </c>
      <c r="F2842" s="3"/>
      <c r="G2842" s="3" t="s">
        <v>18</v>
      </c>
      <c r="H2842" s="3"/>
      <c r="I2842" s="3" t="s">
        <v>833</v>
      </c>
      <c r="J2842" s="3">
        <v>2020</v>
      </c>
      <c r="K2842" s="9">
        <v>75</v>
      </c>
    </row>
    <row r="2843" spans="1:11" x14ac:dyDescent="0.3">
      <c r="A2843" s="4" t="s">
        <v>270</v>
      </c>
      <c r="B2843" s="4" t="s">
        <v>44</v>
      </c>
      <c r="C2843" s="4" t="s">
        <v>415</v>
      </c>
      <c r="D2843" s="4" t="s">
        <v>500</v>
      </c>
      <c r="E2843" s="3" t="s">
        <v>850</v>
      </c>
      <c r="F2843" s="3"/>
      <c r="G2843" s="3" t="s">
        <v>18</v>
      </c>
      <c r="H2843" s="3"/>
      <c r="I2843" s="3" t="s">
        <v>833</v>
      </c>
      <c r="J2843" s="3">
        <v>2030</v>
      </c>
      <c r="K2843" s="9">
        <v>75</v>
      </c>
    </row>
    <row r="2844" spans="1:11" x14ac:dyDescent="0.3">
      <c r="A2844" s="4" t="s">
        <v>270</v>
      </c>
      <c r="B2844" s="4" t="s">
        <v>44</v>
      </c>
      <c r="C2844" s="4" t="s">
        <v>415</v>
      </c>
      <c r="D2844" s="4" t="s">
        <v>500</v>
      </c>
      <c r="E2844" s="3" t="s">
        <v>850</v>
      </c>
      <c r="F2844" s="3"/>
      <c r="G2844" s="3" t="s">
        <v>18</v>
      </c>
      <c r="H2844" s="3"/>
      <c r="I2844" s="3" t="s">
        <v>833</v>
      </c>
      <c r="J2844" s="3">
        <v>2040</v>
      </c>
      <c r="K2844" s="9">
        <v>75</v>
      </c>
    </row>
    <row r="2845" spans="1:11" x14ac:dyDescent="0.3">
      <c r="A2845" s="4" t="s">
        <v>270</v>
      </c>
      <c r="B2845" s="4" t="s">
        <v>44</v>
      </c>
      <c r="C2845" s="4" t="s">
        <v>415</v>
      </c>
      <c r="D2845" s="4" t="s">
        <v>500</v>
      </c>
      <c r="E2845" s="3" t="s">
        <v>850</v>
      </c>
      <c r="F2845" s="3"/>
      <c r="G2845" s="3" t="s">
        <v>18</v>
      </c>
      <c r="H2845" s="3"/>
      <c r="I2845" s="3" t="s">
        <v>833</v>
      </c>
      <c r="J2845" s="3">
        <v>2050</v>
      </c>
      <c r="K2845" s="9">
        <v>75</v>
      </c>
    </row>
    <row r="2846" spans="1:11" x14ac:dyDescent="0.3">
      <c r="A2846" s="4" t="s">
        <v>270</v>
      </c>
      <c r="B2846" s="4" t="s">
        <v>44</v>
      </c>
      <c r="C2846" s="4" t="s">
        <v>415</v>
      </c>
      <c r="D2846" s="4" t="s">
        <v>501</v>
      </c>
      <c r="E2846" s="3" t="s">
        <v>850</v>
      </c>
      <c r="F2846" s="3"/>
      <c r="G2846" s="3" t="s">
        <v>18</v>
      </c>
      <c r="H2846" s="3"/>
      <c r="I2846" s="3" t="s">
        <v>833</v>
      </c>
      <c r="J2846" s="3">
        <v>2015</v>
      </c>
      <c r="K2846" s="9">
        <v>25</v>
      </c>
    </row>
    <row r="2847" spans="1:11" x14ac:dyDescent="0.3">
      <c r="A2847" s="4" t="s">
        <v>270</v>
      </c>
      <c r="B2847" s="4" t="s">
        <v>44</v>
      </c>
      <c r="C2847" s="4" t="s">
        <v>415</v>
      </c>
      <c r="D2847" s="4" t="s">
        <v>501</v>
      </c>
      <c r="E2847" s="3" t="s">
        <v>850</v>
      </c>
      <c r="F2847" s="3"/>
      <c r="G2847" s="3" t="s">
        <v>18</v>
      </c>
      <c r="H2847" s="3"/>
      <c r="I2847" s="3" t="s">
        <v>833</v>
      </c>
      <c r="J2847" s="3">
        <v>2020</v>
      </c>
      <c r="K2847" s="9">
        <v>25</v>
      </c>
    </row>
    <row r="2848" spans="1:11" x14ac:dyDescent="0.3">
      <c r="A2848" s="4" t="s">
        <v>270</v>
      </c>
      <c r="B2848" s="4" t="s">
        <v>44</v>
      </c>
      <c r="C2848" s="4" t="s">
        <v>415</v>
      </c>
      <c r="D2848" s="4" t="s">
        <v>501</v>
      </c>
      <c r="E2848" s="3" t="s">
        <v>850</v>
      </c>
      <c r="F2848" s="3"/>
      <c r="G2848" s="3" t="s">
        <v>18</v>
      </c>
      <c r="H2848" s="3"/>
      <c r="I2848" s="3" t="s">
        <v>833</v>
      </c>
      <c r="J2848" s="3">
        <v>2030</v>
      </c>
      <c r="K2848" s="9">
        <v>25</v>
      </c>
    </row>
    <row r="2849" spans="1:11" x14ac:dyDescent="0.3">
      <c r="A2849" s="4" t="s">
        <v>270</v>
      </c>
      <c r="B2849" s="4" t="s">
        <v>44</v>
      </c>
      <c r="C2849" s="4" t="s">
        <v>415</v>
      </c>
      <c r="D2849" s="4" t="s">
        <v>501</v>
      </c>
      <c r="E2849" s="3" t="s">
        <v>850</v>
      </c>
      <c r="F2849" s="3"/>
      <c r="G2849" s="3" t="s">
        <v>18</v>
      </c>
      <c r="H2849" s="3"/>
      <c r="I2849" s="3" t="s">
        <v>833</v>
      </c>
      <c r="J2849" s="3">
        <v>2040</v>
      </c>
      <c r="K2849" s="9">
        <v>25</v>
      </c>
    </row>
    <row r="2850" spans="1:11" x14ac:dyDescent="0.3">
      <c r="A2850" s="4" t="s">
        <v>270</v>
      </c>
      <c r="B2850" s="4" t="s">
        <v>44</v>
      </c>
      <c r="C2850" s="4" t="s">
        <v>415</v>
      </c>
      <c r="D2850" s="4" t="s">
        <v>501</v>
      </c>
      <c r="E2850" s="3" t="s">
        <v>850</v>
      </c>
      <c r="F2850" s="3"/>
      <c r="G2850" s="3" t="s">
        <v>18</v>
      </c>
      <c r="H2850" s="3"/>
      <c r="I2850" s="3" t="s">
        <v>833</v>
      </c>
      <c r="J2850" s="3">
        <v>2050</v>
      </c>
      <c r="K2850" s="9">
        <v>25</v>
      </c>
    </row>
    <row r="2851" spans="1:11" x14ac:dyDescent="0.3">
      <c r="A2851" s="4" t="s">
        <v>270</v>
      </c>
      <c r="B2851" s="4" t="s">
        <v>44</v>
      </c>
      <c r="C2851" s="4" t="s">
        <v>415</v>
      </c>
      <c r="D2851" s="4" t="s">
        <v>727</v>
      </c>
      <c r="E2851" s="3" t="s">
        <v>888</v>
      </c>
      <c r="F2851" s="3"/>
      <c r="G2851" s="3" t="s">
        <v>51</v>
      </c>
      <c r="H2851" s="3"/>
      <c r="I2851" s="3" t="s">
        <v>12</v>
      </c>
      <c r="J2851" s="3">
        <v>2020</v>
      </c>
      <c r="K2851" s="9">
        <v>0.9</v>
      </c>
    </row>
    <row r="2852" spans="1:11" x14ac:dyDescent="0.3">
      <c r="A2852" s="4" t="s">
        <v>270</v>
      </c>
      <c r="B2852" s="4" t="s">
        <v>44</v>
      </c>
      <c r="C2852" s="4" t="s">
        <v>415</v>
      </c>
      <c r="D2852" s="4" t="s">
        <v>727</v>
      </c>
      <c r="E2852" s="3" t="s">
        <v>888</v>
      </c>
      <c r="F2852" s="3"/>
      <c r="G2852" s="3" t="s">
        <v>51</v>
      </c>
      <c r="H2852" s="3"/>
      <c r="I2852" s="3" t="s">
        <v>12</v>
      </c>
      <c r="J2852" s="3">
        <v>2050</v>
      </c>
      <c r="K2852" s="9">
        <v>0.9</v>
      </c>
    </row>
    <row r="2853" spans="1:11" x14ac:dyDescent="0.3">
      <c r="A2853" s="4" t="s">
        <v>270</v>
      </c>
      <c r="B2853" s="4" t="s">
        <v>44</v>
      </c>
      <c r="C2853" s="4" t="s">
        <v>415</v>
      </c>
      <c r="D2853" s="4" t="s">
        <v>727</v>
      </c>
      <c r="E2853" s="3" t="s">
        <v>888</v>
      </c>
      <c r="F2853" s="3"/>
      <c r="G2853" s="3" t="s">
        <v>51</v>
      </c>
      <c r="H2853" s="3"/>
      <c r="I2853" s="3" t="s">
        <v>11</v>
      </c>
      <c r="J2853" s="3">
        <v>2020</v>
      </c>
      <c r="K2853" s="9">
        <v>1.1000000000000001</v>
      </c>
    </row>
    <row r="2854" spans="1:11" x14ac:dyDescent="0.3">
      <c r="A2854" s="4" t="s">
        <v>270</v>
      </c>
      <c r="B2854" s="4" t="s">
        <v>44</v>
      </c>
      <c r="C2854" s="4" t="s">
        <v>415</v>
      </c>
      <c r="D2854" s="4" t="s">
        <v>727</v>
      </c>
      <c r="E2854" s="3" t="s">
        <v>888</v>
      </c>
      <c r="F2854" s="3"/>
      <c r="G2854" s="3" t="s">
        <v>51</v>
      </c>
      <c r="H2854" s="3"/>
      <c r="I2854" s="3" t="s">
        <v>11</v>
      </c>
      <c r="J2854" s="3">
        <v>2050</v>
      </c>
      <c r="K2854" s="9">
        <v>1.1000000000000001</v>
      </c>
    </row>
    <row r="2855" spans="1:11" x14ac:dyDescent="0.3">
      <c r="A2855" s="4" t="s">
        <v>270</v>
      </c>
      <c r="B2855" s="4" t="s">
        <v>44</v>
      </c>
      <c r="C2855" s="4" t="s">
        <v>415</v>
      </c>
      <c r="D2855" s="4" t="s">
        <v>727</v>
      </c>
      <c r="E2855" s="3" t="s">
        <v>888</v>
      </c>
      <c r="F2855" s="3"/>
      <c r="G2855" s="3" t="s">
        <v>51</v>
      </c>
      <c r="H2855" s="3"/>
      <c r="I2855" s="3" t="s">
        <v>833</v>
      </c>
      <c r="J2855" s="3">
        <v>2015</v>
      </c>
      <c r="K2855" s="9">
        <v>1.7600000000000001E-2</v>
      </c>
    </row>
    <row r="2856" spans="1:11" x14ac:dyDescent="0.3">
      <c r="A2856" s="4" t="s">
        <v>270</v>
      </c>
      <c r="B2856" s="4" t="s">
        <v>44</v>
      </c>
      <c r="C2856" s="4" t="s">
        <v>415</v>
      </c>
      <c r="D2856" s="4" t="s">
        <v>727</v>
      </c>
      <c r="E2856" s="3" t="s">
        <v>888</v>
      </c>
      <c r="F2856" s="3"/>
      <c r="G2856" s="3" t="s">
        <v>51</v>
      </c>
      <c r="H2856" s="3"/>
      <c r="I2856" s="3" t="s">
        <v>833</v>
      </c>
      <c r="J2856" s="3">
        <v>2020</v>
      </c>
      <c r="K2856" s="9">
        <v>1.7600000000000001E-2</v>
      </c>
    </row>
    <row r="2857" spans="1:11" x14ac:dyDescent="0.3">
      <c r="A2857" s="4" t="s">
        <v>270</v>
      </c>
      <c r="B2857" s="4" t="s">
        <v>44</v>
      </c>
      <c r="C2857" s="4" t="s">
        <v>415</v>
      </c>
      <c r="D2857" s="4" t="s">
        <v>727</v>
      </c>
      <c r="E2857" s="3" t="s">
        <v>888</v>
      </c>
      <c r="F2857" s="3"/>
      <c r="G2857" s="3" t="s">
        <v>51</v>
      </c>
      <c r="H2857" s="3"/>
      <c r="I2857" s="3" t="s">
        <v>833</v>
      </c>
      <c r="J2857" s="3">
        <v>2030</v>
      </c>
      <c r="K2857" s="9">
        <v>1.7600000000000001E-2</v>
      </c>
    </row>
    <row r="2858" spans="1:11" x14ac:dyDescent="0.3">
      <c r="A2858" s="4" t="s">
        <v>270</v>
      </c>
      <c r="B2858" s="4" t="s">
        <v>44</v>
      </c>
      <c r="C2858" s="4" t="s">
        <v>415</v>
      </c>
      <c r="D2858" s="4" t="s">
        <v>727</v>
      </c>
      <c r="E2858" s="3" t="s">
        <v>888</v>
      </c>
      <c r="F2858" s="3"/>
      <c r="G2858" s="3" t="s">
        <v>51</v>
      </c>
      <c r="H2858" s="3"/>
      <c r="I2858" s="3" t="s">
        <v>833</v>
      </c>
      <c r="J2858" s="3">
        <v>2040</v>
      </c>
      <c r="K2858" s="9">
        <v>1.7600000000000001E-2</v>
      </c>
    </row>
    <row r="2859" spans="1:11" x14ac:dyDescent="0.3">
      <c r="A2859" s="4" t="s">
        <v>270</v>
      </c>
      <c r="B2859" s="4" t="s">
        <v>44</v>
      </c>
      <c r="C2859" s="4" t="s">
        <v>415</v>
      </c>
      <c r="D2859" s="4" t="s">
        <v>727</v>
      </c>
      <c r="E2859" s="3" t="s">
        <v>888</v>
      </c>
      <c r="F2859" s="3"/>
      <c r="G2859" s="3" t="s">
        <v>51</v>
      </c>
      <c r="H2859" s="3"/>
      <c r="I2859" s="3" t="s">
        <v>833</v>
      </c>
      <c r="J2859" s="3">
        <v>2050</v>
      </c>
      <c r="K2859" s="9">
        <v>1.7600000000000001E-2</v>
      </c>
    </row>
    <row r="2860" spans="1:11" x14ac:dyDescent="0.3">
      <c r="A2860" s="4" t="s">
        <v>270</v>
      </c>
      <c r="B2860" s="4" t="s">
        <v>44</v>
      </c>
      <c r="C2860" s="4" t="s">
        <v>415</v>
      </c>
      <c r="D2860" s="4" t="s">
        <v>726</v>
      </c>
      <c r="E2860" s="3" t="s">
        <v>889</v>
      </c>
      <c r="F2860" s="3"/>
      <c r="G2860" s="3" t="s">
        <v>48</v>
      </c>
      <c r="H2860" s="3"/>
      <c r="I2860" s="3" t="s">
        <v>12</v>
      </c>
      <c r="J2860" s="3">
        <v>2020</v>
      </c>
      <c r="K2860" s="9">
        <v>0.9</v>
      </c>
    </row>
    <row r="2861" spans="1:11" x14ac:dyDescent="0.3">
      <c r="A2861" s="4" t="s">
        <v>270</v>
      </c>
      <c r="B2861" s="4" t="s">
        <v>44</v>
      </c>
      <c r="C2861" s="4" t="s">
        <v>415</v>
      </c>
      <c r="D2861" s="4" t="s">
        <v>726</v>
      </c>
      <c r="E2861" s="3" t="s">
        <v>889</v>
      </c>
      <c r="F2861" s="3"/>
      <c r="G2861" s="3" t="s">
        <v>48</v>
      </c>
      <c r="H2861" s="3"/>
      <c r="I2861" s="3" t="s">
        <v>12</v>
      </c>
      <c r="J2861" s="3">
        <v>2050</v>
      </c>
      <c r="K2861" s="9">
        <v>0.9</v>
      </c>
    </row>
    <row r="2862" spans="1:11" x14ac:dyDescent="0.3">
      <c r="A2862" s="4" t="s">
        <v>270</v>
      </c>
      <c r="B2862" s="4" t="s">
        <v>44</v>
      </c>
      <c r="C2862" s="4" t="s">
        <v>415</v>
      </c>
      <c r="D2862" s="4" t="s">
        <v>726</v>
      </c>
      <c r="E2862" s="3" t="s">
        <v>889</v>
      </c>
      <c r="F2862" s="3"/>
      <c r="G2862" s="3" t="s">
        <v>48</v>
      </c>
      <c r="H2862" s="3"/>
      <c r="I2862" s="3" t="s">
        <v>11</v>
      </c>
      <c r="J2862" s="3">
        <v>2020</v>
      </c>
      <c r="K2862" s="9">
        <v>1.1000000000000001</v>
      </c>
    </row>
    <row r="2863" spans="1:11" x14ac:dyDescent="0.3">
      <c r="A2863" s="4" t="s">
        <v>270</v>
      </c>
      <c r="B2863" s="4" t="s">
        <v>44</v>
      </c>
      <c r="C2863" s="4" t="s">
        <v>415</v>
      </c>
      <c r="D2863" s="4" t="s">
        <v>726</v>
      </c>
      <c r="E2863" s="3" t="s">
        <v>889</v>
      </c>
      <c r="F2863" s="3"/>
      <c r="G2863" s="3" t="s">
        <v>48</v>
      </c>
      <c r="H2863" s="3"/>
      <c r="I2863" s="3" t="s">
        <v>11</v>
      </c>
      <c r="J2863" s="3">
        <v>2050</v>
      </c>
      <c r="K2863" s="9">
        <v>1.1000000000000001</v>
      </c>
    </row>
    <row r="2864" spans="1:11" x14ac:dyDescent="0.3">
      <c r="A2864" s="4" t="s">
        <v>270</v>
      </c>
      <c r="B2864" s="4" t="s">
        <v>44</v>
      </c>
      <c r="C2864" s="4" t="s">
        <v>415</v>
      </c>
      <c r="D2864" s="4" t="s">
        <v>726</v>
      </c>
      <c r="E2864" s="3" t="s">
        <v>889</v>
      </c>
      <c r="F2864" s="3"/>
      <c r="G2864" s="3" t="s">
        <v>48</v>
      </c>
      <c r="H2864" s="3"/>
      <c r="I2864" s="3" t="s">
        <v>833</v>
      </c>
      <c r="J2864" s="3">
        <v>2015</v>
      </c>
      <c r="K2864" s="9">
        <v>0.51200000000000001</v>
      </c>
    </row>
    <row r="2865" spans="1:11" x14ac:dyDescent="0.3">
      <c r="A2865" s="4" t="s">
        <v>270</v>
      </c>
      <c r="B2865" s="4" t="s">
        <v>44</v>
      </c>
      <c r="C2865" s="4" t="s">
        <v>415</v>
      </c>
      <c r="D2865" s="4" t="s">
        <v>726</v>
      </c>
      <c r="E2865" s="3" t="s">
        <v>889</v>
      </c>
      <c r="F2865" s="3"/>
      <c r="G2865" s="3" t="s">
        <v>48</v>
      </c>
      <c r="H2865" s="3"/>
      <c r="I2865" s="3" t="s">
        <v>833</v>
      </c>
      <c r="J2865" s="3">
        <v>2020</v>
      </c>
      <c r="K2865" s="9">
        <v>0.504</v>
      </c>
    </row>
    <row r="2866" spans="1:11" x14ac:dyDescent="0.3">
      <c r="A2866" s="4" t="s">
        <v>270</v>
      </c>
      <c r="B2866" s="4" t="s">
        <v>44</v>
      </c>
      <c r="C2866" s="4" t="s">
        <v>415</v>
      </c>
      <c r="D2866" s="4" t="s">
        <v>726</v>
      </c>
      <c r="E2866" s="3" t="s">
        <v>889</v>
      </c>
      <c r="F2866" s="3"/>
      <c r="G2866" s="3" t="s">
        <v>48</v>
      </c>
      <c r="H2866" s="3"/>
      <c r="I2866" s="3" t="s">
        <v>833</v>
      </c>
      <c r="J2866" s="3">
        <v>2030</v>
      </c>
      <c r="K2866" s="9">
        <v>0.496</v>
      </c>
    </row>
    <row r="2867" spans="1:11" x14ac:dyDescent="0.3">
      <c r="A2867" s="4" t="s">
        <v>270</v>
      </c>
      <c r="B2867" s="4" t="s">
        <v>44</v>
      </c>
      <c r="C2867" s="4" t="s">
        <v>415</v>
      </c>
      <c r="D2867" s="4" t="s">
        <v>726</v>
      </c>
      <c r="E2867" s="3" t="s">
        <v>889</v>
      </c>
      <c r="F2867" s="3"/>
      <c r="G2867" s="3" t="s">
        <v>48</v>
      </c>
      <c r="H2867" s="3"/>
      <c r="I2867" s="3" t="s">
        <v>833</v>
      </c>
      <c r="J2867" s="3">
        <v>2040</v>
      </c>
      <c r="K2867" s="9">
        <v>0.49</v>
      </c>
    </row>
    <row r="2868" spans="1:11" x14ac:dyDescent="0.3">
      <c r="A2868" s="4" t="s">
        <v>270</v>
      </c>
      <c r="B2868" s="4" t="s">
        <v>44</v>
      </c>
      <c r="C2868" s="4" t="s">
        <v>415</v>
      </c>
      <c r="D2868" s="4" t="s">
        <v>726</v>
      </c>
      <c r="E2868" s="3" t="s">
        <v>889</v>
      </c>
      <c r="F2868" s="3"/>
      <c r="G2868" s="3" t="s">
        <v>48</v>
      </c>
      <c r="H2868" s="3"/>
      <c r="I2868" s="3" t="s">
        <v>833</v>
      </c>
      <c r="J2868" s="3">
        <v>2050</v>
      </c>
      <c r="K2868" s="9">
        <v>0.48</v>
      </c>
    </row>
    <row r="2869" spans="1:11" x14ac:dyDescent="0.3">
      <c r="A2869" s="4" t="s">
        <v>270</v>
      </c>
      <c r="B2869" s="4" t="s">
        <v>44</v>
      </c>
      <c r="C2869" s="4" t="s">
        <v>415</v>
      </c>
      <c r="D2869" s="4" t="s">
        <v>729</v>
      </c>
      <c r="E2869" s="3" t="s">
        <v>889</v>
      </c>
      <c r="F2869" s="3"/>
      <c r="G2869" s="3"/>
      <c r="H2869" s="3"/>
      <c r="I2869" s="3" t="s">
        <v>833</v>
      </c>
      <c r="J2869" s="3">
        <v>2015</v>
      </c>
      <c r="K2869" s="9">
        <v>0</v>
      </c>
    </row>
    <row r="2870" spans="1:11" x14ac:dyDescent="0.3">
      <c r="A2870" s="4" t="s">
        <v>270</v>
      </c>
      <c r="B2870" s="4" t="s">
        <v>44</v>
      </c>
      <c r="C2870" s="4" t="s">
        <v>415</v>
      </c>
      <c r="D2870" s="4" t="s">
        <v>729</v>
      </c>
      <c r="E2870" s="3" t="s">
        <v>889</v>
      </c>
      <c r="F2870" s="3"/>
      <c r="G2870" s="3"/>
      <c r="H2870" s="3"/>
      <c r="I2870" s="3" t="s">
        <v>833</v>
      </c>
      <c r="J2870" s="3">
        <v>2020</v>
      </c>
      <c r="K2870" s="9">
        <v>0</v>
      </c>
    </row>
    <row r="2871" spans="1:11" x14ac:dyDescent="0.3">
      <c r="A2871" s="4" t="s">
        <v>270</v>
      </c>
      <c r="B2871" s="4" t="s">
        <v>44</v>
      </c>
      <c r="C2871" s="4" t="s">
        <v>415</v>
      </c>
      <c r="D2871" s="4" t="s">
        <v>729</v>
      </c>
      <c r="E2871" s="3" t="s">
        <v>889</v>
      </c>
      <c r="F2871" s="3"/>
      <c r="G2871" s="3"/>
      <c r="H2871" s="3"/>
      <c r="I2871" s="3" t="s">
        <v>833</v>
      </c>
      <c r="J2871" s="3">
        <v>2030</v>
      </c>
      <c r="K2871" s="9">
        <v>0</v>
      </c>
    </row>
    <row r="2872" spans="1:11" x14ac:dyDescent="0.3">
      <c r="A2872" s="4" t="s">
        <v>270</v>
      </c>
      <c r="B2872" s="4" t="s">
        <v>44</v>
      </c>
      <c r="C2872" s="4" t="s">
        <v>415</v>
      </c>
      <c r="D2872" s="4" t="s">
        <v>729</v>
      </c>
      <c r="E2872" s="3" t="s">
        <v>889</v>
      </c>
      <c r="F2872" s="3"/>
      <c r="G2872" s="3"/>
      <c r="H2872" s="3"/>
      <c r="I2872" s="3" t="s">
        <v>833</v>
      </c>
      <c r="J2872" s="3">
        <v>2040</v>
      </c>
      <c r="K2872" s="9">
        <v>0</v>
      </c>
    </row>
    <row r="2873" spans="1:11" x14ac:dyDescent="0.3">
      <c r="A2873" s="4" t="s">
        <v>270</v>
      </c>
      <c r="B2873" s="4" t="s">
        <v>44</v>
      </c>
      <c r="C2873" s="4" t="s">
        <v>415</v>
      </c>
      <c r="D2873" s="4" t="s">
        <v>729</v>
      </c>
      <c r="E2873" s="3" t="s">
        <v>889</v>
      </c>
      <c r="F2873" s="3"/>
      <c r="G2873" s="3"/>
      <c r="H2873" s="3"/>
      <c r="I2873" s="3" t="s">
        <v>833</v>
      </c>
      <c r="J2873" s="3">
        <v>2050</v>
      </c>
      <c r="K2873" s="9">
        <v>0</v>
      </c>
    </row>
    <row r="2874" spans="1:11" x14ac:dyDescent="0.3">
      <c r="A2874" s="4" t="s">
        <v>270</v>
      </c>
      <c r="B2874" s="4" t="s">
        <v>44</v>
      </c>
      <c r="C2874" s="4" t="s">
        <v>415</v>
      </c>
      <c r="D2874" s="4" t="s">
        <v>728</v>
      </c>
      <c r="E2874" s="3" t="s">
        <v>890</v>
      </c>
      <c r="F2874" s="3"/>
      <c r="G2874" s="3" t="s">
        <v>51</v>
      </c>
      <c r="H2874" s="3"/>
      <c r="I2874" s="3" t="s">
        <v>12</v>
      </c>
      <c r="J2874" s="3">
        <v>2020</v>
      </c>
      <c r="K2874" s="9">
        <v>0.9</v>
      </c>
    </row>
    <row r="2875" spans="1:11" x14ac:dyDescent="0.3">
      <c r="A2875" s="4" t="s">
        <v>270</v>
      </c>
      <c r="B2875" s="4" t="s">
        <v>44</v>
      </c>
      <c r="C2875" s="4" t="s">
        <v>415</v>
      </c>
      <c r="D2875" s="4" t="s">
        <v>728</v>
      </c>
      <c r="E2875" s="3" t="s">
        <v>890</v>
      </c>
      <c r="F2875" s="3"/>
      <c r="G2875" s="3" t="s">
        <v>51</v>
      </c>
      <c r="H2875" s="3"/>
      <c r="I2875" s="3" t="s">
        <v>12</v>
      </c>
      <c r="J2875" s="3">
        <v>2050</v>
      </c>
      <c r="K2875" s="9">
        <v>0.9</v>
      </c>
    </row>
    <row r="2876" spans="1:11" x14ac:dyDescent="0.3">
      <c r="A2876" s="4" t="s">
        <v>270</v>
      </c>
      <c r="B2876" s="4" t="s">
        <v>44</v>
      </c>
      <c r="C2876" s="4" t="s">
        <v>415</v>
      </c>
      <c r="D2876" s="4" t="s">
        <v>728</v>
      </c>
      <c r="E2876" s="3" t="s">
        <v>890</v>
      </c>
      <c r="F2876" s="3"/>
      <c r="G2876" s="3" t="s">
        <v>51</v>
      </c>
      <c r="H2876" s="3"/>
      <c r="I2876" s="3" t="s">
        <v>11</v>
      </c>
      <c r="J2876" s="3">
        <v>2020</v>
      </c>
      <c r="K2876" s="9">
        <v>1.1000000000000001</v>
      </c>
    </row>
    <row r="2877" spans="1:11" x14ac:dyDescent="0.3">
      <c r="A2877" s="4" t="s">
        <v>270</v>
      </c>
      <c r="B2877" s="4" t="s">
        <v>44</v>
      </c>
      <c r="C2877" s="4" t="s">
        <v>415</v>
      </c>
      <c r="D2877" s="4" t="s">
        <v>728</v>
      </c>
      <c r="E2877" s="3" t="s">
        <v>890</v>
      </c>
      <c r="F2877" s="3"/>
      <c r="G2877" s="3" t="s">
        <v>51</v>
      </c>
      <c r="H2877" s="3"/>
      <c r="I2877" s="3" t="s">
        <v>11</v>
      </c>
      <c r="J2877" s="3">
        <v>2050</v>
      </c>
      <c r="K2877" s="9">
        <v>1.1000000000000001</v>
      </c>
    </row>
    <row r="2878" spans="1:11" x14ac:dyDescent="0.3">
      <c r="A2878" s="4" t="s">
        <v>270</v>
      </c>
      <c r="B2878" s="4" t="s">
        <v>44</v>
      </c>
      <c r="C2878" s="4" t="s">
        <v>415</v>
      </c>
      <c r="D2878" s="4" t="s">
        <v>728</v>
      </c>
      <c r="E2878" s="3" t="s">
        <v>890</v>
      </c>
      <c r="F2878" s="3"/>
      <c r="G2878" s="3" t="s">
        <v>51</v>
      </c>
      <c r="H2878" s="3"/>
      <c r="I2878" s="3" t="s">
        <v>833</v>
      </c>
      <c r="J2878" s="3">
        <v>2015</v>
      </c>
      <c r="K2878" s="9">
        <v>6.77</v>
      </c>
    </row>
    <row r="2879" spans="1:11" x14ac:dyDescent="0.3">
      <c r="A2879" s="4" t="s">
        <v>270</v>
      </c>
      <c r="B2879" s="4" t="s">
        <v>44</v>
      </c>
      <c r="C2879" s="4" t="s">
        <v>415</v>
      </c>
      <c r="D2879" s="4" t="s">
        <v>728</v>
      </c>
      <c r="E2879" s="3" t="s">
        <v>890</v>
      </c>
      <c r="F2879" s="3"/>
      <c r="G2879" s="3" t="s">
        <v>51</v>
      </c>
      <c r="H2879" s="3"/>
      <c r="I2879" s="3" t="s">
        <v>833</v>
      </c>
      <c r="J2879" s="3">
        <v>2020</v>
      </c>
      <c r="K2879" s="9">
        <v>6.77</v>
      </c>
    </row>
    <row r="2880" spans="1:11" x14ac:dyDescent="0.3">
      <c r="A2880" s="4" t="s">
        <v>270</v>
      </c>
      <c r="B2880" s="4" t="s">
        <v>44</v>
      </c>
      <c r="C2880" s="4" t="s">
        <v>415</v>
      </c>
      <c r="D2880" s="4" t="s">
        <v>728</v>
      </c>
      <c r="E2880" s="3" t="s">
        <v>890</v>
      </c>
      <c r="F2880" s="3"/>
      <c r="G2880" s="3" t="s">
        <v>51</v>
      </c>
      <c r="H2880" s="3"/>
      <c r="I2880" s="3" t="s">
        <v>833</v>
      </c>
      <c r="J2880" s="3">
        <v>2030</v>
      </c>
      <c r="K2880" s="9">
        <v>6.77</v>
      </c>
    </row>
    <row r="2881" spans="1:11" x14ac:dyDescent="0.3">
      <c r="A2881" s="4" t="s">
        <v>270</v>
      </c>
      <c r="B2881" s="4" t="s">
        <v>44</v>
      </c>
      <c r="C2881" s="4" t="s">
        <v>415</v>
      </c>
      <c r="D2881" s="4" t="s">
        <v>728</v>
      </c>
      <c r="E2881" s="3" t="s">
        <v>890</v>
      </c>
      <c r="F2881" s="3"/>
      <c r="G2881" s="3" t="s">
        <v>51</v>
      </c>
      <c r="H2881" s="3"/>
      <c r="I2881" s="3" t="s">
        <v>833</v>
      </c>
      <c r="J2881" s="3">
        <v>2040</v>
      </c>
      <c r="K2881" s="9">
        <v>6.77</v>
      </c>
    </row>
    <row r="2882" spans="1:11" x14ac:dyDescent="0.3">
      <c r="A2882" s="4" t="s">
        <v>270</v>
      </c>
      <c r="B2882" s="4" t="s">
        <v>44</v>
      </c>
      <c r="C2882" s="4" t="s">
        <v>415</v>
      </c>
      <c r="D2882" s="4" t="s">
        <v>728</v>
      </c>
      <c r="E2882" s="3" t="s">
        <v>890</v>
      </c>
      <c r="F2882" s="3"/>
      <c r="G2882" s="3" t="s">
        <v>51</v>
      </c>
      <c r="H2882" s="3"/>
      <c r="I2882" s="3" t="s">
        <v>833</v>
      </c>
      <c r="J2882" s="3">
        <v>2050</v>
      </c>
      <c r="K2882" s="9">
        <v>6.77</v>
      </c>
    </row>
    <row r="2883" spans="1:11" x14ac:dyDescent="0.3">
      <c r="A2883" s="4" t="s">
        <v>270</v>
      </c>
      <c r="B2883" s="4" t="s">
        <v>44</v>
      </c>
      <c r="C2883" s="4" t="s">
        <v>36</v>
      </c>
      <c r="D2883" s="4" t="s">
        <v>500</v>
      </c>
      <c r="E2883" s="3" t="s">
        <v>850</v>
      </c>
      <c r="F2883" s="3"/>
      <c r="G2883" s="3" t="s">
        <v>18</v>
      </c>
      <c r="H2883" s="3"/>
      <c r="I2883" s="3" t="s">
        <v>833</v>
      </c>
      <c r="J2883" s="3">
        <v>2015</v>
      </c>
      <c r="K2883" s="9">
        <v>75</v>
      </c>
    </row>
    <row r="2884" spans="1:11" x14ac:dyDescent="0.3">
      <c r="A2884" s="4" t="s">
        <v>270</v>
      </c>
      <c r="B2884" s="4" t="s">
        <v>44</v>
      </c>
      <c r="C2884" s="4" t="s">
        <v>36</v>
      </c>
      <c r="D2884" s="4" t="s">
        <v>500</v>
      </c>
      <c r="E2884" s="3" t="s">
        <v>850</v>
      </c>
      <c r="F2884" s="3"/>
      <c r="G2884" s="3" t="s">
        <v>18</v>
      </c>
      <c r="H2884" s="3"/>
      <c r="I2884" s="3" t="s">
        <v>833</v>
      </c>
      <c r="J2884" s="3">
        <v>2020</v>
      </c>
      <c r="K2884" s="9">
        <v>75</v>
      </c>
    </row>
    <row r="2885" spans="1:11" x14ac:dyDescent="0.3">
      <c r="A2885" s="4" t="s">
        <v>270</v>
      </c>
      <c r="B2885" s="4" t="s">
        <v>44</v>
      </c>
      <c r="C2885" s="4" t="s">
        <v>36</v>
      </c>
      <c r="D2885" s="4" t="s">
        <v>500</v>
      </c>
      <c r="E2885" s="3" t="s">
        <v>850</v>
      </c>
      <c r="F2885" s="3"/>
      <c r="G2885" s="3" t="s">
        <v>18</v>
      </c>
      <c r="H2885" s="3"/>
      <c r="I2885" s="3" t="s">
        <v>833</v>
      </c>
      <c r="J2885" s="3">
        <v>2030</v>
      </c>
      <c r="K2885" s="9">
        <v>75</v>
      </c>
    </row>
    <row r="2886" spans="1:11" x14ac:dyDescent="0.3">
      <c r="A2886" s="4" t="s">
        <v>270</v>
      </c>
      <c r="B2886" s="4" t="s">
        <v>44</v>
      </c>
      <c r="C2886" s="4" t="s">
        <v>36</v>
      </c>
      <c r="D2886" s="4" t="s">
        <v>500</v>
      </c>
      <c r="E2886" s="3" t="s">
        <v>850</v>
      </c>
      <c r="F2886" s="3"/>
      <c r="G2886" s="3" t="s">
        <v>18</v>
      </c>
      <c r="H2886" s="3"/>
      <c r="I2886" s="3" t="s">
        <v>833</v>
      </c>
      <c r="J2886" s="3">
        <v>2040</v>
      </c>
      <c r="K2886" s="9">
        <v>75</v>
      </c>
    </row>
    <row r="2887" spans="1:11" x14ac:dyDescent="0.3">
      <c r="A2887" s="4" t="s">
        <v>270</v>
      </c>
      <c r="B2887" s="4" t="s">
        <v>44</v>
      </c>
      <c r="C2887" s="4" t="s">
        <v>36</v>
      </c>
      <c r="D2887" s="4" t="s">
        <v>500</v>
      </c>
      <c r="E2887" s="3" t="s">
        <v>850</v>
      </c>
      <c r="F2887" s="3"/>
      <c r="G2887" s="3" t="s">
        <v>18</v>
      </c>
      <c r="H2887" s="3"/>
      <c r="I2887" s="3" t="s">
        <v>833</v>
      </c>
      <c r="J2887" s="3">
        <v>2050</v>
      </c>
      <c r="K2887" s="9">
        <v>75</v>
      </c>
    </row>
    <row r="2888" spans="1:11" x14ac:dyDescent="0.3">
      <c r="A2888" s="4" t="s">
        <v>270</v>
      </c>
      <c r="B2888" s="4" t="s">
        <v>44</v>
      </c>
      <c r="C2888" s="4" t="s">
        <v>36</v>
      </c>
      <c r="D2888" s="4" t="s">
        <v>501</v>
      </c>
      <c r="E2888" s="3" t="s">
        <v>850</v>
      </c>
      <c r="F2888" s="3"/>
      <c r="G2888" s="3" t="s">
        <v>18</v>
      </c>
      <c r="H2888" s="3"/>
      <c r="I2888" s="3" t="s">
        <v>833</v>
      </c>
      <c r="J2888" s="3">
        <v>2015</v>
      </c>
      <c r="K2888" s="9">
        <v>25</v>
      </c>
    </row>
    <row r="2889" spans="1:11" x14ac:dyDescent="0.3">
      <c r="A2889" s="4" t="s">
        <v>270</v>
      </c>
      <c r="B2889" s="4" t="s">
        <v>44</v>
      </c>
      <c r="C2889" s="4" t="s">
        <v>36</v>
      </c>
      <c r="D2889" s="4" t="s">
        <v>501</v>
      </c>
      <c r="E2889" s="3" t="s">
        <v>850</v>
      </c>
      <c r="F2889" s="3"/>
      <c r="G2889" s="3" t="s">
        <v>18</v>
      </c>
      <c r="H2889" s="3"/>
      <c r="I2889" s="3" t="s">
        <v>833</v>
      </c>
      <c r="J2889" s="3">
        <v>2020</v>
      </c>
      <c r="K2889" s="9">
        <v>25</v>
      </c>
    </row>
    <row r="2890" spans="1:11" x14ac:dyDescent="0.3">
      <c r="A2890" s="4" t="s">
        <v>270</v>
      </c>
      <c r="B2890" s="4" t="s">
        <v>44</v>
      </c>
      <c r="C2890" s="4" t="s">
        <v>36</v>
      </c>
      <c r="D2890" s="4" t="s">
        <v>501</v>
      </c>
      <c r="E2890" s="3" t="s">
        <v>850</v>
      </c>
      <c r="F2890" s="3"/>
      <c r="G2890" s="3" t="s">
        <v>18</v>
      </c>
      <c r="H2890" s="3"/>
      <c r="I2890" s="3" t="s">
        <v>833</v>
      </c>
      <c r="J2890" s="3">
        <v>2030</v>
      </c>
      <c r="K2890" s="9">
        <v>25</v>
      </c>
    </row>
    <row r="2891" spans="1:11" x14ac:dyDescent="0.3">
      <c r="A2891" s="4" t="s">
        <v>270</v>
      </c>
      <c r="B2891" s="4" t="s">
        <v>44</v>
      </c>
      <c r="C2891" s="4" t="s">
        <v>36</v>
      </c>
      <c r="D2891" s="4" t="s">
        <v>501</v>
      </c>
      <c r="E2891" s="3" t="s">
        <v>850</v>
      </c>
      <c r="F2891" s="3"/>
      <c r="G2891" s="3" t="s">
        <v>18</v>
      </c>
      <c r="H2891" s="3"/>
      <c r="I2891" s="3" t="s">
        <v>833</v>
      </c>
      <c r="J2891" s="3">
        <v>2040</v>
      </c>
      <c r="K2891" s="9">
        <v>25</v>
      </c>
    </row>
    <row r="2892" spans="1:11" x14ac:dyDescent="0.3">
      <c r="A2892" s="4" t="s">
        <v>270</v>
      </c>
      <c r="B2892" s="4" t="s">
        <v>44</v>
      </c>
      <c r="C2892" s="4" t="s">
        <v>36</v>
      </c>
      <c r="D2892" s="4" t="s">
        <v>501</v>
      </c>
      <c r="E2892" s="3" t="s">
        <v>850</v>
      </c>
      <c r="F2892" s="3"/>
      <c r="G2892" s="3" t="s">
        <v>18</v>
      </c>
      <c r="H2892" s="3"/>
      <c r="I2892" s="3" t="s">
        <v>833</v>
      </c>
      <c r="J2892" s="3">
        <v>2050</v>
      </c>
      <c r="K2892" s="9">
        <v>25</v>
      </c>
    </row>
    <row r="2893" spans="1:11" x14ac:dyDescent="0.3">
      <c r="A2893" s="4" t="s">
        <v>270</v>
      </c>
      <c r="B2893" s="4" t="s">
        <v>44</v>
      </c>
      <c r="C2893" s="4" t="s">
        <v>36</v>
      </c>
      <c r="D2893" s="4" t="s">
        <v>732</v>
      </c>
      <c r="E2893" s="3" t="s">
        <v>891</v>
      </c>
      <c r="F2893" s="3"/>
      <c r="G2893" s="3" t="s">
        <v>51</v>
      </c>
      <c r="H2893" s="3"/>
      <c r="I2893" s="3" t="s">
        <v>12</v>
      </c>
      <c r="J2893" s="3">
        <v>2020</v>
      </c>
      <c r="K2893" s="9">
        <v>0.9</v>
      </c>
    </row>
    <row r="2894" spans="1:11" x14ac:dyDescent="0.3">
      <c r="A2894" s="4" t="s">
        <v>270</v>
      </c>
      <c r="B2894" s="4" t="s">
        <v>44</v>
      </c>
      <c r="C2894" s="4" t="s">
        <v>36</v>
      </c>
      <c r="D2894" s="4" t="s">
        <v>732</v>
      </c>
      <c r="E2894" s="3" t="s">
        <v>891</v>
      </c>
      <c r="F2894" s="3"/>
      <c r="G2894" s="3" t="s">
        <v>51</v>
      </c>
      <c r="H2894" s="3"/>
      <c r="I2894" s="3" t="s">
        <v>12</v>
      </c>
      <c r="J2894" s="3">
        <v>2050</v>
      </c>
      <c r="K2894" s="9">
        <v>0.9</v>
      </c>
    </row>
    <row r="2895" spans="1:11" x14ac:dyDescent="0.3">
      <c r="A2895" s="4" t="s">
        <v>270</v>
      </c>
      <c r="B2895" s="4" t="s">
        <v>44</v>
      </c>
      <c r="C2895" s="4" t="s">
        <v>36</v>
      </c>
      <c r="D2895" s="4" t="s">
        <v>732</v>
      </c>
      <c r="E2895" s="3" t="s">
        <v>891</v>
      </c>
      <c r="F2895" s="3"/>
      <c r="G2895" s="3" t="s">
        <v>51</v>
      </c>
      <c r="H2895" s="3"/>
      <c r="I2895" s="3" t="s">
        <v>11</v>
      </c>
      <c r="J2895" s="3">
        <v>2020</v>
      </c>
      <c r="K2895" s="9">
        <v>1.1000000000000001</v>
      </c>
    </row>
    <row r="2896" spans="1:11" x14ac:dyDescent="0.3">
      <c r="A2896" s="4" t="s">
        <v>270</v>
      </c>
      <c r="B2896" s="4" t="s">
        <v>44</v>
      </c>
      <c r="C2896" s="4" t="s">
        <v>36</v>
      </c>
      <c r="D2896" s="4" t="s">
        <v>732</v>
      </c>
      <c r="E2896" s="3" t="s">
        <v>891</v>
      </c>
      <c r="F2896" s="3"/>
      <c r="G2896" s="3" t="s">
        <v>51</v>
      </c>
      <c r="H2896" s="3"/>
      <c r="I2896" s="3" t="s">
        <v>11</v>
      </c>
      <c r="J2896" s="3">
        <v>2050</v>
      </c>
      <c r="K2896" s="9">
        <v>1.1000000000000001</v>
      </c>
    </row>
    <row r="2897" spans="1:11" x14ac:dyDescent="0.3">
      <c r="A2897" s="4" t="s">
        <v>270</v>
      </c>
      <c r="B2897" s="4" t="s">
        <v>44</v>
      </c>
      <c r="C2897" s="4" t="s">
        <v>36</v>
      </c>
      <c r="D2897" s="4" t="s">
        <v>732</v>
      </c>
      <c r="E2897" s="3" t="s">
        <v>891</v>
      </c>
      <c r="F2897" s="3"/>
      <c r="G2897" s="3" t="s">
        <v>51</v>
      </c>
      <c r="H2897" s="3"/>
      <c r="I2897" s="3" t="s">
        <v>833</v>
      </c>
      <c r="J2897" s="3">
        <v>2015</v>
      </c>
      <c r="K2897" s="9">
        <v>2.1999999999999999E-2</v>
      </c>
    </row>
    <row r="2898" spans="1:11" x14ac:dyDescent="0.3">
      <c r="A2898" s="4" t="s">
        <v>270</v>
      </c>
      <c r="B2898" s="4" t="s">
        <v>44</v>
      </c>
      <c r="C2898" s="4" t="s">
        <v>36</v>
      </c>
      <c r="D2898" s="4" t="s">
        <v>732</v>
      </c>
      <c r="E2898" s="3" t="s">
        <v>891</v>
      </c>
      <c r="F2898" s="3"/>
      <c r="G2898" s="3" t="s">
        <v>51</v>
      </c>
      <c r="H2898" s="3"/>
      <c r="I2898" s="3" t="s">
        <v>833</v>
      </c>
      <c r="J2898" s="3">
        <v>2020</v>
      </c>
      <c r="K2898" s="9">
        <v>2.1999999999999999E-2</v>
      </c>
    </row>
    <row r="2899" spans="1:11" x14ac:dyDescent="0.3">
      <c r="A2899" s="4" t="s">
        <v>270</v>
      </c>
      <c r="B2899" s="4" t="s">
        <v>44</v>
      </c>
      <c r="C2899" s="4" t="s">
        <v>36</v>
      </c>
      <c r="D2899" s="4" t="s">
        <v>732</v>
      </c>
      <c r="E2899" s="3" t="s">
        <v>891</v>
      </c>
      <c r="F2899" s="3"/>
      <c r="G2899" s="3" t="s">
        <v>51</v>
      </c>
      <c r="H2899" s="3"/>
      <c r="I2899" s="3" t="s">
        <v>833</v>
      </c>
      <c r="J2899" s="3">
        <v>2030</v>
      </c>
      <c r="K2899" s="9">
        <v>2.1999999999999999E-2</v>
      </c>
    </row>
    <row r="2900" spans="1:11" x14ac:dyDescent="0.3">
      <c r="A2900" s="4" t="s">
        <v>270</v>
      </c>
      <c r="B2900" s="4" t="s">
        <v>44</v>
      </c>
      <c r="C2900" s="4" t="s">
        <v>36</v>
      </c>
      <c r="D2900" s="4" t="s">
        <v>732</v>
      </c>
      <c r="E2900" s="3" t="s">
        <v>891</v>
      </c>
      <c r="F2900" s="3"/>
      <c r="G2900" s="3" t="s">
        <v>51</v>
      </c>
      <c r="H2900" s="3"/>
      <c r="I2900" s="3" t="s">
        <v>833</v>
      </c>
      <c r="J2900" s="3">
        <v>2040</v>
      </c>
      <c r="K2900" s="9">
        <v>2.1999999999999999E-2</v>
      </c>
    </row>
    <row r="2901" spans="1:11" x14ac:dyDescent="0.3">
      <c r="A2901" s="4" t="s">
        <v>270</v>
      </c>
      <c r="B2901" s="4" t="s">
        <v>44</v>
      </c>
      <c r="C2901" s="4" t="s">
        <v>36</v>
      </c>
      <c r="D2901" s="4" t="s">
        <v>732</v>
      </c>
      <c r="E2901" s="3" t="s">
        <v>891</v>
      </c>
      <c r="F2901" s="3"/>
      <c r="G2901" s="3" t="s">
        <v>51</v>
      </c>
      <c r="H2901" s="3"/>
      <c r="I2901" s="3" t="s">
        <v>833</v>
      </c>
      <c r="J2901" s="3">
        <v>2050</v>
      </c>
      <c r="K2901" s="9">
        <v>2.1999999999999999E-2</v>
      </c>
    </row>
    <row r="2902" spans="1:11" x14ac:dyDescent="0.3">
      <c r="A2902" s="4" t="s">
        <v>270</v>
      </c>
      <c r="B2902" s="4" t="s">
        <v>44</v>
      </c>
      <c r="C2902" s="4" t="s">
        <v>36</v>
      </c>
      <c r="D2902" s="4" t="s">
        <v>704</v>
      </c>
      <c r="E2902" s="3" t="s">
        <v>872</v>
      </c>
      <c r="F2902" s="3"/>
      <c r="G2902" s="3"/>
      <c r="H2902" s="3"/>
      <c r="I2902" s="3" t="s">
        <v>833</v>
      </c>
      <c r="J2902" s="3">
        <v>2015</v>
      </c>
      <c r="K2902" s="9">
        <v>0.88500000000000001</v>
      </c>
    </row>
    <row r="2903" spans="1:11" x14ac:dyDescent="0.3">
      <c r="A2903" s="4" t="s">
        <v>270</v>
      </c>
      <c r="B2903" s="4" t="s">
        <v>44</v>
      </c>
      <c r="C2903" s="4" t="s">
        <v>36</v>
      </c>
      <c r="D2903" s="4" t="s">
        <v>704</v>
      </c>
      <c r="E2903" s="3" t="s">
        <v>872</v>
      </c>
      <c r="F2903" s="3"/>
      <c r="G2903" s="3"/>
      <c r="H2903" s="3"/>
      <c r="I2903" s="3" t="s">
        <v>833</v>
      </c>
      <c r="J2903" s="3">
        <v>2020</v>
      </c>
      <c r="K2903" s="9">
        <v>0.88500000000000001</v>
      </c>
    </row>
    <row r="2904" spans="1:11" x14ac:dyDescent="0.3">
      <c r="A2904" s="4" t="s">
        <v>270</v>
      </c>
      <c r="B2904" s="4" t="s">
        <v>44</v>
      </c>
      <c r="C2904" s="4" t="s">
        <v>36</v>
      </c>
      <c r="D2904" s="4" t="s">
        <v>704</v>
      </c>
      <c r="E2904" s="3" t="s">
        <v>872</v>
      </c>
      <c r="F2904" s="3"/>
      <c r="G2904" s="3"/>
      <c r="H2904" s="3"/>
      <c r="I2904" s="3" t="s">
        <v>833</v>
      </c>
      <c r="J2904" s="3">
        <v>2030</v>
      </c>
      <c r="K2904" s="9">
        <v>0.88500000000000001</v>
      </c>
    </row>
    <row r="2905" spans="1:11" x14ac:dyDescent="0.3">
      <c r="A2905" s="4" t="s">
        <v>270</v>
      </c>
      <c r="B2905" s="4" t="s">
        <v>44</v>
      </c>
      <c r="C2905" s="4" t="s">
        <v>36</v>
      </c>
      <c r="D2905" s="4" t="s">
        <v>704</v>
      </c>
      <c r="E2905" s="3" t="s">
        <v>872</v>
      </c>
      <c r="F2905" s="3"/>
      <c r="G2905" s="3"/>
      <c r="H2905" s="3"/>
      <c r="I2905" s="3" t="s">
        <v>833</v>
      </c>
      <c r="J2905" s="3">
        <v>2040</v>
      </c>
      <c r="K2905" s="9">
        <v>0.88500000000000001</v>
      </c>
    </row>
    <row r="2906" spans="1:11" x14ac:dyDescent="0.3">
      <c r="A2906" s="4" t="s">
        <v>270</v>
      </c>
      <c r="B2906" s="4" t="s">
        <v>44</v>
      </c>
      <c r="C2906" s="4" t="s">
        <v>36</v>
      </c>
      <c r="D2906" s="4" t="s">
        <v>704</v>
      </c>
      <c r="E2906" s="3" t="s">
        <v>872</v>
      </c>
      <c r="F2906" s="3"/>
      <c r="G2906" s="3"/>
      <c r="H2906" s="3"/>
      <c r="I2906" s="3" t="s">
        <v>833</v>
      </c>
      <c r="J2906" s="3">
        <v>2050</v>
      </c>
      <c r="K2906" s="9">
        <v>0.88500000000000001</v>
      </c>
    </row>
    <row r="2907" spans="1:11" x14ac:dyDescent="0.3">
      <c r="A2907" s="4" t="s">
        <v>270</v>
      </c>
      <c r="B2907" s="4" t="s">
        <v>44</v>
      </c>
      <c r="C2907" s="4" t="s">
        <v>36</v>
      </c>
      <c r="D2907" s="4" t="s">
        <v>730</v>
      </c>
      <c r="E2907" s="3" t="s">
        <v>852</v>
      </c>
      <c r="F2907" s="3"/>
      <c r="G2907" s="3"/>
      <c r="H2907" s="3"/>
      <c r="I2907" s="3" t="s">
        <v>833</v>
      </c>
      <c r="J2907" s="3">
        <v>2015</v>
      </c>
      <c r="K2907" s="9">
        <v>37.200000000000003</v>
      </c>
    </row>
    <row r="2908" spans="1:11" x14ac:dyDescent="0.3">
      <c r="A2908" s="4" t="s">
        <v>270</v>
      </c>
      <c r="B2908" s="4" t="s">
        <v>44</v>
      </c>
      <c r="C2908" s="4" t="s">
        <v>36</v>
      </c>
      <c r="D2908" s="4" t="s">
        <v>730</v>
      </c>
      <c r="E2908" s="3" t="s">
        <v>852</v>
      </c>
      <c r="F2908" s="3"/>
      <c r="G2908" s="3"/>
      <c r="H2908" s="3"/>
      <c r="I2908" s="3" t="s">
        <v>833</v>
      </c>
      <c r="J2908" s="3">
        <v>2020</v>
      </c>
      <c r="K2908" s="9">
        <v>37.200000000000003</v>
      </c>
    </row>
    <row r="2909" spans="1:11" x14ac:dyDescent="0.3">
      <c r="A2909" s="4" t="s">
        <v>270</v>
      </c>
      <c r="B2909" s="4" t="s">
        <v>44</v>
      </c>
      <c r="C2909" s="4" t="s">
        <v>36</v>
      </c>
      <c r="D2909" s="4" t="s">
        <v>730</v>
      </c>
      <c r="E2909" s="3" t="s">
        <v>852</v>
      </c>
      <c r="F2909" s="3"/>
      <c r="G2909" s="3"/>
      <c r="H2909" s="3"/>
      <c r="I2909" s="3" t="s">
        <v>833</v>
      </c>
      <c r="J2909" s="3">
        <v>2030</v>
      </c>
      <c r="K2909" s="9">
        <v>37.200000000000003</v>
      </c>
    </row>
    <row r="2910" spans="1:11" x14ac:dyDescent="0.3">
      <c r="A2910" s="4" t="s">
        <v>270</v>
      </c>
      <c r="B2910" s="4" t="s">
        <v>44</v>
      </c>
      <c r="C2910" s="4" t="s">
        <v>36</v>
      </c>
      <c r="D2910" s="4" t="s">
        <v>730</v>
      </c>
      <c r="E2910" s="3" t="s">
        <v>852</v>
      </c>
      <c r="F2910" s="3"/>
      <c r="G2910" s="3"/>
      <c r="H2910" s="3"/>
      <c r="I2910" s="3" t="s">
        <v>833</v>
      </c>
      <c r="J2910" s="3">
        <v>2040</v>
      </c>
      <c r="K2910" s="9">
        <v>37.200000000000003</v>
      </c>
    </row>
    <row r="2911" spans="1:11" x14ac:dyDescent="0.3">
      <c r="A2911" s="4" t="s">
        <v>270</v>
      </c>
      <c r="B2911" s="4" t="s">
        <v>44</v>
      </c>
      <c r="C2911" s="4" t="s">
        <v>36</v>
      </c>
      <c r="D2911" s="4" t="s">
        <v>730</v>
      </c>
      <c r="E2911" s="3" t="s">
        <v>852</v>
      </c>
      <c r="F2911" s="3"/>
      <c r="G2911" s="3"/>
      <c r="H2911" s="3"/>
      <c r="I2911" s="3" t="s">
        <v>833</v>
      </c>
      <c r="J2911" s="3">
        <v>2050</v>
      </c>
      <c r="K2911" s="9">
        <v>37.200000000000003</v>
      </c>
    </row>
    <row r="2912" spans="1:11" x14ac:dyDescent="0.3">
      <c r="A2912" s="4" t="s">
        <v>270</v>
      </c>
      <c r="B2912" s="4" t="s">
        <v>44</v>
      </c>
      <c r="C2912" s="4" t="s">
        <v>36</v>
      </c>
      <c r="D2912" s="4" t="s">
        <v>731</v>
      </c>
      <c r="E2912" s="3" t="s">
        <v>892</v>
      </c>
      <c r="F2912" s="3"/>
      <c r="G2912" s="3" t="s">
        <v>211</v>
      </c>
      <c r="H2912" s="3"/>
      <c r="I2912" s="3" t="s">
        <v>12</v>
      </c>
      <c r="J2912" s="3">
        <v>2020</v>
      </c>
      <c r="K2912" s="9">
        <v>0.9</v>
      </c>
    </row>
    <row r="2913" spans="1:11" x14ac:dyDescent="0.3">
      <c r="A2913" s="4" t="s">
        <v>270</v>
      </c>
      <c r="B2913" s="4" t="s">
        <v>44</v>
      </c>
      <c r="C2913" s="4" t="s">
        <v>36</v>
      </c>
      <c r="D2913" s="4" t="s">
        <v>731</v>
      </c>
      <c r="E2913" s="3" t="s">
        <v>892</v>
      </c>
      <c r="F2913" s="3"/>
      <c r="G2913" s="3" t="s">
        <v>211</v>
      </c>
      <c r="H2913" s="3"/>
      <c r="I2913" s="3" t="s">
        <v>12</v>
      </c>
      <c r="J2913" s="3">
        <v>2050</v>
      </c>
      <c r="K2913" s="9">
        <v>0.9</v>
      </c>
    </row>
    <row r="2914" spans="1:11" x14ac:dyDescent="0.3">
      <c r="A2914" s="4" t="s">
        <v>270</v>
      </c>
      <c r="B2914" s="4" t="s">
        <v>44</v>
      </c>
      <c r="C2914" s="4" t="s">
        <v>36</v>
      </c>
      <c r="D2914" s="4" t="s">
        <v>731</v>
      </c>
      <c r="E2914" s="3" t="s">
        <v>892</v>
      </c>
      <c r="F2914" s="3"/>
      <c r="G2914" s="3" t="s">
        <v>211</v>
      </c>
      <c r="H2914" s="3"/>
      <c r="I2914" s="3" t="s">
        <v>11</v>
      </c>
      <c r="J2914" s="3">
        <v>2020</v>
      </c>
      <c r="K2914" s="9">
        <v>1.1000000000000001</v>
      </c>
    </row>
    <row r="2915" spans="1:11" x14ac:dyDescent="0.3">
      <c r="A2915" s="4" t="s">
        <v>270</v>
      </c>
      <c r="B2915" s="4" t="s">
        <v>44</v>
      </c>
      <c r="C2915" s="4" t="s">
        <v>36</v>
      </c>
      <c r="D2915" s="4" t="s">
        <v>731</v>
      </c>
      <c r="E2915" s="3" t="s">
        <v>892</v>
      </c>
      <c r="F2915" s="3"/>
      <c r="G2915" s="3" t="s">
        <v>211</v>
      </c>
      <c r="H2915" s="3"/>
      <c r="I2915" s="3" t="s">
        <v>11</v>
      </c>
      <c r="J2915" s="3">
        <v>2050</v>
      </c>
      <c r="K2915" s="9">
        <v>1.1000000000000001</v>
      </c>
    </row>
    <row r="2916" spans="1:11" x14ac:dyDescent="0.3">
      <c r="A2916" s="4" t="s">
        <v>270</v>
      </c>
      <c r="B2916" s="4" t="s">
        <v>44</v>
      </c>
      <c r="C2916" s="4" t="s">
        <v>36</v>
      </c>
      <c r="D2916" s="4" t="s">
        <v>731</v>
      </c>
      <c r="E2916" s="3" t="s">
        <v>892</v>
      </c>
      <c r="F2916" s="3"/>
      <c r="G2916" s="3" t="s">
        <v>211</v>
      </c>
      <c r="H2916" s="3"/>
      <c r="I2916" s="3" t="s">
        <v>833</v>
      </c>
      <c r="J2916" s="3">
        <v>2015</v>
      </c>
      <c r="K2916" s="9">
        <v>0.64</v>
      </c>
    </row>
    <row r="2917" spans="1:11" x14ac:dyDescent="0.3">
      <c r="A2917" s="4" t="s">
        <v>270</v>
      </c>
      <c r="B2917" s="4" t="s">
        <v>44</v>
      </c>
      <c r="C2917" s="4" t="s">
        <v>36</v>
      </c>
      <c r="D2917" s="4" t="s">
        <v>731</v>
      </c>
      <c r="E2917" s="3" t="s">
        <v>892</v>
      </c>
      <c r="F2917" s="3"/>
      <c r="G2917" s="3" t="s">
        <v>211</v>
      </c>
      <c r="H2917" s="3"/>
      <c r="I2917" s="3" t="s">
        <v>833</v>
      </c>
      <c r="J2917" s="3">
        <v>2020</v>
      </c>
      <c r="K2917" s="9">
        <v>0.63</v>
      </c>
    </row>
    <row r="2918" spans="1:11" x14ac:dyDescent="0.3">
      <c r="A2918" s="4" t="s">
        <v>270</v>
      </c>
      <c r="B2918" s="4" t="s">
        <v>44</v>
      </c>
      <c r="C2918" s="4" t="s">
        <v>36</v>
      </c>
      <c r="D2918" s="4" t="s">
        <v>731</v>
      </c>
      <c r="E2918" s="3" t="s">
        <v>892</v>
      </c>
      <c r="F2918" s="3"/>
      <c r="G2918" s="3" t="s">
        <v>211</v>
      </c>
      <c r="H2918" s="3"/>
      <c r="I2918" s="3" t="s">
        <v>833</v>
      </c>
      <c r="J2918" s="3">
        <v>2030</v>
      </c>
      <c r="K2918" s="9">
        <v>0.62</v>
      </c>
    </row>
    <row r="2919" spans="1:11" x14ac:dyDescent="0.3">
      <c r="A2919" s="4" t="s">
        <v>270</v>
      </c>
      <c r="B2919" s="4" t="s">
        <v>44</v>
      </c>
      <c r="C2919" s="4" t="s">
        <v>36</v>
      </c>
      <c r="D2919" s="4" t="s">
        <v>731</v>
      </c>
      <c r="E2919" s="3" t="s">
        <v>892</v>
      </c>
      <c r="F2919" s="3"/>
      <c r="G2919" s="3" t="s">
        <v>211</v>
      </c>
      <c r="H2919" s="3"/>
      <c r="I2919" s="3" t="s">
        <v>833</v>
      </c>
      <c r="J2919" s="3">
        <v>2040</v>
      </c>
      <c r="K2919" s="9">
        <v>0.61</v>
      </c>
    </row>
    <row r="2920" spans="1:11" x14ac:dyDescent="0.3">
      <c r="A2920" s="4" t="s">
        <v>270</v>
      </c>
      <c r="B2920" s="4" t="s">
        <v>44</v>
      </c>
      <c r="C2920" s="4" t="s">
        <v>36</v>
      </c>
      <c r="D2920" s="4" t="s">
        <v>731</v>
      </c>
      <c r="E2920" s="3" t="s">
        <v>892</v>
      </c>
      <c r="F2920" s="3"/>
      <c r="G2920" s="3" t="s">
        <v>211</v>
      </c>
      <c r="H2920" s="3"/>
      <c r="I2920" s="3" t="s">
        <v>833</v>
      </c>
      <c r="J2920" s="3">
        <v>2050</v>
      </c>
      <c r="K2920" s="9">
        <v>0.6</v>
      </c>
    </row>
    <row r="2921" spans="1:11" x14ac:dyDescent="0.3">
      <c r="A2921" s="4" t="s">
        <v>270</v>
      </c>
      <c r="B2921" s="4" t="s">
        <v>44</v>
      </c>
      <c r="C2921" s="4" t="s">
        <v>36</v>
      </c>
      <c r="D2921" s="4" t="s">
        <v>733</v>
      </c>
      <c r="E2921" s="3" t="s">
        <v>891</v>
      </c>
      <c r="F2921" s="3"/>
      <c r="G2921" s="3" t="s">
        <v>51</v>
      </c>
      <c r="H2921" s="3"/>
      <c r="I2921" s="3" t="s">
        <v>12</v>
      </c>
      <c r="J2921" s="3">
        <v>2020</v>
      </c>
      <c r="K2921" s="9">
        <v>0.9</v>
      </c>
    </row>
    <row r="2922" spans="1:11" x14ac:dyDescent="0.3">
      <c r="A2922" s="4" t="s">
        <v>270</v>
      </c>
      <c r="B2922" s="4" t="s">
        <v>44</v>
      </c>
      <c r="C2922" s="4" t="s">
        <v>36</v>
      </c>
      <c r="D2922" s="4" t="s">
        <v>733</v>
      </c>
      <c r="E2922" s="3" t="s">
        <v>891</v>
      </c>
      <c r="F2922" s="3"/>
      <c r="G2922" s="3" t="s">
        <v>51</v>
      </c>
      <c r="H2922" s="3"/>
      <c r="I2922" s="3" t="s">
        <v>12</v>
      </c>
      <c r="J2922" s="3">
        <v>2050</v>
      </c>
      <c r="K2922" s="9">
        <v>0.9</v>
      </c>
    </row>
    <row r="2923" spans="1:11" x14ac:dyDescent="0.3">
      <c r="A2923" s="4" t="s">
        <v>270</v>
      </c>
      <c r="B2923" s="4" t="s">
        <v>44</v>
      </c>
      <c r="C2923" s="4" t="s">
        <v>36</v>
      </c>
      <c r="D2923" s="4" t="s">
        <v>733</v>
      </c>
      <c r="E2923" s="3" t="s">
        <v>891</v>
      </c>
      <c r="F2923" s="3"/>
      <c r="G2923" s="3" t="s">
        <v>51</v>
      </c>
      <c r="H2923" s="3"/>
      <c r="I2923" s="3" t="s">
        <v>11</v>
      </c>
      <c r="J2923" s="3">
        <v>2020</v>
      </c>
      <c r="K2923" s="9">
        <v>1.1000000000000001</v>
      </c>
    </row>
    <row r="2924" spans="1:11" x14ac:dyDescent="0.3">
      <c r="A2924" s="4" t="s">
        <v>270</v>
      </c>
      <c r="B2924" s="4" t="s">
        <v>44</v>
      </c>
      <c r="C2924" s="4" t="s">
        <v>36</v>
      </c>
      <c r="D2924" s="4" t="s">
        <v>733</v>
      </c>
      <c r="E2924" s="3" t="s">
        <v>891</v>
      </c>
      <c r="F2924" s="3"/>
      <c r="G2924" s="3" t="s">
        <v>51</v>
      </c>
      <c r="H2924" s="3"/>
      <c r="I2924" s="3" t="s">
        <v>11</v>
      </c>
      <c r="J2924" s="3">
        <v>2050</v>
      </c>
      <c r="K2924" s="9">
        <v>1.1000000000000001</v>
      </c>
    </row>
    <row r="2925" spans="1:11" x14ac:dyDescent="0.3">
      <c r="A2925" s="4" t="s">
        <v>270</v>
      </c>
      <c r="B2925" s="4" t="s">
        <v>44</v>
      </c>
      <c r="C2925" s="4" t="s">
        <v>36</v>
      </c>
      <c r="D2925" s="4" t="s">
        <v>733</v>
      </c>
      <c r="E2925" s="3" t="s">
        <v>891</v>
      </c>
      <c r="F2925" s="3"/>
      <c r="G2925" s="3" t="s">
        <v>51</v>
      </c>
      <c r="H2925" s="3"/>
      <c r="I2925" s="3" t="s">
        <v>833</v>
      </c>
      <c r="J2925" s="3">
        <v>2015</v>
      </c>
      <c r="K2925" s="9">
        <v>7.0000000000000007E-2</v>
      </c>
    </row>
    <row r="2926" spans="1:11" x14ac:dyDescent="0.3">
      <c r="A2926" s="4" t="s">
        <v>270</v>
      </c>
      <c r="B2926" s="4" t="s">
        <v>44</v>
      </c>
      <c r="C2926" s="4" t="s">
        <v>36</v>
      </c>
      <c r="D2926" s="4" t="s">
        <v>733</v>
      </c>
      <c r="E2926" s="3" t="s">
        <v>891</v>
      </c>
      <c r="F2926" s="3"/>
      <c r="G2926" s="3" t="s">
        <v>51</v>
      </c>
      <c r="H2926" s="3"/>
      <c r="I2926" s="3" t="s">
        <v>833</v>
      </c>
      <c r="J2926" s="3">
        <v>2020</v>
      </c>
      <c r="K2926" s="9">
        <v>7.0000000000000007E-2</v>
      </c>
    </row>
    <row r="2927" spans="1:11" x14ac:dyDescent="0.3">
      <c r="A2927" s="4" t="s">
        <v>270</v>
      </c>
      <c r="B2927" s="4" t="s">
        <v>44</v>
      </c>
      <c r="C2927" s="4" t="s">
        <v>36</v>
      </c>
      <c r="D2927" s="4" t="s">
        <v>733</v>
      </c>
      <c r="E2927" s="3" t="s">
        <v>891</v>
      </c>
      <c r="F2927" s="3"/>
      <c r="G2927" s="3" t="s">
        <v>51</v>
      </c>
      <c r="H2927" s="3"/>
      <c r="I2927" s="3" t="s">
        <v>833</v>
      </c>
      <c r="J2927" s="3">
        <v>2030</v>
      </c>
      <c r="K2927" s="9">
        <v>7.0000000000000007E-2</v>
      </c>
    </row>
    <row r="2928" spans="1:11" x14ac:dyDescent="0.3">
      <c r="A2928" s="4" t="s">
        <v>270</v>
      </c>
      <c r="B2928" s="4" t="s">
        <v>44</v>
      </c>
      <c r="C2928" s="4" t="s">
        <v>36</v>
      </c>
      <c r="D2928" s="4" t="s">
        <v>733</v>
      </c>
      <c r="E2928" s="3" t="s">
        <v>891</v>
      </c>
      <c r="F2928" s="3"/>
      <c r="G2928" s="3" t="s">
        <v>51</v>
      </c>
      <c r="H2928" s="3"/>
      <c r="I2928" s="3" t="s">
        <v>833</v>
      </c>
      <c r="J2928" s="3">
        <v>2040</v>
      </c>
      <c r="K2928" s="9">
        <v>7.0000000000000007E-2</v>
      </c>
    </row>
    <row r="2929" spans="1:11" x14ac:dyDescent="0.3">
      <c r="A2929" s="4" t="s">
        <v>270</v>
      </c>
      <c r="B2929" s="4" t="s">
        <v>44</v>
      </c>
      <c r="C2929" s="4" t="s">
        <v>36</v>
      </c>
      <c r="D2929" s="4" t="s">
        <v>733</v>
      </c>
      <c r="E2929" s="3" t="s">
        <v>891</v>
      </c>
      <c r="F2929" s="3"/>
      <c r="G2929" s="3" t="s">
        <v>51</v>
      </c>
      <c r="H2929" s="3"/>
      <c r="I2929" s="3" t="s">
        <v>833</v>
      </c>
      <c r="J2929" s="3">
        <v>2050</v>
      </c>
      <c r="K2929" s="9">
        <v>7.0000000000000007E-2</v>
      </c>
    </row>
    <row r="2930" spans="1:11" x14ac:dyDescent="0.3">
      <c r="A2930" s="4" t="s">
        <v>271</v>
      </c>
      <c r="B2930" s="4" t="s">
        <v>212</v>
      </c>
      <c r="C2930" s="4" t="s">
        <v>10</v>
      </c>
      <c r="D2930" s="4" t="s">
        <v>608</v>
      </c>
      <c r="E2930" s="3" t="s">
        <v>893</v>
      </c>
      <c r="F2930" s="3"/>
      <c r="G2930" s="3" t="s">
        <v>0</v>
      </c>
      <c r="H2930" s="3">
        <v>1</v>
      </c>
      <c r="I2930" s="3" t="s">
        <v>12</v>
      </c>
      <c r="J2930" s="3">
        <v>2020</v>
      </c>
      <c r="K2930" s="9">
        <v>0.99</v>
      </c>
    </row>
    <row r="2931" spans="1:11" x14ac:dyDescent="0.3">
      <c r="A2931" s="4" t="s">
        <v>271</v>
      </c>
      <c r="B2931" s="4" t="s">
        <v>212</v>
      </c>
      <c r="C2931" s="4" t="s">
        <v>10</v>
      </c>
      <c r="D2931" s="4" t="s">
        <v>608</v>
      </c>
      <c r="E2931" s="3" t="s">
        <v>893</v>
      </c>
      <c r="F2931" s="3"/>
      <c r="G2931" s="3" t="s">
        <v>0</v>
      </c>
      <c r="H2931" s="3">
        <v>1</v>
      </c>
      <c r="I2931" s="3" t="s">
        <v>12</v>
      </c>
      <c r="J2931" s="3">
        <v>2050</v>
      </c>
      <c r="K2931" s="9">
        <v>0.99</v>
      </c>
    </row>
    <row r="2932" spans="1:11" x14ac:dyDescent="0.3">
      <c r="A2932" s="4" t="s">
        <v>271</v>
      </c>
      <c r="B2932" s="4" t="s">
        <v>212</v>
      </c>
      <c r="C2932" s="4" t="s">
        <v>10</v>
      </c>
      <c r="D2932" s="4" t="s">
        <v>608</v>
      </c>
      <c r="E2932" s="3" t="s">
        <v>893</v>
      </c>
      <c r="F2932" s="3"/>
      <c r="G2932" s="3" t="s">
        <v>0</v>
      </c>
      <c r="H2932" s="3">
        <v>1</v>
      </c>
      <c r="I2932" s="3" t="s">
        <v>11</v>
      </c>
      <c r="J2932" s="3">
        <v>2020</v>
      </c>
      <c r="K2932" s="9">
        <v>1.01</v>
      </c>
    </row>
    <row r="2933" spans="1:11" x14ac:dyDescent="0.3">
      <c r="A2933" s="4" t="s">
        <v>271</v>
      </c>
      <c r="B2933" s="4" t="s">
        <v>212</v>
      </c>
      <c r="C2933" s="4" t="s">
        <v>10</v>
      </c>
      <c r="D2933" s="4" t="s">
        <v>608</v>
      </c>
      <c r="E2933" s="3" t="s">
        <v>893</v>
      </c>
      <c r="F2933" s="3"/>
      <c r="G2933" s="3" t="s">
        <v>0</v>
      </c>
      <c r="H2933" s="3">
        <v>1</v>
      </c>
      <c r="I2933" s="3" t="s">
        <v>11</v>
      </c>
      <c r="J2933" s="3">
        <v>2050</v>
      </c>
      <c r="K2933" s="9">
        <v>1.01</v>
      </c>
    </row>
    <row r="2934" spans="1:11" x14ac:dyDescent="0.3">
      <c r="A2934" s="4" t="s">
        <v>271</v>
      </c>
      <c r="B2934" s="4" t="s">
        <v>212</v>
      </c>
      <c r="C2934" s="4" t="s">
        <v>10</v>
      </c>
      <c r="D2934" s="4" t="s">
        <v>608</v>
      </c>
      <c r="E2934" s="3" t="s">
        <v>893</v>
      </c>
      <c r="F2934" s="3"/>
      <c r="G2934" s="3" t="s">
        <v>0</v>
      </c>
      <c r="H2934" s="3">
        <v>1</v>
      </c>
      <c r="I2934" s="3" t="s">
        <v>833</v>
      </c>
      <c r="J2934" s="3">
        <v>2015</v>
      </c>
      <c r="K2934" s="9">
        <v>0.84</v>
      </c>
    </row>
    <row r="2935" spans="1:11" x14ac:dyDescent="0.3">
      <c r="A2935" s="4" t="s">
        <v>271</v>
      </c>
      <c r="B2935" s="4" t="s">
        <v>212</v>
      </c>
      <c r="C2935" s="4" t="s">
        <v>10</v>
      </c>
      <c r="D2935" s="4" t="s">
        <v>608</v>
      </c>
      <c r="E2935" s="3" t="s">
        <v>893</v>
      </c>
      <c r="F2935" s="3"/>
      <c r="G2935" s="3" t="s">
        <v>0</v>
      </c>
      <c r="H2935" s="3">
        <v>1</v>
      </c>
      <c r="I2935" s="3" t="s">
        <v>833</v>
      </c>
      <c r="J2935" s="3">
        <v>2020</v>
      </c>
      <c r="K2935" s="9">
        <v>0.85</v>
      </c>
    </row>
    <row r="2936" spans="1:11" x14ac:dyDescent="0.3">
      <c r="A2936" s="4" t="s">
        <v>271</v>
      </c>
      <c r="B2936" s="4" t="s">
        <v>212</v>
      </c>
      <c r="C2936" s="4" t="s">
        <v>10</v>
      </c>
      <c r="D2936" s="4" t="s">
        <v>608</v>
      </c>
      <c r="E2936" s="3" t="s">
        <v>893</v>
      </c>
      <c r="F2936" s="3"/>
      <c r="G2936" s="3" t="s">
        <v>0</v>
      </c>
      <c r="H2936" s="3">
        <v>1</v>
      </c>
      <c r="I2936" s="3" t="s">
        <v>833</v>
      </c>
      <c r="J2936" s="3">
        <v>2030</v>
      </c>
      <c r="K2936" s="9">
        <v>0.86</v>
      </c>
    </row>
    <row r="2937" spans="1:11" x14ac:dyDescent="0.3">
      <c r="A2937" s="4" t="s">
        <v>271</v>
      </c>
      <c r="B2937" s="4" t="s">
        <v>212</v>
      </c>
      <c r="C2937" s="4" t="s">
        <v>10</v>
      </c>
      <c r="D2937" s="4" t="s">
        <v>608</v>
      </c>
      <c r="E2937" s="3" t="s">
        <v>893</v>
      </c>
      <c r="F2937" s="3"/>
      <c r="G2937" s="3" t="s">
        <v>0</v>
      </c>
      <c r="H2937" s="3">
        <v>1</v>
      </c>
      <c r="I2937" s="3" t="s">
        <v>833</v>
      </c>
      <c r="J2937" s="3">
        <v>2040</v>
      </c>
      <c r="K2937" s="9">
        <v>0.86</v>
      </c>
    </row>
    <row r="2938" spans="1:11" x14ac:dyDescent="0.3">
      <c r="A2938" s="4" t="s">
        <v>271</v>
      </c>
      <c r="B2938" s="4" t="s">
        <v>212</v>
      </c>
      <c r="C2938" s="4" t="s">
        <v>10</v>
      </c>
      <c r="D2938" s="4" t="s">
        <v>608</v>
      </c>
      <c r="E2938" s="3" t="s">
        <v>893</v>
      </c>
      <c r="F2938" s="3"/>
      <c r="G2938" s="3" t="s">
        <v>0</v>
      </c>
      <c r="H2938" s="3">
        <v>1</v>
      </c>
      <c r="I2938" s="3" t="s">
        <v>833</v>
      </c>
      <c r="J2938" s="3">
        <v>2050</v>
      </c>
      <c r="K2938" s="9">
        <v>0.87</v>
      </c>
    </row>
    <row r="2939" spans="1:11" x14ac:dyDescent="0.3">
      <c r="A2939" s="4" t="s">
        <v>271</v>
      </c>
      <c r="B2939" s="4" t="s">
        <v>212</v>
      </c>
      <c r="C2939" s="4" t="s">
        <v>10</v>
      </c>
      <c r="D2939" s="4" t="s">
        <v>420</v>
      </c>
      <c r="E2939" s="3" t="s">
        <v>853</v>
      </c>
      <c r="F2939" s="3"/>
      <c r="G2939" s="3"/>
      <c r="H2939" s="3"/>
      <c r="I2939" s="3" t="s">
        <v>833</v>
      </c>
      <c r="J2939" s="3">
        <v>2015</v>
      </c>
      <c r="K2939" s="9">
        <v>1.5</v>
      </c>
    </row>
    <row r="2940" spans="1:11" x14ac:dyDescent="0.3">
      <c r="A2940" s="4" t="s">
        <v>271</v>
      </c>
      <c r="B2940" s="4" t="s">
        <v>212</v>
      </c>
      <c r="C2940" s="4" t="s">
        <v>10</v>
      </c>
      <c r="D2940" s="4" t="s">
        <v>420</v>
      </c>
      <c r="E2940" s="3" t="s">
        <v>853</v>
      </c>
      <c r="F2940" s="3"/>
      <c r="G2940" s="3"/>
      <c r="H2940" s="3"/>
      <c r="I2940" s="3" t="s">
        <v>833</v>
      </c>
      <c r="J2940" s="3">
        <v>2020</v>
      </c>
      <c r="K2940" s="9">
        <v>1.5</v>
      </c>
    </row>
    <row r="2941" spans="1:11" x14ac:dyDescent="0.3">
      <c r="A2941" s="4" t="s">
        <v>271</v>
      </c>
      <c r="B2941" s="4" t="s">
        <v>212</v>
      </c>
      <c r="C2941" s="4" t="s">
        <v>10</v>
      </c>
      <c r="D2941" s="4" t="s">
        <v>420</v>
      </c>
      <c r="E2941" s="3" t="s">
        <v>853</v>
      </c>
      <c r="F2941" s="3"/>
      <c r="G2941" s="3"/>
      <c r="H2941" s="3"/>
      <c r="I2941" s="3" t="s">
        <v>833</v>
      </c>
      <c r="J2941" s="3">
        <v>2030</v>
      </c>
      <c r="K2941" s="9">
        <v>1.5</v>
      </c>
    </row>
    <row r="2942" spans="1:11" x14ac:dyDescent="0.3">
      <c r="A2942" s="4" t="s">
        <v>271</v>
      </c>
      <c r="B2942" s="4" t="s">
        <v>212</v>
      </c>
      <c r="C2942" s="4" t="s">
        <v>10</v>
      </c>
      <c r="D2942" s="4" t="s">
        <v>420</v>
      </c>
      <c r="E2942" s="3" t="s">
        <v>853</v>
      </c>
      <c r="F2942" s="3"/>
      <c r="G2942" s="3"/>
      <c r="H2942" s="3"/>
      <c r="I2942" s="3" t="s">
        <v>833</v>
      </c>
      <c r="J2942" s="3">
        <v>2040</v>
      </c>
      <c r="K2942" s="9">
        <v>1.5</v>
      </c>
    </row>
    <row r="2943" spans="1:11" x14ac:dyDescent="0.3">
      <c r="A2943" s="4" t="s">
        <v>271</v>
      </c>
      <c r="B2943" s="4" t="s">
        <v>212</v>
      </c>
      <c r="C2943" s="4" t="s">
        <v>10</v>
      </c>
      <c r="D2943" s="4" t="s">
        <v>420</v>
      </c>
      <c r="E2943" s="3" t="s">
        <v>853</v>
      </c>
      <c r="F2943" s="3"/>
      <c r="G2943" s="3"/>
      <c r="H2943" s="3"/>
      <c r="I2943" s="3" t="s">
        <v>833</v>
      </c>
      <c r="J2943" s="3">
        <v>2050</v>
      </c>
      <c r="K2943" s="9">
        <v>1.5</v>
      </c>
    </row>
    <row r="2944" spans="1:11" x14ac:dyDescent="0.3">
      <c r="A2944" s="4" t="s">
        <v>271</v>
      </c>
      <c r="B2944" s="4" t="s">
        <v>212</v>
      </c>
      <c r="C2944" s="4" t="s">
        <v>10</v>
      </c>
      <c r="D2944" s="4" t="s">
        <v>603</v>
      </c>
      <c r="E2944" s="3" t="s">
        <v>866</v>
      </c>
      <c r="F2944" s="3"/>
      <c r="G2944" s="3" t="s">
        <v>46</v>
      </c>
      <c r="H2944" s="3">
        <v>1</v>
      </c>
      <c r="I2944" s="3" t="s">
        <v>12</v>
      </c>
      <c r="J2944" s="3">
        <v>2020</v>
      </c>
      <c r="K2944" s="9">
        <v>0.5</v>
      </c>
    </row>
    <row r="2945" spans="1:11" x14ac:dyDescent="0.3">
      <c r="A2945" s="4" t="s">
        <v>271</v>
      </c>
      <c r="B2945" s="4" t="s">
        <v>212</v>
      </c>
      <c r="C2945" s="4" t="s">
        <v>10</v>
      </c>
      <c r="D2945" s="4" t="s">
        <v>603</v>
      </c>
      <c r="E2945" s="3" t="s">
        <v>866</v>
      </c>
      <c r="F2945" s="3"/>
      <c r="G2945" s="3" t="s">
        <v>46</v>
      </c>
      <c r="H2945" s="3">
        <v>1</v>
      </c>
      <c r="I2945" s="3" t="s">
        <v>12</v>
      </c>
      <c r="J2945" s="3">
        <v>2050</v>
      </c>
      <c r="K2945" s="9">
        <v>0.5</v>
      </c>
    </row>
    <row r="2946" spans="1:11" x14ac:dyDescent="0.3">
      <c r="A2946" s="4" t="s">
        <v>271</v>
      </c>
      <c r="B2946" s="4" t="s">
        <v>212</v>
      </c>
      <c r="C2946" s="4" t="s">
        <v>10</v>
      </c>
      <c r="D2946" s="4" t="s">
        <v>603</v>
      </c>
      <c r="E2946" s="3" t="s">
        <v>866</v>
      </c>
      <c r="F2946" s="3"/>
      <c r="G2946" s="3" t="s">
        <v>46</v>
      </c>
      <c r="H2946" s="3">
        <v>1</v>
      </c>
      <c r="I2946" s="3" t="s">
        <v>11</v>
      </c>
      <c r="J2946" s="3">
        <v>2020</v>
      </c>
      <c r="K2946" s="9">
        <v>1.5</v>
      </c>
    </row>
    <row r="2947" spans="1:11" x14ac:dyDescent="0.3">
      <c r="A2947" s="4" t="s">
        <v>271</v>
      </c>
      <c r="B2947" s="4" t="s">
        <v>212</v>
      </c>
      <c r="C2947" s="4" t="s">
        <v>10</v>
      </c>
      <c r="D2947" s="4" t="s">
        <v>603</v>
      </c>
      <c r="E2947" s="3" t="s">
        <v>866</v>
      </c>
      <c r="F2947" s="3"/>
      <c r="G2947" s="3" t="s">
        <v>46</v>
      </c>
      <c r="H2947" s="3">
        <v>1</v>
      </c>
      <c r="I2947" s="3" t="s">
        <v>11</v>
      </c>
      <c r="J2947" s="3">
        <v>2050</v>
      </c>
      <c r="K2947" s="9">
        <v>1.5</v>
      </c>
    </row>
    <row r="2948" spans="1:11" x14ac:dyDescent="0.3">
      <c r="A2948" s="4" t="s">
        <v>271</v>
      </c>
      <c r="B2948" s="4" t="s">
        <v>212</v>
      </c>
      <c r="C2948" s="4" t="s">
        <v>10</v>
      </c>
      <c r="D2948" s="4" t="s">
        <v>603</v>
      </c>
      <c r="E2948" s="3" t="s">
        <v>866</v>
      </c>
      <c r="F2948" s="3"/>
      <c r="G2948" s="3" t="s">
        <v>46</v>
      </c>
      <c r="H2948" s="3">
        <v>1</v>
      </c>
      <c r="I2948" s="3" t="s">
        <v>833</v>
      </c>
      <c r="J2948" s="3">
        <v>2015</v>
      </c>
      <c r="K2948" s="9">
        <v>7.0000000000000001E-3</v>
      </c>
    </row>
    <row r="2949" spans="1:11" x14ac:dyDescent="0.3">
      <c r="A2949" s="4" t="s">
        <v>271</v>
      </c>
      <c r="B2949" s="4" t="s">
        <v>212</v>
      </c>
      <c r="C2949" s="4" t="s">
        <v>10</v>
      </c>
      <c r="D2949" s="4" t="s">
        <v>603</v>
      </c>
      <c r="E2949" s="3" t="s">
        <v>866</v>
      </c>
      <c r="F2949" s="3"/>
      <c r="G2949" s="3" t="s">
        <v>46</v>
      </c>
      <c r="H2949" s="3">
        <v>1</v>
      </c>
      <c r="I2949" s="3" t="s">
        <v>833</v>
      </c>
      <c r="J2949" s="3">
        <v>2020</v>
      </c>
      <c r="K2949" s="9">
        <v>6.0000000000000001E-3</v>
      </c>
    </row>
    <row r="2950" spans="1:11" x14ac:dyDescent="0.3">
      <c r="A2950" s="4" t="s">
        <v>271</v>
      </c>
      <c r="B2950" s="4" t="s">
        <v>212</v>
      </c>
      <c r="C2950" s="4" t="s">
        <v>10</v>
      </c>
      <c r="D2950" s="4" t="s">
        <v>603</v>
      </c>
      <c r="E2950" s="3" t="s">
        <v>866</v>
      </c>
      <c r="F2950" s="3"/>
      <c r="G2950" s="3" t="s">
        <v>46</v>
      </c>
      <c r="H2950" s="3">
        <v>1</v>
      </c>
      <c r="I2950" s="3" t="s">
        <v>833</v>
      </c>
      <c r="J2950" s="3">
        <v>2030</v>
      </c>
      <c r="K2950" s="9">
        <v>5.0000000000000001E-3</v>
      </c>
    </row>
    <row r="2951" spans="1:11" x14ac:dyDescent="0.3">
      <c r="A2951" s="4" t="s">
        <v>271</v>
      </c>
      <c r="B2951" s="4" t="s">
        <v>212</v>
      </c>
      <c r="C2951" s="4" t="s">
        <v>10</v>
      </c>
      <c r="D2951" s="4" t="s">
        <v>603</v>
      </c>
      <c r="E2951" s="3" t="s">
        <v>866</v>
      </c>
      <c r="F2951" s="3"/>
      <c r="G2951" s="3" t="s">
        <v>46</v>
      </c>
      <c r="H2951" s="3">
        <v>1</v>
      </c>
      <c r="I2951" s="3" t="s">
        <v>833</v>
      </c>
      <c r="J2951" s="3">
        <v>2040</v>
      </c>
      <c r="K2951" s="9">
        <v>5.0000000000000001E-3</v>
      </c>
    </row>
    <row r="2952" spans="1:11" x14ac:dyDescent="0.3">
      <c r="A2952" s="4" t="s">
        <v>271</v>
      </c>
      <c r="B2952" s="4" t="s">
        <v>212</v>
      </c>
      <c r="C2952" s="4" t="s">
        <v>10</v>
      </c>
      <c r="D2952" s="4" t="s">
        <v>603</v>
      </c>
      <c r="E2952" s="3" t="s">
        <v>866</v>
      </c>
      <c r="F2952" s="3"/>
      <c r="G2952" s="3" t="s">
        <v>46</v>
      </c>
      <c r="H2952" s="3">
        <v>1</v>
      </c>
      <c r="I2952" s="3" t="s">
        <v>833</v>
      </c>
      <c r="J2952" s="3">
        <v>2050</v>
      </c>
      <c r="K2952" s="9">
        <v>4.0000000000000001E-3</v>
      </c>
    </row>
    <row r="2953" spans="1:11" x14ac:dyDescent="0.3">
      <c r="A2953" s="4" t="s">
        <v>271</v>
      </c>
      <c r="B2953" s="4" t="s">
        <v>212</v>
      </c>
      <c r="C2953" s="4" t="s">
        <v>10</v>
      </c>
      <c r="D2953" s="4" t="s">
        <v>417</v>
      </c>
      <c r="E2953" s="3" t="s">
        <v>850</v>
      </c>
      <c r="F2953" s="3"/>
      <c r="G2953" s="3" t="s">
        <v>19</v>
      </c>
      <c r="H2953" s="3"/>
      <c r="I2953" s="3" t="s">
        <v>833</v>
      </c>
      <c r="J2953" s="3">
        <v>2015</v>
      </c>
      <c r="K2953" s="9">
        <v>0</v>
      </c>
    </row>
    <row r="2954" spans="1:11" x14ac:dyDescent="0.3">
      <c r="A2954" s="4" t="s">
        <v>271</v>
      </c>
      <c r="B2954" s="4" t="s">
        <v>212</v>
      </c>
      <c r="C2954" s="4" t="s">
        <v>10</v>
      </c>
      <c r="D2954" s="4" t="s">
        <v>417</v>
      </c>
      <c r="E2954" s="3" t="s">
        <v>850</v>
      </c>
      <c r="F2954" s="3"/>
      <c r="G2954" s="3" t="s">
        <v>19</v>
      </c>
      <c r="H2954" s="3"/>
      <c r="I2954" s="3" t="s">
        <v>833</v>
      </c>
      <c r="J2954" s="3">
        <v>2020</v>
      </c>
      <c r="K2954" s="9">
        <v>0</v>
      </c>
    </row>
    <row r="2955" spans="1:11" x14ac:dyDescent="0.3">
      <c r="A2955" s="4" t="s">
        <v>271</v>
      </c>
      <c r="B2955" s="4" t="s">
        <v>212</v>
      </c>
      <c r="C2955" s="4" t="s">
        <v>10</v>
      </c>
      <c r="D2955" s="4" t="s">
        <v>417</v>
      </c>
      <c r="E2955" s="3" t="s">
        <v>850</v>
      </c>
      <c r="F2955" s="3"/>
      <c r="G2955" s="3" t="s">
        <v>19</v>
      </c>
      <c r="H2955" s="3"/>
      <c r="I2955" s="3" t="s">
        <v>833</v>
      </c>
      <c r="J2955" s="3">
        <v>2030</v>
      </c>
      <c r="K2955" s="9">
        <v>0</v>
      </c>
    </row>
    <row r="2956" spans="1:11" x14ac:dyDescent="0.3">
      <c r="A2956" s="4" t="s">
        <v>271</v>
      </c>
      <c r="B2956" s="4" t="s">
        <v>212</v>
      </c>
      <c r="C2956" s="4" t="s">
        <v>10</v>
      </c>
      <c r="D2956" s="4" t="s">
        <v>417</v>
      </c>
      <c r="E2956" s="3" t="s">
        <v>850</v>
      </c>
      <c r="F2956" s="3"/>
      <c r="G2956" s="3" t="s">
        <v>19</v>
      </c>
      <c r="H2956" s="3"/>
      <c r="I2956" s="3" t="s">
        <v>833</v>
      </c>
      <c r="J2956" s="3">
        <v>2040</v>
      </c>
      <c r="K2956" s="9">
        <v>0</v>
      </c>
    </row>
    <row r="2957" spans="1:11" x14ac:dyDescent="0.3">
      <c r="A2957" s="4" t="s">
        <v>271</v>
      </c>
      <c r="B2957" s="4" t="s">
        <v>212</v>
      </c>
      <c r="C2957" s="4" t="s">
        <v>10</v>
      </c>
      <c r="D2957" s="4" t="s">
        <v>417</v>
      </c>
      <c r="E2957" s="3" t="s">
        <v>850</v>
      </c>
      <c r="F2957" s="3"/>
      <c r="G2957" s="3" t="s">
        <v>19</v>
      </c>
      <c r="H2957" s="3"/>
      <c r="I2957" s="3" t="s">
        <v>833</v>
      </c>
      <c r="J2957" s="3">
        <v>2050</v>
      </c>
      <c r="K2957" s="9">
        <v>0</v>
      </c>
    </row>
    <row r="2958" spans="1:11" x14ac:dyDescent="0.3">
      <c r="A2958" s="4" t="s">
        <v>271</v>
      </c>
      <c r="B2958" s="4" t="s">
        <v>212</v>
      </c>
      <c r="C2958" s="4" t="s">
        <v>10</v>
      </c>
      <c r="D2958" s="4" t="s">
        <v>609</v>
      </c>
      <c r="E2958" s="3" t="s">
        <v>893</v>
      </c>
      <c r="F2958" s="3"/>
      <c r="G2958" s="3" t="s">
        <v>0</v>
      </c>
      <c r="H2958" s="3">
        <v>1</v>
      </c>
      <c r="I2958" s="3" t="s">
        <v>12</v>
      </c>
      <c r="J2958" s="3">
        <v>2020</v>
      </c>
      <c r="K2958" s="9">
        <v>0.99</v>
      </c>
    </row>
    <row r="2959" spans="1:11" x14ac:dyDescent="0.3">
      <c r="A2959" s="4" t="s">
        <v>271</v>
      </c>
      <c r="B2959" s="4" t="s">
        <v>212</v>
      </c>
      <c r="C2959" s="4" t="s">
        <v>10</v>
      </c>
      <c r="D2959" s="4" t="s">
        <v>609</v>
      </c>
      <c r="E2959" s="3" t="s">
        <v>893</v>
      </c>
      <c r="F2959" s="3"/>
      <c r="G2959" s="3" t="s">
        <v>0</v>
      </c>
      <c r="H2959" s="3">
        <v>1</v>
      </c>
      <c r="I2959" s="3" t="s">
        <v>12</v>
      </c>
      <c r="J2959" s="3">
        <v>2050</v>
      </c>
      <c r="K2959" s="9">
        <v>0.99</v>
      </c>
    </row>
    <row r="2960" spans="1:11" x14ac:dyDescent="0.3">
      <c r="A2960" s="4" t="s">
        <v>271</v>
      </c>
      <c r="B2960" s="4" t="s">
        <v>212</v>
      </c>
      <c r="C2960" s="4" t="s">
        <v>10</v>
      </c>
      <c r="D2960" s="4" t="s">
        <v>609</v>
      </c>
      <c r="E2960" s="3" t="s">
        <v>893</v>
      </c>
      <c r="F2960" s="3"/>
      <c r="G2960" s="3" t="s">
        <v>0</v>
      </c>
      <c r="H2960" s="3">
        <v>1</v>
      </c>
      <c r="I2960" s="3" t="s">
        <v>11</v>
      </c>
      <c r="J2960" s="3">
        <v>2020</v>
      </c>
      <c r="K2960" s="9">
        <v>1.01</v>
      </c>
    </row>
    <row r="2961" spans="1:11" x14ac:dyDescent="0.3">
      <c r="A2961" s="4" t="s">
        <v>271</v>
      </c>
      <c r="B2961" s="4" t="s">
        <v>212</v>
      </c>
      <c r="C2961" s="4" t="s">
        <v>10</v>
      </c>
      <c r="D2961" s="4" t="s">
        <v>609</v>
      </c>
      <c r="E2961" s="3" t="s">
        <v>893</v>
      </c>
      <c r="F2961" s="3"/>
      <c r="G2961" s="3" t="s">
        <v>0</v>
      </c>
      <c r="H2961" s="3">
        <v>1</v>
      </c>
      <c r="I2961" s="3" t="s">
        <v>11</v>
      </c>
      <c r="J2961" s="3">
        <v>2050</v>
      </c>
      <c r="K2961" s="9">
        <v>1.01</v>
      </c>
    </row>
    <row r="2962" spans="1:11" x14ac:dyDescent="0.3">
      <c r="A2962" s="4" t="s">
        <v>271</v>
      </c>
      <c r="B2962" s="4" t="s">
        <v>212</v>
      </c>
      <c r="C2962" s="4" t="s">
        <v>10</v>
      </c>
      <c r="D2962" s="4" t="s">
        <v>609</v>
      </c>
      <c r="E2962" s="3" t="s">
        <v>893</v>
      </c>
      <c r="F2962" s="3"/>
      <c r="G2962" s="3" t="s">
        <v>0</v>
      </c>
      <c r="H2962" s="3">
        <v>1</v>
      </c>
      <c r="I2962" s="3" t="s">
        <v>833</v>
      </c>
      <c r="J2962" s="3">
        <v>2015</v>
      </c>
      <c r="K2962" s="9">
        <v>0.04</v>
      </c>
    </row>
    <row r="2963" spans="1:11" x14ac:dyDescent="0.3">
      <c r="A2963" s="4" t="s">
        <v>271</v>
      </c>
      <c r="B2963" s="4" t="s">
        <v>212</v>
      </c>
      <c r="C2963" s="4" t="s">
        <v>10</v>
      </c>
      <c r="D2963" s="4" t="s">
        <v>609</v>
      </c>
      <c r="E2963" s="3" t="s">
        <v>893</v>
      </c>
      <c r="F2963" s="3"/>
      <c r="G2963" s="3" t="s">
        <v>0</v>
      </c>
      <c r="H2963" s="3">
        <v>1</v>
      </c>
      <c r="I2963" s="3" t="s">
        <v>833</v>
      </c>
      <c r="J2963" s="3">
        <v>2020</v>
      </c>
      <c r="K2963" s="9">
        <v>0.04</v>
      </c>
    </row>
    <row r="2964" spans="1:11" x14ac:dyDescent="0.3">
      <c r="A2964" s="4" t="s">
        <v>271</v>
      </c>
      <c r="B2964" s="4" t="s">
        <v>212</v>
      </c>
      <c r="C2964" s="4" t="s">
        <v>10</v>
      </c>
      <c r="D2964" s="4" t="s">
        <v>609</v>
      </c>
      <c r="E2964" s="3" t="s">
        <v>893</v>
      </c>
      <c r="F2964" s="3"/>
      <c r="G2964" s="3" t="s">
        <v>0</v>
      </c>
      <c r="H2964" s="3">
        <v>1</v>
      </c>
      <c r="I2964" s="3" t="s">
        <v>833</v>
      </c>
      <c r="J2964" s="3">
        <v>2030</v>
      </c>
      <c r="K2964" s="9">
        <v>0.04</v>
      </c>
    </row>
    <row r="2965" spans="1:11" x14ac:dyDescent="0.3">
      <c r="A2965" s="4" t="s">
        <v>271</v>
      </c>
      <c r="B2965" s="4" t="s">
        <v>212</v>
      </c>
      <c r="C2965" s="4" t="s">
        <v>10</v>
      </c>
      <c r="D2965" s="4" t="s">
        <v>609</v>
      </c>
      <c r="E2965" s="3" t="s">
        <v>893</v>
      </c>
      <c r="F2965" s="3"/>
      <c r="G2965" s="3" t="s">
        <v>0</v>
      </c>
      <c r="H2965" s="3">
        <v>1</v>
      </c>
      <c r="I2965" s="3" t="s">
        <v>833</v>
      </c>
      <c r="J2965" s="3">
        <v>2040</v>
      </c>
      <c r="K2965" s="9">
        <v>0.04</v>
      </c>
    </row>
    <row r="2966" spans="1:11" x14ac:dyDescent="0.3">
      <c r="A2966" s="4" t="s">
        <v>271</v>
      </c>
      <c r="B2966" s="4" t="s">
        <v>212</v>
      </c>
      <c r="C2966" s="4" t="s">
        <v>10</v>
      </c>
      <c r="D2966" s="4" t="s">
        <v>609</v>
      </c>
      <c r="E2966" s="3" t="s">
        <v>893</v>
      </c>
      <c r="F2966" s="3"/>
      <c r="G2966" s="3" t="s">
        <v>0</v>
      </c>
      <c r="H2966" s="3">
        <v>1</v>
      </c>
      <c r="I2966" s="3" t="s">
        <v>833</v>
      </c>
      <c r="J2966" s="3">
        <v>2050</v>
      </c>
      <c r="K2966" s="9">
        <v>0.04</v>
      </c>
    </row>
    <row r="2967" spans="1:11" x14ac:dyDescent="0.3">
      <c r="A2967" s="4" t="s">
        <v>271</v>
      </c>
      <c r="B2967" s="4" t="s">
        <v>212</v>
      </c>
      <c r="C2967" s="4" t="s">
        <v>10</v>
      </c>
      <c r="D2967" s="4" t="s">
        <v>602</v>
      </c>
      <c r="E2967" s="3" t="s">
        <v>866</v>
      </c>
      <c r="F2967" s="3"/>
      <c r="G2967" s="3" t="s">
        <v>47</v>
      </c>
      <c r="H2967" s="3">
        <v>1</v>
      </c>
      <c r="I2967" s="3" t="s">
        <v>12</v>
      </c>
      <c r="J2967" s="3">
        <v>2020</v>
      </c>
      <c r="K2967" s="9">
        <v>0.93</v>
      </c>
    </row>
    <row r="2968" spans="1:11" x14ac:dyDescent="0.3">
      <c r="A2968" s="4" t="s">
        <v>271</v>
      </c>
      <c r="B2968" s="4" t="s">
        <v>212</v>
      </c>
      <c r="C2968" s="4" t="s">
        <v>10</v>
      </c>
      <c r="D2968" s="4" t="s">
        <v>602</v>
      </c>
      <c r="E2968" s="3" t="s">
        <v>866</v>
      </c>
      <c r="F2968" s="3"/>
      <c r="G2968" s="3" t="s">
        <v>47</v>
      </c>
      <c r="H2968" s="3">
        <v>1</v>
      </c>
      <c r="I2968" s="3" t="s">
        <v>12</v>
      </c>
      <c r="J2968" s="3">
        <v>2050</v>
      </c>
      <c r="K2968" s="9">
        <v>0.93</v>
      </c>
    </row>
    <row r="2969" spans="1:11" x14ac:dyDescent="0.3">
      <c r="A2969" s="4" t="s">
        <v>271</v>
      </c>
      <c r="B2969" s="4" t="s">
        <v>212</v>
      </c>
      <c r="C2969" s="4" t="s">
        <v>10</v>
      </c>
      <c r="D2969" s="4" t="s">
        <v>602</v>
      </c>
      <c r="E2969" s="3" t="s">
        <v>866</v>
      </c>
      <c r="F2969" s="3"/>
      <c r="G2969" s="3" t="s">
        <v>47</v>
      </c>
      <c r="H2969" s="3">
        <v>1</v>
      </c>
      <c r="I2969" s="3" t="s">
        <v>11</v>
      </c>
      <c r="J2969" s="3">
        <v>2020</v>
      </c>
      <c r="K2969" s="9">
        <v>1.07</v>
      </c>
    </row>
    <row r="2970" spans="1:11" x14ac:dyDescent="0.3">
      <c r="A2970" s="4" t="s">
        <v>271</v>
      </c>
      <c r="B2970" s="4" t="s">
        <v>212</v>
      </c>
      <c r="C2970" s="4" t="s">
        <v>10</v>
      </c>
      <c r="D2970" s="4" t="s">
        <v>602</v>
      </c>
      <c r="E2970" s="3" t="s">
        <v>866</v>
      </c>
      <c r="F2970" s="3"/>
      <c r="G2970" s="3" t="s">
        <v>47</v>
      </c>
      <c r="H2970" s="3">
        <v>1</v>
      </c>
      <c r="I2970" s="3" t="s">
        <v>11</v>
      </c>
      <c r="J2970" s="3">
        <v>2050</v>
      </c>
      <c r="K2970" s="9">
        <v>1.07</v>
      </c>
    </row>
    <row r="2971" spans="1:11" x14ac:dyDescent="0.3">
      <c r="A2971" s="4" t="s">
        <v>271</v>
      </c>
      <c r="B2971" s="4" t="s">
        <v>212</v>
      </c>
      <c r="C2971" s="4" t="s">
        <v>10</v>
      </c>
      <c r="D2971" s="4" t="s">
        <v>602</v>
      </c>
      <c r="E2971" s="3" t="s">
        <v>866</v>
      </c>
      <c r="F2971" s="3"/>
      <c r="G2971" s="3" t="s">
        <v>47</v>
      </c>
      <c r="H2971" s="3">
        <v>1</v>
      </c>
      <c r="I2971" s="3" t="s">
        <v>833</v>
      </c>
      <c r="J2971" s="3">
        <v>2015</v>
      </c>
      <c r="K2971" s="9">
        <v>4.3999999999999997E-2</v>
      </c>
    </row>
    <row r="2972" spans="1:11" x14ac:dyDescent="0.3">
      <c r="A2972" s="4" t="s">
        <v>271</v>
      </c>
      <c r="B2972" s="4" t="s">
        <v>212</v>
      </c>
      <c r="C2972" s="4" t="s">
        <v>10</v>
      </c>
      <c r="D2972" s="4" t="s">
        <v>602</v>
      </c>
      <c r="E2972" s="3" t="s">
        <v>866</v>
      </c>
      <c r="F2972" s="3"/>
      <c r="G2972" s="3" t="s">
        <v>47</v>
      </c>
      <c r="H2972" s="3">
        <v>1</v>
      </c>
      <c r="I2972" s="3" t="s">
        <v>833</v>
      </c>
      <c r="J2972" s="3">
        <v>2020</v>
      </c>
      <c r="K2972" s="9">
        <v>4.3999999999999997E-2</v>
      </c>
    </row>
    <row r="2973" spans="1:11" x14ac:dyDescent="0.3">
      <c r="A2973" s="4" t="s">
        <v>271</v>
      </c>
      <c r="B2973" s="4" t="s">
        <v>212</v>
      </c>
      <c r="C2973" s="4" t="s">
        <v>10</v>
      </c>
      <c r="D2973" s="4" t="s">
        <v>602</v>
      </c>
      <c r="E2973" s="3" t="s">
        <v>866</v>
      </c>
      <c r="F2973" s="3"/>
      <c r="G2973" s="3" t="s">
        <v>47</v>
      </c>
      <c r="H2973" s="3">
        <v>1</v>
      </c>
      <c r="I2973" s="3" t="s">
        <v>833</v>
      </c>
      <c r="J2973" s="3">
        <v>2030</v>
      </c>
      <c r="K2973" s="9">
        <v>4.3999999999999997E-2</v>
      </c>
    </row>
    <row r="2974" spans="1:11" x14ac:dyDescent="0.3">
      <c r="A2974" s="4" t="s">
        <v>271</v>
      </c>
      <c r="B2974" s="4" t="s">
        <v>212</v>
      </c>
      <c r="C2974" s="4" t="s">
        <v>10</v>
      </c>
      <c r="D2974" s="4" t="s">
        <v>602</v>
      </c>
      <c r="E2974" s="3" t="s">
        <v>866</v>
      </c>
      <c r="F2974" s="3"/>
      <c r="G2974" s="3" t="s">
        <v>47</v>
      </c>
      <c r="H2974" s="3">
        <v>1</v>
      </c>
      <c r="I2974" s="3" t="s">
        <v>833</v>
      </c>
      <c r="J2974" s="3">
        <v>2040</v>
      </c>
      <c r="K2974" s="9">
        <v>4.3999999999999997E-2</v>
      </c>
    </row>
    <row r="2975" spans="1:11" x14ac:dyDescent="0.3">
      <c r="A2975" s="4" t="s">
        <v>271</v>
      </c>
      <c r="B2975" s="4" t="s">
        <v>212</v>
      </c>
      <c r="C2975" s="4" t="s">
        <v>10</v>
      </c>
      <c r="D2975" s="4" t="s">
        <v>602</v>
      </c>
      <c r="E2975" s="3" t="s">
        <v>866</v>
      </c>
      <c r="F2975" s="3"/>
      <c r="G2975" s="3" t="s">
        <v>47</v>
      </c>
      <c r="H2975" s="3">
        <v>1</v>
      </c>
      <c r="I2975" s="3" t="s">
        <v>833</v>
      </c>
      <c r="J2975" s="3">
        <v>2050</v>
      </c>
      <c r="K2975" s="9">
        <v>4.3999999999999997E-2</v>
      </c>
    </row>
    <row r="2976" spans="1:11" x14ac:dyDescent="0.3">
      <c r="A2976" s="4" t="s">
        <v>271</v>
      </c>
      <c r="B2976" s="4" t="s">
        <v>212</v>
      </c>
      <c r="C2976" s="4" t="s">
        <v>10</v>
      </c>
      <c r="D2976" s="4" t="s">
        <v>604</v>
      </c>
      <c r="E2976" s="3" t="s">
        <v>866</v>
      </c>
      <c r="F2976" s="3"/>
      <c r="G2976" s="3" t="s">
        <v>46</v>
      </c>
      <c r="H2976" s="3">
        <v>1</v>
      </c>
      <c r="I2976" s="3" t="s">
        <v>12</v>
      </c>
      <c r="J2976" s="3">
        <v>2020</v>
      </c>
      <c r="K2976" s="9">
        <v>0.5</v>
      </c>
    </row>
    <row r="2977" spans="1:11" x14ac:dyDescent="0.3">
      <c r="A2977" s="4" t="s">
        <v>271</v>
      </c>
      <c r="B2977" s="4" t="s">
        <v>212</v>
      </c>
      <c r="C2977" s="4" t="s">
        <v>10</v>
      </c>
      <c r="D2977" s="4" t="s">
        <v>604</v>
      </c>
      <c r="E2977" s="3" t="s">
        <v>866</v>
      </c>
      <c r="F2977" s="3"/>
      <c r="G2977" s="3" t="s">
        <v>46</v>
      </c>
      <c r="H2977" s="3">
        <v>1</v>
      </c>
      <c r="I2977" s="3" t="s">
        <v>12</v>
      </c>
      <c r="J2977" s="3">
        <v>2050</v>
      </c>
      <c r="K2977" s="9">
        <v>0.5</v>
      </c>
    </row>
    <row r="2978" spans="1:11" x14ac:dyDescent="0.3">
      <c r="A2978" s="4" t="s">
        <v>271</v>
      </c>
      <c r="B2978" s="4" t="s">
        <v>212</v>
      </c>
      <c r="C2978" s="4" t="s">
        <v>10</v>
      </c>
      <c r="D2978" s="4" t="s">
        <v>604</v>
      </c>
      <c r="E2978" s="3" t="s">
        <v>866</v>
      </c>
      <c r="F2978" s="3"/>
      <c r="G2978" s="3" t="s">
        <v>46</v>
      </c>
      <c r="H2978" s="3">
        <v>1</v>
      </c>
      <c r="I2978" s="3" t="s">
        <v>11</v>
      </c>
      <c r="J2978" s="3">
        <v>2020</v>
      </c>
      <c r="K2978" s="9">
        <v>0.5</v>
      </c>
    </row>
    <row r="2979" spans="1:11" x14ac:dyDescent="0.3">
      <c r="A2979" s="4" t="s">
        <v>271</v>
      </c>
      <c r="B2979" s="4" t="s">
        <v>212</v>
      </c>
      <c r="C2979" s="4" t="s">
        <v>10</v>
      </c>
      <c r="D2979" s="4" t="s">
        <v>604</v>
      </c>
      <c r="E2979" s="3" t="s">
        <v>866</v>
      </c>
      <c r="F2979" s="3"/>
      <c r="G2979" s="3" t="s">
        <v>46</v>
      </c>
      <c r="H2979" s="3">
        <v>1</v>
      </c>
      <c r="I2979" s="3" t="s">
        <v>11</v>
      </c>
      <c r="J2979" s="3">
        <v>2050</v>
      </c>
      <c r="K2979" s="9">
        <v>0.5</v>
      </c>
    </row>
    <row r="2980" spans="1:11" x14ac:dyDescent="0.3">
      <c r="A2980" s="4" t="s">
        <v>271</v>
      </c>
      <c r="B2980" s="4" t="s">
        <v>212</v>
      </c>
      <c r="C2980" s="4" t="s">
        <v>10</v>
      </c>
      <c r="D2980" s="4" t="s">
        <v>604</v>
      </c>
      <c r="E2980" s="3" t="s">
        <v>866</v>
      </c>
      <c r="F2980" s="3"/>
      <c r="G2980" s="3" t="s">
        <v>46</v>
      </c>
      <c r="H2980" s="3">
        <v>1</v>
      </c>
      <c r="I2980" s="3" t="s">
        <v>833</v>
      </c>
      <c r="J2980" s="3">
        <v>2015</v>
      </c>
      <c r="K2980" s="9">
        <v>4.3999999999999997E-2</v>
      </c>
    </row>
    <row r="2981" spans="1:11" x14ac:dyDescent="0.3">
      <c r="A2981" s="4" t="s">
        <v>271</v>
      </c>
      <c r="B2981" s="4" t="s">
        <v>212</v>
      </c>
      <c r="C2981" s="4" t="s">
        <v>10</v>
      </c>
      <c r="D2981" s="4" t="s">
        <v>604</v>
      </c>
      <c r="E2981" s="3" t="s">
        <v>866</v>
      </c>
      <c r="F2981" s="3"/>
      <c r="G2981" s="3" t="s">
        <v>46</v>
      </c>
      <c r="H2981" s="3">
        <v>1</v>
      </c>
      <c r="I2981" s="3" t="s">
        <v>833</v>
      </c>
      <c r="J2981" s="3">
        <v>2020</v>
      </c>
      <c r="K2981" s="9">
        <v>0.04</v>
      </c>
    </row>
    <row r="2982" spans="1:11" x14ac:dyDescent="0.3">
      <c r="A2982" s="4" t="s">
        <v>271</v>
      </c>
      <c r="B2982" s="4" t="s">
        <v>212</v>
      </c>
      <c r="C2982" s="4" t="s">
        <v>10</v>
      </c>
      <c r="D2982" s="4" t="s">
        <v>604</v>
      </c>
      <c r="E2982" s="3" t="s">
        <v>866</v>
      </c>
      <c r="F2982" s="3"/>
      <c r="G2982" s="3" t="s">
        <v>46</v>
      </c>
      <c r="H2982" s="3">
        <v>1</v>
      </c>
      <c r="I2982" s="3" t="s">
        <v>833</v>
      </c>
      <c r="J2982" s="3">
        <v>2030</v>
      </c>
      <c r="K2982" s="9">
        <v>3.5999999999999997E-2</v>
      </c>
    </row>
    <row r="2983" spans="1:11" x14ac:dyDescent="0.3">
      <c r="A2983" s="4" t="s">
        <v>271</v>
      </c>
      <c r="B2983" s="4" t="s">
        <v>212</v>
      </c>
      <c r="C2983" s="4" t="s">
        <v>10</v>
      </c>
      <c r="D2983" s="4" t="s">
        <v>604</v>
      </c>
      <c r="E2983" s="3" t="s">
        <v>866</v>
      </c>
      <c r="F2983" s="3"/>
      <c r="G2983" s="3" t="s">
        <v>46</v>
      </c>
      <c r="H2983" s="3">
        <v>1</v>
      </c>
      <c r="I2983" s="3" t="s">
        <v>833</v>
      </c>
      <c r="J2983" s="3">
        <v>2040</v>
      </c>
      <c r="K2983" s="9">
        <v>3.4000000000000002E-2</v>
      </c>
    </row>
    <row r="2984" spans="1:11" x14ac:dyDescent="0.3">
      <c r="A2984" s="4" t="s">
        <v>271</v>
      </c>
      <c r="B2984" s="4" t="s">
        <v>212</v>
      </c>
      <c r="C2984" s="4" t="s">
        <v>10</v>
      </c>
      <c r="D2984" s="4" t="s">
        <v>604</v>
      </c>
      <c r="E2984" s="3" t="s">
        <v>866</v>
      </c>
      <c r="F2984" s="3"/>
      <c r="G2984" s="3" t="s">
        <v>46</v>
      </c>
      <c r="H2984" s="3">
        <v>1</v>
      </c>
      <c r="I2984" s="3" t="s">
        <v>833</v>
      </c>
      <c r="J2984" s="3">
        <v>2050</v>
      </c>
      <c r="K2984" s="9">
        <v>3.2000000000000001E-2</v>
      </c>
    </row>
    <row r="2985" spans="1:11" x14ac:dyDescent="0.3">
      <c r="A2985" s="4" t="s">
        <v>271</v>
      </c>
      <c r="B2985" s="4" t="s">
        <v>212</v>
      </c>
      <c r="C2985" s="4" t="s">
        <v>10</v>
      </c>
      <c r="D2985" s="4" t="s">
        <v>422</v>
      </c>
      <c r="E2985" s="3" t="s">
        <v>857</v>
      </c>
      <c r="F2985" s="3"/>
      <c r="G2985" s="3"/>
      <c r="H2985" s="3"/>
      <c r="I2985" s="3" t="s">
        <v>833</v>
      </c>
      <c r="J2985" s="3">
        <v>2015</v>
      </c>
      <c r="K2985" s="9">
        <v>2</v>
      </c>
    </row>
    <row r="2986" spans="1:11" x14ac:dyDescent="0.3">
      <c r="A2986" s="4" t="s">
        <v>271</v>
      </c>
      <c r="B2986" s="4" t="s">
        <v>212</v>
      </c>
      <c r="C2986" s="4" t="s">
        <v>10</v>
      </c>
      <c r="D2986" s="4" t="s">
        <v>422</v>
      </c>
      <c r="E2986" s="3" t="s">
        <v>857</v>
      </c>
      <c r="F2986" s="3"/>
      <c r="G2986" s="3"/>
      <c r="H2986" s="3"/>
      <c r="I2986" s="3" t="s">
        <v>833</v>
      </c>
      <c r="J2986" s="3">
        <v>2020</v>
      </c>
      <c r="K2986" s="9">
        <v>2</v>
      </c>
    </row>
    <row r="2987" spans="1:11" x14ac:dyDescent="0.3">
      <c r="A2987" s="4" t="s">
        <v>271</v>
      </c>
      <c r="B2987" s="4" t="s">
        <v>212</v>
      </c>
      <c r="C2987" s="4" t="s">
        <v>10</v>
      </c>
      <c r="D2987" s="4" t="s">
        <v>422</v>
      </c>
      <c r="E2987" s="3" t="s">
        <v>857</v>
      </c>
      <c r="F2987" s="3"/>
      <c r="G2987" s="3"/>
      <c r="H2987" s="3"/>
      <c r="I2987" s="3" t="s">
        <v>833</v>
      </c>
      <c r="J2987" s="3">
        <v>2030</v>
      </c>
      <c r="K2987" s="9">
        <v>2</v>
      </c>
    </row>
    <row r="2988" spans="1:11" x14ac:dyDescent="0.3">
      <c r="A2988" s="4" t="s">
        <v>271</v>
      </c>
      <c r="B2988" s="4" t="s">
        <v>212</v>
      </c>
      <c r="C2988" s="4" t="s">
        <v>10</v>
      </c>
      <c r="D2988" s="4" t="s">
        <v>422</v>
      </c>
      <c r="E2988" s="3" t="s">
        <v>857</v>
      </c>
      <c r="F2988" s="3"/>
      <c r="G2988" s="3"/>
      <c r="H2988" s="3"/>
      <c r="I2988" s="3" t="s">
        <v>833</v>
      </c>
      <c r="J2988" s="3">
        <v>2040</v>
      </c>
      <c r="K2988" s="9">
        <v>2</v>
      </c>
    </row>
    <row r="2989" spans="1:11" x14ac:dyDescent="0.3">
      <c r="A2989" s="4" t="s">
        <v>271</v>
      </c>
      <c r="B2989" s="4" t="s">
        <v>212</v>
      </c>
      <c r="C2989" s="4" t="s">
        <v>10</v>
      </c>
      <c r="D2989" s="4" t="s">
        <v>422</v>
      </c>
      <c r="E2989" s="3" t="s">
        <v>857</v>
      </c>
      <c r="F2989" s="3"/>
      <c r="G2989" s="3"/>
      <c r="H2989" s="3"/>
      <c r="I2989" s="3" t="s">
        <v>833</v>
      </c>
      <c r="J2989" s="3">
        <v>2050</v>
      </c>
      <c r="K2989" s="9">
        <v>2</v>
      </c>
    </row>
    <row r="2990" spans="1:11" x14ac:dyDescent="0.3">
      <c r="A2990" s="4" t="s">
        <v>271</v>
      </c>
      <c r="B2990" s="4" t="s">
        <v>212</v>
      </c>
      <c r="C2990" s="4" t="s">
        <v>10</v>
      </c>
      <c r="D2990" s="4" t="s">
        <v>419</v>
      </c>
      <c r="E2990" s="3" t="s">
        <v>853</v>
      </c>
      <c r="F2990" s="3"/>
      <c r="G2990" s="3"/>
      <c r="H2990" s="3"/>
      <c r="I2990" s="3" t="s">
        <v>833</v>
      </c>
      <c r="J2990" s="3">
        <v>2015</v>
      </c>
      <c r="K2990" s="9">
        <v>25</v>
      </c>
    </row>
    <row r="2991" spans="1:11" x14ac:dyDescent="0.3">
      <c r="A2991" s="4" t="s">
        <v>271</v>
      </c>
      <c r="B2991" s="4" t="s">
        <v>212</v>
      </c>
      <c r="C2991" s="4" t="s">
        <v>10</v>
      </c>
      <c r="D2991" s="4" t="s">
        <v>419</v>
      </c>
      <c r="E2991" s="3" t="s">
        <v>853</v>
      </c>
      <c r="F2991" s="3"/>
      <c r="G2991" s="3"/>
      <c r="H2991" s="3"/>
      <c r="I2991" s="3" t="s">
        <v>833</v>
      </c>
      <c r="J2991" s="3">
        <v>2020</v>
      </c>
      <c r="K2991" s="9">
        <v>25</v>
      </c>
    </row>
    <row r="2992" spans="1:11" x14ac:dyDescent="0.3">
      <c r="A2992" s="4" t="s">
        <v>271</v>
      </c>
      <c r="B2992" s="4" t="s">
        <v>212</v>
      </c>
      <c r="C2992" s="4" t="s">
        <v>10</v>
      </c>
      <c r="D2992" s="4" t="s">
        <v>419</v>
      </c>
      <c r="E2992" s="3" t="s">
        <v>853</v>
      </c>
      <c r="F2992" s="3"/>
      <c r="G2992" s="3"/>
      <c r="H2992" s="3"/>
      <c r="I2992" s="3" t="s">
        <v>833</v>
      </c>
      <c r="J2992" s="3">
        <v>2030</v>
      </c>
      <c r="K2992" s="9">
        <v>25</v>
      </c>
    </row>
    <row r="2993" spans="1:11" x14ac:dyDescent="0.3">
      <c r="A2993" s="4" t="s">
        <v>271</v>
      </c>
      <c r="B2993" s="4" t="s">
        <v>212</v>
      </c>
      <c r="C2993" s="4" t="s">
        <v>10</v>
      </c>
      <c r="D2993" s="4" t="s">
        <v>419</v>
      </c>
      <c r="E2993" s="3" t="s">
        <v>853</v>
      </c>
      <c r="F2993" s="3"/>
      <c r="G2993" s="3"/>
      <c r="H2993" s="3"/>
      <c r="I2993" s="3" t="s">
        <v>833</v>
      </c>
      <c r="J2993" s="3">
        <v>2040</v>
      </c>
      <c r="K2993" s="9">
        <v>25</v>
      </c>
    </row>
    <row r="2994" spans="1:11" x14ac:dyDescent="0.3">
      <c r="A2994" s="4" t="s">
        <v>271</v>
      </c>
      <c r="B2994" s="4" t="s">
        <v>212</v>
      </c>
      <c r="C2994" s="4" t="s">
        <v>10</v>
      </c>
      <c r="D2994" s="4" t="s">
        <v>419</v>
      </c>
      <c r="E2994" s="3" t="s">
        <v>853</v>
      </c>
      <c r="F2994" s="3"/>
      <c r="G2994" s="3"/>
      <c r="H2994" s="3"/>
      <c r="I2994" s="3" t="s">
        <v>833</v>
      </c>
      <c r="J2994" s="3">
        <v>2050</v>
      </c>
      <c r="K2994" s="9">
        <v>25</v>
      </c>
    </row>
    <row r="2995" spans="1:11" x14ac:dyDescent="0.3">
      <c r="A2995" s="4" t="s">
        <v>271</v>
      </c>
      <c r="B2995" s="4" t="s">
        <v>212</v>
      </c>
      <c r="C2995" s="4" t="s">
        <v>10</v>
      </c>
      <c r="D2995" s="4" t="s">
        <v>599</v>
      </c>
      <c r="E2995" s="3" t="s">
        <v>867</v>
      </c>
      <c r="F2995" s="3"/>
      <c r="G2995" s="3" t="s">
        <v>5</v>
      </c>
      <c r="H2995" s="3">
        <v>1</v>
      </c>
      <c r="I2995" s="3" t="s">
        <v>12</v>
      </c>
      <c r="J2995" s="3">
        <v>2020</v>
      </c>
      <c r="K2995" s="9">
        <v>0.5</v>
      </c>
    </row>
    <row r="2996" spans="1:11" x14ac:dyDescent="0.3">
      <c r="A2996" s="4" t="s">
        <v>271</v>
      </c>
      <c r="B2996" s="4" t="s">
        <v>212</v>
      </c>
      <c r="C2996" s="4" t="s">
        <v>10</v>
      </c>
      <c r="D2996" s="4" t="s">
        <v>599</v>
      </c>
      <c r="E2996" s="3" t="s">
        <v>867</v>
      </c>
      <c r="F2996" s="3"/>
      <c r="G2996" s="3" t="s">
        <v>5</v>
      </c>
      <c r="H2996" s="3">
        <v>1</v>
      </c>
      <c r="I2996" s="3" t="s">
        <v>12</v>
      </c>
      <c r="J2996" s="3">
        <v>2050</v>
      </c>
      <c r="K2996" s="9">
        <v>0.5</v>
      </c>
    </row>
    <row r="2997" spans="1:11" x14ac:dyDescent="0.3">
      <c r="A2997" s="4" t="s">
        <v>271</v>
      </c>
      <c r="B2997" s="4" t="s">
        <v>212</v>
      </c>
      <c r="C2997" s="4" t="s">
        <v>10</v>
      </c>
      <c r="D2997" s="4" t="s">
        <v>599</v>
      </c>
      <c r="E2997" s="3" t="s">
        <v>867</v>
      </c>
      <c r="F2997" s="3"/>
      <c r="G2997" s="3" t="s">
        <v>5</v>
      </c>
      <c r="H2997" s="3">
        <v>1</v>
      </c>
      <c r="I2997" s="3" t="s">
        <v>11</v>
      </c>
      <c r="J2997" s="3">
        <v>2020</v>
      </c>
      <c r="K2997" s="9">
        <v>2</v>
      </c>
    </row>
    <row r="2998" spans="1:11" x14ac:dyDescent="0.3">
      <c r="A2998" s="4" t="s">
        <v>271</v>
      </c>
      <c r="B2998" s="4" t="s">
        <v>212</v>
      </c>
      <c r="C2998" s="4" t="s">
        <v>10</v>
      </c>
      <c r="D2998" s="4" t="s">
        <v>599</v>
      </c>
      <c r="E2998" s="3" t="s">
        <v>867</v>
      </c>
      <c r="F2998" s="3"/>
      <c r="G2998" s="3" t="s">
        <v>5</v>
      </c>
      <c r="H2998" s="3">
        <v>1</v>
      </c>
      <c r="I2998" s="3" t="s">
        <v>11</v>
      </c>
      <c r="J2998" s="3">
        <v>2050</v>
      </c>
      <c r="K2998" s="9">
        <v>2</v>
      </c>
    </row>
    <row r="2999" spans="1:11" x14ac:dyDescent="0.3">
      <c r="A2999" s="4" t="s">
        <v>271</v>
      </c>
      <c r="B2999" s="4" t="s">
        <v>212</v>
      </c>
      <c r="C2999" s="4" t="s">
        <v>10</v>
      </c>
      <c r="D2999" s="4" t="s">
        <v>599</v>
      </c>
      <c r="E2999" s="3" t="s">
        <v>867</v>
      </c>
      <c r="F2999" s="3"/>
      <c r="G2999" s="3" t="s">
        <v>5</v>
      </c>
      <c r="H2999" s="3">
        <v>1</v>
      </c>
      <c r="I2999" s="3" t="s">
        <v>833</v>
      </c>
      <c r="J2999" s="3">
        <v>2015</v>
      </c>
      <c r="K2999" s="9">
        <v>50</v>
      </c>
    </row>
    <row r="3000" spans="1:11" x14ac:dyDescent="0.3">
      <c r="A3000" s="4" t="s">
        <v>271</v>
      </c>
      <c r="B3000" s="4" t="s">
        <v>212</v>
      </c>
      <c r="C3000" s="4" t="s">
        <v>10</v>
      </c>
      <c r="D3000" s="4" t="s">
        <v>599</v>
      </c>
      <c r="E3000" s="3" t="s">
        <v>867</v>
      </c>
      <c r="F3000" s="3"/>
      <c r="G3000" s="3" t="s">
        <v>5</v>
      </c>
      <c r="H3000" s="3">
        <v>1</v>
      </c>
      <c r="I3000" s="3" t="s">
        <v>833</v>
      </c>
      <c r="J3000" s="3">
        <v>2020</v>
      </c>
      <c r="K3000" s="9">
        <v>50</v>
      </c>
    </row>
    <row r="3001" spans="1:11" x14ac:dyDescent="0.3">
      <c r="A3001" s="4" t="s">
        <v>271</v>
      </c>
      <c r="B3001" s="4" t="s">
        <v>212</v>
      </c>
      <c r="C3001" s="4" t="s">
        <v>10</v>
      </c>
      <c r="D3001" s="4" t="s">
        <v>599</v>
      </c>
      <c r="E3001" s="3" t="s">
        <v>867</v>
      </c>
      <c r="F3001" s="3"/>
      <c r="G3001" s="3" t="s">
        <v>5</v>
      </c>
      <c r="H3001" s="3">
        <v>1</v>
      </c>
      <c r="I3001" s="3" t="s">
        <v>833</v>
      </c>
      <c r="J3001" s="3">
        <v>2030</v>
      </c>
      <c r="K3001" s="9">
        <v>50</v>
      </c>
    </row>
    <row r="3002" spans="1:11" x14ac:dyDescent="0.3">
      <c r="A3002" s="4" t="s">
        <v>271</v>
      </c>
      <c r="B3002" s="4" t="s">
        <v>212</v>
      </c>
      <c r="C3002" s="4" t="s">
        <v>10</v>
      </c>
      <c r="D3002" s="4" t="s">
        <v>599</v>
      </c>
      <c r="E3002" s="3" t="s">
        <v>867</v>
      </c>
      <c r="F3002" s="3"/>
      <c r="G3002" s="3" t="s">
        <v>5</v>
      </c>
      <c r="H3002" s="3">
        <v>1</v>
      </c>
      <c r="I3002" s="3" t="s">
        <v>833</v>
      </c>
      <c r="J3002" s="3">
        <v>2040</v>
      </c>
      <c r="K3002" s="9">
        <v>50</v>
      </c>
    </row>
    <row r="3003" spans="1:11" x14ac:dyDescent="0.3">
      <c r="A3003" s="4" t="s">
        <v>271</v>
      </c>
      <c r="B3003" s="4" t="s">
        <v>212</v>
      </c>
      <c r="C3003" s="4" t="s">
        <v>10</v>
      </c>
      <c r="D3003" s="4" t="s">
        <v>599</v>
      </c>
      <c r="E3003" s="3" t="s">
        <v>867</v>
      </c>
      <c r="F3003" s="3"/>
      <c r="G3003" s="3" t="s">
        <v>5</v>
      </c>
      <c r="H3003" s="3">
        <v>1</v>
      </c>
      <c r="I3003" s="3" t="s">
        <v>833</v>
      </c>
      <c r="J3003" s="3">
        <v>2050</v>
      </c>
      <c r="K3003" s="9">
        <v>50</v>
      </c>
    </row>
    <row r="3004" spans="1:11" x14ac:dyDescent="0.3">
      <c r="A3004" s="4" t="s">
        <v>271</v>
      </c>
      <c r="B3004" s="4" t="s">
        <v>212</v>
      </c>
      <c r="C3004" s="4" t="s">
        <v>10</v>
      </c>
      <c r="D3004" s="4" t="s">
        <v>607</v>
      </c>
      <c r="E3004" s="3" t="s">
        <v>894</v>
      </c>
      <c r="F3004" s="3"/>
      <c r="G3004" s="3" t="s">
        <v>45</v>
      </c>
      <c r="H3004" s="3"/>
      <c r="I3004" s="3" t="s">
        <v>12</v>
      </c>
      <c r="J3004" s="3">
        <v>2020</v>
      </c>
      <c r="K3004" s="9">
        <v>0.5</v>
      </c>
    </row>
    <row r="3005" spans="1:11" x14ac:dyDescent="0.3">
      <c r="A3005" s="4" t="s">
        <v>271</v>
      </c>
      <c r="B3005" s="4" t="s">
        <v>212</v>
      </c>
      <c r="C3005" s="4" t="s">
        <v>10</v>
      </c>
      <c r="D3005" s="4" t="s">
        <v>607</v>
      </c>
      <c r="E3005" s="3" t="s">
        <v>894</v>
      </c>
      <c r="F3005" s="3"/>
      <c r="G3005" s="3" t="s">
        <v>45</v>
      </c>
      <c r="H3005" s="3"/>
      <c r="I3005" s="3" t="s">
        <v>12</v>
      </c>
      <c r="J3005" s="3">
        <v>2050</v>
      </c>
      <c r="K3005" s="9">
        <v>0.5</v>
      </c>
    </row>
    <row r="3006" spans="1:11" x14ac:dyDescent="0.3">
      <c r="A3006" s="4" t="s">
        <v>271</v>
      </c>
      <c r="B3006" s="4" t="s">
        <v>212</v>
      </c>
      <c r="C3006" s="4" t="s">
        <v>10</v>
      </c>
      <c r="D3006" s="4" t="s">
        <v>607</v>
      </c>
      <c r="E3006" s="3" t="s">
        <v>894</v>
      </c>
      <c r="F3006" s="3"/>
      <c r="G3006" s="3" t="s">
        <v>45</v>
      </c>
      <c r="H3006" s="3"/>
      <c r="I3006" s="3" t="s">
        <v>11</v>
      </c>
      <c r="J3006" s="3">
        <v>2020</v>
      </c>
      <c r="K3006" s="9">
        <v>2</v>
      </c>
    </row>
    <row r="3007" spans="1:11" x14ac:dyDescent="0.3">
      <c r="A3007" s="4" t="s">
        <v>271</v>
      </c>
      <c r="B3007" s="4" t="s">
        <v>212</v>
      </c>
      <c r="C3007" s="4" t="s">
        <v>10</v>
      </c>
      <c r="D3007" s="4" t="s">
        <v>607</v>
      </c>
      <c r="E3007" s="3" t="s">
        <v>894</v>
      </c>
      <c r="F3007" s="3"/>
      <c r="G3007" s="3" t="s">
        <v>45</v>
      </c>
      <c r="H3007" s="3"/>
      <c r="I3007" s="3" t="s">
        <v>11</v>
      </c>
      <c r="J3007" s="3">
        <v>2050</v>
      </c>
      <c r="K3007" s="9">
        <v>2</v>
      </c>
    </row>
    <row r="3008" spans="1:11" x14ac:dyDescent="0.3">
      <c r="A3008" s="4" t="s">
        <v>271</v>
      </c>
      <c r="B3008" s="4" t="s">
        <v>212</v>
      </c>
      <c r="C3008" s="4" t="s">
        <v>10</v>
      </c>
      <c r="D3008" s="4" t="s">
        <v>607</v>
      </c>
      <c r="E3008" s="3" t="s">
        <v>894</v>
      </c>
      <c r="F3008" s="3"/>
      <c r="G3008" s="3" t="s">
        <v>45</v>
      </c>
      <c r="H3008" s="3"/>
      <c r="I3008" s="3" t="s">
        <v>833</v>
      </c>
      <c r="J3008" s="3">
        <v>2015</v>
      </c>
      <c r="K3008" s="9">
        <v>60</v>
      </c>
    </row>
    <row r="3009" spans="1:11" x14ac:dyDescent="0.3">
      <c r="A3009" s="4" t="s">
        <v>271</v>
      </c>
      <c r="B3009" s="4" t="s">
        <v>212</v>
      </c>
      <c r="C3009" s="4" t="s">
        <v>10</v>
      </c>
      <c r="D3009" s="4" t="s">
        <v>607</v>
      </c>
      <c r="E3009" s="3" t="s">
        <v>894</v>
      </c>
      <c r="F3009" s="3"/>
      <c r="G3009" s="3" t="s">
        <v>45</v>
      </c>
      <c r="H3009" s="3"/>
      <c r="I3009" s="3" t="s">
        <v>833</v>
      </c>
      <c r="J3009" s="3">
        <v>2020</v>
      </c>
      <c r="K3009" s="9">
        <v>60</v>
      </c>
    </row>
    <row r="3010" spans="1:11" x14ac:dyDescent="0.3">
      <c r="A3010" s="4" t="s">
        <v>271</v>
      </c>
      <c r="B3010" s="4" t="s">
        <v>212</v>
      </c>
      <c r="C3010" s="4" t="s">
        <v>10</v>
      </c>
      <c r="D3010" s="4" t="s">
        <v>607</v>
      </c>
      <c r="E3010" s="3" t="s">
        <v>894</v>
      </c>
      <c r="F3010" s="3"/>
      <c r="G3010" s="3" t="s">
        <v>45</v>
      </c>
      <c r="H3010" s="3"/>
      <c r="I3010" s="3" t="s">
        <v>833</v>
      </c>
      <c r="J3010" s="3">
        <v>2030</v>
      </c>
      <c r="K3010" s="9">
        <v>60</v>
      </c>
    </row>
    <row r="3011" spans="1:11" x14ac:dyDescent="0.3">
      <c r="A3011" s="4" t="s">
        <v>271</v>
      </c>
      <c r="B3011" s="4" t="s">
        <v>212</v>
      </c>
      <c r="C3011" s="4" t="s">
        <v>10</v>
      </c>
      <c r="D3011" s="4" t="s">
        <v>607</v>
      </c>
      <c r="E3011" s="3" t="s">
        <v>894</v>
      </c>
      <c r="F3011" s="3"/>
      <c r="G3011" s="3" t="s">
        <v>45</v>
      </c>
      <c r="H3011" s="3"/>
      <c r="I3011" s="3" t="s">
        <v>833</v>
      </c>
      <c r="J3011" s="3">
        <v>2040</v>
      </c>
      <c r="K3011" s="9">
        <v>60</v>
      </c>
    </row>
    <row r="3012" spans="1:11" x14ac:dyDescent="0.3">
      <c r="A3012" s="4" t="s">
        <v>271</v>
      </c>
      <c r="B3012" s="4" t="s">
        <v>212</v>
      </c>
      <c r="C3012" s="4" t="s">
        <v>10</v>
      </c>
      <c r="D3012" s="4" t="s">
        <v>607</v>
      </c>
      <c r="E3012" s="3" t="s">
        <v>894</v>
      </c>
      <c r="F3012" s="3"/>
      <c r="G3012" s="3" t="s">
        <v>45</v>
      </c>
      <c r="H3012" s="3"/>
      <c r="I3012" s="3" t="s">
        <v>833</v>
      </c>
      <c r="J3012" s="3">
        <v>2050</v>
      </c>
      <c r="K3012" s="9">
        <v>60</v>
      </c>
    </row>
    <row r="3013" spans="1:11" x14ac:dyDescent="0.3">
      <c r="A3013" s="4" t="s">
        <v>271</v>
      </c>
      <c r="B3013" s="4" t="s">
        <v>212</v>
      </c>
      <c r="C3013" s="4" t="s">
        <v>10</v>
      </c>
      <c r="D3013" s="4" t="s">
        <v>601</v>
      </c>
      <c r="E3013" s="3" t="s">
        <v>866</v>
      </c>
      <c r="F3013" s="3"/>
      <c r="G3013" s="3" t="s">
        <v>46</v>
      </c>
      <c r="H3013" s="3">
        <v>1</v>
      </c>
      <c r="I3013" s="3" t="s">
        <v>12</v>
      </c>
      <c r="J3013" s="3">
        <v>2020</v>
      </c>
      <c r="K3013" s="9">
        <v>0.99</v>
      </c>
    </row>
    <row r="3014" spans="1:11" x14ac:dyDescent="0.3">
      <c r="A3014" s="4" t="s">
        <v>271</v>
      </c>
      <c r="B3014" s="4" t="s">
        <v>212</v>
      </c>
      <c r="C3014" s="4" t="s">
        <v>10</v>
      </c>
      <c r="D3014" s="4" t="s">
        <v>601</v>
      </c>
      <c r="E3014" s="3" t="s">
        <v>866</v>
      </c>
      <c r="F3014" s="3"/>
      <c r="G3014" s="3" t="s">
        <v>46</v>
      </c>
      <c r="H3014" s="3">
        <v>1</v>
      </c>
      <c r="I3014" s="3" t="s">
        <v>12</v>
      </c>
      <c r="J3014" s="3">
        <v>2050</v>
      </c>
      <c r="K3014" s="9">
        <v>0.99</v>
      </c>
    </row>
    <row r="3015" spans="1:11" x14ac:dyDescent="0.3">
      <c r="A3015" s="4" t="s">
        <v>271</v>
      </c>
      <c r="B3015" s="4" t="s">
        <v>212</v>
      </c>
      <c r="C3015" s="4" t="s">
        <v>10</v>
      </c>
      <c r="D3015" s="4" t="s">
        <v>601</v>
      </c>
      <c r="E3015" s="3" t="s">
        <v>866</v>
      </c>
      <c r="F3015" s="3"/>
      <c r="G3015" s="3" t="s">
        <v>46</v>
      </c>
      <c r="H3015" s="3">
        <v>1</v>
      </c>
      <c r="I3015" s="3" t="s">
        <v>11</v>
      </c>
      <c r="J3015" s="3">
        <v>2020</v>
      </c>
      <c r="K3015" s="9">
        <v>1.01</v>
      </c>
    </row>
    <row r="3016" spans="1:11" x14ac:dyDescent="0.3">
      <c r="A3016" s="4" t="s">
        <v>271</v>
      </c>
      <c r="B3016" s="4" t="s">
        <v>212</v>
      </c>
      <c r="C3016" s="4" t="s">
        <v>10</v>
      </c>
      <c r="D3016" s="4" t="s">
        <v>601</v>
      </c>
      <c r="E3016" s="3" t="s">
        <v>866</v>
      </c>
      <c r="F3016" s="3"/>
      <c r="G3016" s="3" t="s">
        <v>46</v>
      </c>
      <c r="H3016" s="3">
        <v>1</v>
      </c>
      <c r="I3016" s="3" t="s">
        <v>11</v>
      </c>
      <c r="J3016" s="3">
        <v>2050</v>
      </c>
      <c r="K3016" s="9">
        <v>1.01</v>
      </c>
    </row>
    <row r="3017" spans="1:11" x14ac:dyDescent="0.3">
      <c r="A3017" s="4" t="s">
        <v>271</v>
      </c>
      <c r="B3017" s="4" t="s">
        <v>212</v>
      </c>
      <c r="C3017" s="4" t="s">
        <v>10</v>
      </c>
      <c r="D3017" s="4" t="s">
        <v>601</v>
      </c>
      <c r="E3017" s="3" t="s">
        <v>866</v>
      </c>
      <c r="F3017" s="3"/>
      <c r="G3017" s="3" t="s">
        <v>46</v>
      </c>
      <c r="H3017" s="3">
        <v>1</v>
      </c>
      <c r="I3017" s="3" t="s">
        <v>833</v>
      </c>
      <c r="J3017" s="3">
        <v>2015</v>
      </c>
      <c r="K3017" s="9">
        <v>0.90600000000000003</v>
      </c>
    </row>
    <row r="3018" spans="1:11" x14ac:dyDescent="0.3">
      <c r="A3018" s="4" t="s">
        <v>271</v>
      </c>
      <c r="B3018" s="4" t="s">
        <v>212</v>
      </c>
      <c r="C3018" s="4" t="s">
        <v>10</v>
      </c>
      <c r="D3018" s="4" t="s">
        <v>601</v>
      </c>
      <c r="E3018" s="3" t="s">
        <v>866</v>
      </c>
      <c r="F3018" s="3"/>
      <c r="G3018" s="3" t="s">
        <v>46</v>
      </c>
      <c r="H3018" s="3">
        <v>1</v>
      </c>
      <c r="I3018" s="3" t="s">
        <v>833</v>
      </c>
      <c r="J3018" s="3">
        <v>2020</v>
      </c>
      <c r="K3018" s="9">
        <v>0.90900000000000003</v>
      </c>
    </row>
    <row r="3019" spans="1:11" x14ac:dyDescent="0.3">
      <c r="A3019" s="4" t="s">
        <v>271</v>
      </c>
      <c r="B3019" s="4" t="s">
        <v>212</v>
      </c>
      <c r="C3019" s="4" t="s">
        <v>10</v>
      </c>
      <c r="D3019" s="4" t="s">
        <v>601</v>
      </c>
      <c r="E3019" s="3" t="s">
        <v>866</v>
      </c>
      <c r="F3019" s="3"/>
      <c r="G3019" s="3" t="s">
        <v>46</v>
      </c>
      <c r="H3019" s="3">
        <v>1</v>
      </c>
      <c r="I3019" s="3" t="s">
        <v>833</v>
      </c>
      <c r="J3019" s="3">
        <v>2030</v>
      </c>
      <c r="K3019" s="9">
        <v>0.91200000000000003</v>
      </c>
    </row>
    <row r="3020" spans="1:11" x14ac:dyDescent="0.3">
      <c r="A3020" s="4" t="s">
        <v>271</v>
      </c>
      <c r="B3020" s="4" t="s">
        <v>212</v>
      </c>
      <c r="C3020" s="4" t="s">
        <v>10</v>
      </c>
      <c r="D3020" s="4" t="s">
        <v>601</v>
      </c>
      <c r="E3020" s="3" t="s">
        <v>866</v>
      </c>
      <c r="F3020" s="3"/>
      <c r="G3020" s="3" t="s">
        <v>46</v>
      </c>
      <c r="H3020" s="3">
        <v>1</v>
      </c>
      <c r="I3020" s="3" t="s">
        <v>833</v>
      </c>
      <c r="J3020" s="3">
        <v>2040</v>
      </c>
      <c r="K3020" s="9">
        <v>0.91200000000000003</v>
      </c>
    </row>
    <row r="3021" spans="1:11" x14ac:dyDescent="0.3">
      <c r="A3021" s="4" t="s">
        <v>271</v>
      </c>
      <c r="B3021" s="4" t="s">
        <v>212</v>
      </c>
      <c r="C3021" s="4" t="s">
        <v>10</v>
      </c>
      <c r="D3021" s="4" t="s">
        <v>601</v>
      </c>
      <c r="E3021" s="3" t="s">
        <v>866</v>
      </c>
      <c r="F3021" s="3"/>
      <c r="G3021" s="3" t="s">
        <v>46</v>
      </c>
      <c r="H3021" s="3">
        <v>1</v>
      </c>
      <c r="I3021" s="3" t="s">
        <v>833</v>
      </c>
      <c r="J3021" s="3">
        <v>2050</v>
      </c>
      <c r="K3021" s="9">
        <v>0.91200000000000003</v>
      </c>
    </row>
    <row r="3022" spans="1:11" x14ac:dyDescent="0.3">
      <c r="A3022" s="4" t="s">
        <v>271</v>
      </c>
      <c r="B3022" s="4" t="s">
        <v>212</v>
      </c>
      <c r="C3022" s="4" t="s">
        <v>415</v>
      </c>
      <c r="D3022" s="4" t="s">
        <v>500</v>
      </c>
      <c r="E3022" s="3" t="s">
        <v>850</v>
      </c>
      <c r="F3022" s="3"/>
      <c r="G3022" s="3" t="s">
        <v>18</v>
      </c>
      <c r="H3022" s="3"/>
      <c r="I3022" s="3" t="s">
        <v>833</v>
      </c>
      <c r="J3022" s="3">
        <v>2015</v>
      </c>
      <c r="K3022" s="9">
        <v>75</v>
      </c>
    </row>
    <row r="3023" spans="1:11" x14ac:dyDescent="0.3">
      <c r="A3023" s="4" t="s">
        <v>271</v>
      </c>
      <c r="B3023" s="4" t="s">
        <v>212</v>
      </c>
      <c r="C3023" s="4" t="s">
        <v>415</v>
      </c>
      <c r="D3023" s="4" t="s">
        <v>500</v>
      </c>
      <c r="E3023" s="3" t="s">
        <v>850</v>
      </c>
      <c r="F3023" s="3"/>
      <c r="G3023" s="3" t="s">
        <v>18</v>
      </c>
      <c r="H3023" s="3"/>
      <c r="I3023" s="3" t="s">
        <v>833</v>
      </c>
      <c r="J3023" s="3">
        <v>2020</v>
      </c>
      <c r="K3023" s="9">
        <v>75</v>
      </c>
    </row>
    <row r="3024" spans="1:11" x14ac:dyDescent="0.3">
      <c r="A3024" s="4" t="s">
        <v>271</v>
      </c>
      <c r="B3024" s="4" t="s">
        <v>212</v>
      </c>
      <c r="C3024" s="4" t="s">
        <v>415</v>
      </c>
      <c r="D3024" s="4" t="s">
        <v>500</v>
      </c>
      <c r="E3024" s="3" t="s">
        <v>850</v>
      </c>
      <c r="F3024" s="3"/>
      <c r="G3024" s="3" t="s">
        <v>18</v>
      </c>
      <c r="H3024" s="3"/>
      <c r="I3024" s="3" t="s">
        <v>833</v>
      </c>
      <c r="J3024" s="3">
        <v>2030</v>
      </c>
      <c r="K3024" s="9">
        <v>75</v>
      </c>
    </row>
    <row r="3025" spans="1:11" x14ac:dyDescent="0.3">
      <c r="A3025" s="4" t="s">
        <v>271</v>
      </c>
      <c r="B3025" s="4" t="s">
        <v>212</v>
      </c>
      <c r="C3025" s="4" t="s">
        <v>415</v>
      </c>
      <c r="D3025" s="4" t="s">
        <v>500</v>
      </c>
      <c r="E3025" s="3" t="s">
        <v>850</v>
      </c>
      <c r="F3025" s="3"/>
      <c r="G3025" s="3" t="s">
        <v>18</v>
      </c>
      <c r="H3025" s="3"/>
      <c r="I3025" s="3" t="s">
        <v>833</v>
      </c>
      <c r="J3025" s="3">
        <v>2040</v>
      </c>
      <c r="K3025" s="9">
        <v>75</v>
      </c>
    </row>
    <row r="3026" spans="1:11" x14ac:dyDescent="0.3">
      <c r="A3026" s="4" t="s">
        <v>271</v>
      </c>
      <c r="B3026" s="4" t="s">
        <v>212</v>
      </c>
      <c r="C3026" s="4" t="s">
        <v>415</v>
      </c>
      <c r="D3026" s="4" t="s">
        <v>500</v>
      </c>
      <c r="E3026" s="3" t="s">
        <v>850</v>
      </c>
      <c r="F3026" s="3"/>
      <c r="G3026" s="3" t="s">
        <v>18</v>
      </c>
      <c r="H3026" s="3"/>
      <c r="I3026" s="3" t="s">
        <v>833</v>
      </c>
      <c r="J3026" s="3">
        <v>2050</v>
      </c>
      <c r="K3026" s="9">
        <v>75</v>
      </c>
    </row>
    <row r="3027" spans="1:11" x14ac:dyDescent="0.3">
      <c r="A3027" s="4" t="s">
        <v>271</v>
      </c>
      <c r="B3027" s="4" t="s">
        <v>212</v>
      </c>
      <c r="C3027" s="4" t="s">
        <v>415</v>
      </c>
      <c r="D3027" s="4" t="s">
        <v>501</v>
      </c>
      <c r="E3027" s="3" t="s">
        <v>850</v>
      </c>
      <c r="F3027" s="3"/>
      <c r="G3027" s="3" t="s">
        <v>18</v>
      </c>
      <c r="H3027" s="3"/>
      <c r="I3027" s="3" t="s">
        <v>833</v>
      </c>
      <c r="J3027" s="3">
        <v>2015</v>
      </c>
      <c r="K3027" s="9">
        <v>25</v>
      </c>
    </row>
    <row r="3028" spans="1:11" x14ac:dyDescent="0.3">
      <c r="A3028" s="4" t="s">
        <v>271</v>
      </c>
      <c r="B3028" s="4" t="s">
        <v>212</v>
      </c>
      <c r="C3028" s="4" t="s">
        <v>415</v>
      </c>
      <c r="D3028" s="4" t="s">
        <v>501</v>
      </c>
      <c r="E3028" s="3" t="s">
        <v>850</v>
      </c>
      <c r="F3028" s="3"/>
      <c r="G3028" s="3" t="s">
        <v>18</v>
      </c>
      <c r="H3028" s="3"/>
      <c r="I3028" s="3" t="s">
        <v>833</v>
      </c>
      <c r="J3028" s="3">
        <v>2020</v>
      </c>
      <c r="K3028" s="9">
        <v>25</v>
      </c>
    </row>
    <row r="3029" spans="1:11" x14ac:dyDescent="0.3">
      <c r="A3029" s="4" t="s">
        <v>271</v>
      </c>
      <c r="B3029" s="4" t="s">
        <v>212</v>
      </c>
      <c r="C3029" s="4" t="s">
        <v>415</v>
      </c>
      <c r="D3029" s="4" t="s">
        <v>501</v>
      </c>
      <c r="E3029" s="3" t="s">
        <v>850</v>
      </c>
      <c r="F3029" s="3"/>
      <c r="G3029" s="3" t="s">
        <v>18</v>
      </c>
      <c r="H3029" s="3"/>
      <c r="I3029" s="3" t="s">
        <v>833</v>
      </c>
      <c r="J3029" s="3">
        <v>2030</v>
      </c>
      <c r="K3029" s="9">
        <v>25</v>
      </c>
    </row>
    <row r="3030" spans="1:11" x14ac:dyDescent="0.3">
      <c r="A3030" s="4" t="s">
        <v>271</v>
      </c>
      <c r="B3030" s="4" t="s">
        <v>212</v>
      </c>
      <c r="C3030" s="4" t="s">
        <v>415</v>
      </c>
      <c r="D3030" s="4" t="s">
        <v>501</v>
      </c>
      <c r="E3030" s="3" t="s">
        <v>850</v>
      </c>
      <c r="F3030" s="3"/>
      <c r="G3030" s="3" t="s">
        <v>18</v>
      </c>
      <c r="H3030" s="3"/>
      <c r="I3030" s="3" t="s">
        <v>833</v>
      </c>
      <c r="J3030" s="3">
        <v>2040</v>
      </c>
      <c r="K3030" s="9">
        <v>25</v>
      </c>
    </row>
    <row r="3031" spans="1:11" x14ac:dyDescent="0.3">
      <c r="A3031" s="4" t="s">
        <v>271</v>
      </c>
      <c r="B3031" s="4" t="s">
        <v>212</v>
      </c>
      <c r="C3031" s="4" t="s">
        <v>415</v>
      </c>
      <c r="D3031" s="4" t="s">
        <v>501</v>
      </c>
      <c r="E3031" s="3" t="s">
        <v>850</v>
      </c>
      <c r="F3031" s="3"/>
      <c r="G3031" s="3" t="s">
        <v>18</v>
      </c>
      <c r="H3031" s="3"/>
      <c r="I3031" s="3" t="s">
        <v>833</v>
      </c>
      <c r="J3031" s="3">
        <v>2050</v>
      </c>
      <c r="K3031" s="9">
        <v>25</v>
      </c>
    </row>
    <row r="3032" spans="1:11" x14ac:dyDescent="0.3">
      <c r="A3032" s="4" t="s">
        <v>271</v>
      </c>
      <c r="B3032" s="4" t="s">
        <v>212</v>
      </c>
      <c r="C3032" s="4" t="s">
        <v>415</v>
      </c>
      <c r="D3032" s="4" t="s">
        <v>727</v>
      </c>
      <c r="E3032" s="3" t="s">
        <v>888</v>
      </c>
      <c r="F3032" s="3"/>
      <c r="G3032" s="3" t="s">
        <v>51</v>
      </c>
      <c r="H3032" s="3">
        <v>4</v>
      </c>
      <c r="I3032" s="3" t="s">
        <v>12</v>
      </c>
      <c r="J3032" s="3">
        <v>2020</v>
      </c>
      <c r="K3032" s="9">
        <v>0.9</v>
      </c>
    </row>
    <row r="3033" spans="1:11" x14ac:dyDescent="0.3">
      <c r="A3033" s="4" t="s">
        <v>271</v>
      </c>
      <c r="B3033" s="4" t="s">
        <v>212</v>
      </c>
      <c r="C3033" s="4" t="s">
        <v>415</v>
      </c>
      <c r="D3033" s="4" t="s">
        <v>727</v>
      </c>
      <c r="E3033" s="3" t="s">
        <v>888</v>
      </c>
      <c r="F3033" s="3"/>
      <c r="G3033" s="3" t="s">
        <v>51</v>
      </c>
      <c r="H3033" s="3">
        <v>4</v>
      </c>
      <c r="I3033" s="3" t="s">
        <v>12</v>
      </c>
      <c r="J3033" s="3">
        <v>2050</v>
      </c>
      <c r="K3033" s="9">
        <v>0.9</v>
      </c>
    </row>
    <row r="3034" spans="1:11" x14ac:dyDescent="0.3">
      <c r="A3034" s="4" t="s">
        <v>271</v>
      </c>
      <c r="B3034" s="4" t="s">
        <v>212</v>
      </c>
      <c r="C3034" s="4" t="s">
        <v>415</v>
      </c>
      <c r="D3034" s="4" t="s">
        <v>727</v>
      </c>
      <c r="E3034" s="3" t="s">
        <v>888</v>
      </c>
      <c r="F3034" s="3"/>
      <c r="G3034" s="3" t="s">
        <v>51</v>
      </c>
      <c r="H3034" s="3">
        <v>4</v>
      </c>
      <c r="I3034" s="3" t="s">
        <v>11</v>
      </c>
      <c r="J3034" s="3">
        <v>2020</v>
      </c>
      <c r="K3034" s="9">
        <v>1.1000000000000001</v>
      </c>
    </row>
    <row r="3035" spans="1:11" x14ac:dyDescent="0.3">
      <c r="A3035" s="4" t="s">
        <v>271</v>
      </c>
      <c r="B3035" s="4" t="s">
        <v>212</v>
      </c>
      <c r="C3035" s="4" t="s">
        <v>415</v>
      </c>
      <c r="D3035" s="4" t="s">
        <v>727</v>
      </c>
      <c r="E3035" s="3" t="s">
        <v>888</v>
      </c>
      <c r="F3035" s="3"/>
      <c r="G3035" s="3" t="s">
        <v>51</v>
      </c>
      <c r="H3035" s="3">
        <v>4</v>
      </c>
      <c r="I3035" s="3" t="s">
        <v>11</v>
      </c>
      <c r="J3035" s="3">
        <v>2050</v>
      </c>
      <c r="K3035" s="9">
        <v>1.1000000000000001</v>
      </c>
    </row>
    <row r="3036" spans="1:11" x14ac:dyDescent="0.3">
      <c r="A3036" s="4" t="s">
        <v>271</v>
      </c>
      <c r="B3036" s="4" t="s">
        <v>212</v>
      </c>
      <c r="C3036" s="4" t="s">
        <v>415</v>
      </c>
      <c r="D3036" s="4" t="s">
        <v>727</v>
      </c>
      <c r="E3036" s="3" t="s">
        <v>888</v>
      </c>
      <c r="F3036" s="3"/>
      <c r="G3036" s="3" t="s">
        <v>51</v>
      </c>
      <c r="H3036" s="3">
        <v>4</v>
      </c>
      <c r="I3036" s="3" t="s">
        <v>833</v>
      </c>
      <c r="J3036" s="3">
        <v>2015</v>
      </c>
      <c r="K3036" s="9">
        <v>0.1224105461393597</v>
      </c>
    </row>
    <row r="3037" spans="1:11" x14ac:dyDescent="0.3">
      <c r="A3037" s="4" t="s">
        <v>271</v>
      </c>
      <c r="B3037" s="4" t="s">
        <v>212</v>
      </c>
      <c r="C3037" s="4" t="s">
        <v>415</v>
      </c>
      <c r="D3037" s="4" t="s">
        <v>727</v>
      </c>
      <c r="E3037" s="3" t="s">
        <v>888</v>
      </c>
      <c r="F3037" s="3"/>
      <c r="G3037" s="3" t="s">
        <v>51</v>
      </c>
      <c r="H3037" s="3">
        <v>4</v>
      </c>
      <c r="I3037" s="3" t="s">
        <v>833</v>
      </c>
      <c r="J3037" s="3">
        <v>2020</v>
      </c>
      <c r="K3037" s="9">
        <v>0.1224105461393597</v>
      </c>
    </row>
    <row r="3038" spans="1:11" x14ac:dyDescent="0.3">
      <c r="A3038" s="4" t="s">
        <v>271</v>
      </c>
      <c r="B3038" s="4" t="s">
        <v>212</v>
      </c>
      <c r="C3038" s="4" t="s">
        <v>415</v>
      </c>
      <c r="D3038" s="4" t="s">
        <v>727</v>
      </c>
      <c r="E3038" s="3" t="s">
        <v>888</v>
      </c>
      <c r="F3038" s="3"/>
      <c r="G3038" s="3" t="s">
        <v>51</v>
      </c>
      <c r="H3038" s="3">
        <v>4</v>
      </c>
      <c r="I3038" s="3" t="s">
        <v>833</v>
      </c>
      <c r="J3038" s="3">
        <v>2030</v>
      </c>
      <c r="K3038" s="9">
        <v>0.1224105461393597</v>
      </c>
    </row>
    <row r="3039" spans="1:11" x14ac:dyDescent="0.3">
      <c r="A3039" s="4" t="s">
        <v>271</v>
      </c>
      <c r="B3039" s="4" t="s">
        <v>212</v>
      </c>
      <c r="C3039" s="4" t="s">
        <v>415</v>
      </c>
      <c r="D3039" s="4" t="s">
        <v>727</v>
      </c>
      <c r="E3039" s="3" t="s">
        <v>888</v>
      </c>
      <c r="F3039" s="3"/>
      <c r="G3039" s="3" t="s">
        <v>51</v>
      </c>
      <c r="H3039" s="3">
        <v>4</v>
      </c>
      <c r="I3039" s="3" t="s">
        <v>833</v>
      </c>
      <c r="J3039" s="3">
        <v>2040</v>
      </c>
      <c r="K3039" s="9">
        <v>0.1224105461393597</v>
      </c>
    </row>
    <row r="3040" spans="1:11" x14ac:dyDescent="0.3">
      <c r="A3040" s="4" t="s">
        <v>271</v>
      </c>
      <c r="B3040" s="4" t="s">
        <v>212</v>
      </c>
      <c r="C3040" s="4" t="s">
        <v>415</v>
      </c>
      <c r="D3040" s="4" t="s">
        <v>727</v>
      </c>
      <c r="E3040" s="3" t="s">
        <v>888</v>
      </c>
      <c r="F3040" s="3"/>
      <c r="G3040" s="3" t="s">
        <v>51</v>
      </c>
      <c r="H3040" s="3">
        <v>4</v>
      </c>
      <c r="I3040" s="3" t="s">
        <v>833</v>
      </c>
      <c r="J3040" s="3">
        <v>2050</v>
      </c>
      <c r="K3040" s="9">
        <v>0.1224105461393597</v>
      </c>
    </row>
    <row r="3041" spans="1:11" x14ac:dyDescent="0.3">
      <c r="A3041" s="4" t="s">
        <v>271</v>
      </c>
      <c r="B3041" s="4" t="s">
        <v>212</v>
      </c>
      <c r="C3041" s="4" t="s">
        <v>415</v>
      </c>
      <c r="D3041" s="4" t="s">
        <v>726</v>
      </c>
      <c r="E3041" s="3" t="s">
        <v>889</v>
      </c>
      <c r="F3041" s="3"/>
      <c r="G3041" s="3" t="s">
        <v>48</v>
      </c>
      <c r="H3041" s="3">
        <v>3</v>
      </c>
      <c r="I3041" s="3" t="s">
        <v>12</v>
      </c>
      <c r="J3041" s="3">
        <v>2020</v>
      </c>
      <c r="K3041" s="9">
        <v>0.8</v>
      </c>
    </row>
    <row r="3042" spans="1:11" x14ac:dyDescent="0.3">
      <c r="A3042" s="4" t="s">
        <v>271</v>
      </c>
      <c r="B3042" s="4" t="s">
        <v>212</v>
      </c>
      <c r="C3042" s="4" t="s">
        <v>415</v>
      </c>
      <c r="D3042" s="4" t="s">
        <v>726</v>
      </c>
      <c r="E3042" s="3" t="s">
        <v>889</v>
      </c>
      <c r="F3042" s="3"/>
      <c r="G3042" s="3" t="s">
        <v>48</v>
      </c>
      <c r="H3042" s="3">
        <v>3</v>
      </c>
      <c r="I3042" s="3" t="s">
        <v>12</v>
      </c>
      <c r="J3042" s="3">
        <v>2050</v>
      </c>
      <c r="K3042" s="9">
        <v>0.9</v>
      </c>
    </row>
    <row r="3043" spans="1:11" x14ac:dyDescent="0.3">
      <c r="A3043" s="4" t="s">
        <v>271</v>
      </c>
      <c r="B3043" s="4" t="s">
        <v>212</v>
      </c>
      <c r="C3043" s="4" t="s">
        <v>415</v>
      </c>
      <c r="D3043" s="4" t="s">
        <v>726</v>
      </c>
      <c r="E3043" s="3" t="s">
        <v>889</v>
      </c>
      <c r="F3043" s="3"/>
      <c r="G3043" s="3" t="s">
        <v>48</v>
      </c>
      <c r="H3043" s="3">
        <v>3</v>
      </c>
      <c r="I3043" s="3" t="s">
        <v>11</v>
      </c>
      <c r="J3043" s="3">
        <v>2020</v>
      </c>
      <c r="K3043" s="9">
        <v>1.2</v>
      </c>
    </row>
    <row r="3044" spans="1:11" x14ac:dyDescent="0.3">
      <c r="A3044" s="4" t="s">
        <v>271</v>
      </c>
      <c r="B3044" s="4" t="s">
        <v>212</v>
      </c>
      <c r="C3044" s="4" t="s">
        <v>415</v>
      </c>
      <c r="D3044" s="4" t="s">
        <v>726</v>
      </c>
      <c r="E3044" s="3" t="s">
        <v>889</v>
      </c>
      <c r="F3044" s="3"/>
      <c r="G3044" s="3" t="s">
        <v>48</v>
      </c>
      <c r="H3044" s="3">
        <v>3</v>
      </c>
      <c r="I3044" s="3" t="s">
        <v>11</v>
      </c>
      <c r="J3044" s="3">
        <v>2050</v>
      </c>
      <c r="K3044" s="9">
        <v>1.1000000000000001</v>
      </c>
    </row>
    <row r="3045" spans="1:11" x14ac:dyDescent="0.3">
      <c r="A3045" s="4" t="s">
        <v>271</v>
      </c>
      <c r="B3045" s="4" t="s">
        <v>212</v>
      </c>
      <c r="C3045" s="4" t="s">
        <v>415</v>
      </c>
      <c r="D3045" s="4" t="s">
        <v>726</v>
      </c>
      <c r="E3045" s="3" t="s">
        <v>889</v>
      </c>
      <c r="F3045" s="3"/>
      <c r="G3045" s="3" t="s">
        <v>48</v>
      </c>
      <c r="H3045" s="3">
        <v>3</v>
      </c>
      <c r="I3045" s="3" t="s">
        <v>833</v>
      </c>
      <c r="J3045" s="3">
        <v>2015</v>
      </c>
      <c r="K3045" s="9">
        <v>1.081152641101452</v>
      </c>
    </row>
    <row r="3046" spans="1:11" x14ac:dyDescent="0.3">
      <c r="A3046" s="4" t="s">
        <v>271</v>
      </c>
      <c r="B3046" s="4" t="s">
        <v>212</v>
      </c>
      <c r="C3046" s="4" t="s">
        <v>415</v>
      </c>
      <c r="D3046" s="4" t="s">
        <v>726</v>
      </c>
      <c r="E3046" s="3" t="s">
        <v>889</v>
      </c>
      <c r="F3046" s="3"/>
      <c r="G3046" s="3" t="s">
        <v>48</v>
      </c>
      <c r="H3046" s="3">
        <v>3</v>
      </c>
      <c r="I3046" s="3" t="s">
        <v>833</v>
      </c>
      <c r="J3046" s="3">
        <v>2020</v>
      </c>
      <c r="K3046" s="9">
        <v>1.016120903290838</v>
      </c>
    </row>
    <row r="3047" spans="1:11" x14ac:dyDescent="0.3">
      <c r="A3047" s="4" t="s">
        <v>271</v>
      </c>
      <c r="B3047" s="4" t="s">
        <v>212</v>
      </c>
      <c r="C3047" s="4" t="s">
        <v>415</v>
      </c>
      <c r="D3047" s="4" t="s">
        <v>726</v>
      </c>
      <c r="E3047" s="3" t="s">
        <v>889</v>
      </c>
      <c r="F3047" s="3"/>
      <c r="G3047" s="3" t="s">
        <v>48</v>
      </c>
      <c r="H3047" s="3">
        <v>3</v>
      </c>
      <c r="I3047" s="3" t="s">
        <v>833</v>
      </c>
      <c r="J3047" s="3">
        <v>2030</v>
      </c>
      <c r="K3047" s="9">
        <v>0.93483123102757082</v>
      </c>
    </row>
    <row r="3048" spans="1:11" x14ac:dyDescent="0.3">
      <c r="A3048" s="4" t="s">
        <v>271</v>
      </c>
      <c r="B3048" s="4" t="s">
        <v>212</v>
      </c>
      <c r="C3048" s="4" t="s">
        <v>415</v>
      </c>
      <c r="D3048" s="4" t="s">
        <v>726</v>
      </c>
      <c r="E3048" s="3" t="s">
        <v>889</v>
      </c>
      <c r="F3048" s="3"/>
      <c r="G3048" s="3" t="s">
        <v>48</v>
      </c>
      <c r="H3048" s="3">
        <v>3</v>
      </c>
      <c r="I3048" s="3" t="s">
        <v>833</v>
      </c>
      <c r="J3048" s="3">
        <v>2040</v>
      </c>
      <c r="K3048" s="9">
        <v>0.89418639489593754</v>
      </c>
    </row>
    <row r="3049" spans="1:11" x14ac:dyDescent="0.3">
      <c r="A3049" s="4" t="s">
        <v>271</v>
      </c>
      <c r="B3049" s="4" t="s">
        <v>212</v>
      </c>
      <c r="C3049" s="4" t="s">
        <v>415</v>
      </c>
      <c r="D3049" s="4" t="s">
        <v>726</v>
      </c>
      <c r="E3049" s="3" t="s">
        <v>889</v>
      </c>
      <c r="F3049" s="3"/>
      <c r="G3049" s="3" t="s">
        <v>48</v>
      </c>
      <c r="H3049" s="3">
        <v>3</v>
      </c>
      <c r="I3049" s="3" t="s">
        <v>833</v>
      </c>
      <c r="J3049" s="3">
        <v>2050</v>
      </c>
      <c r="K3049" s="9">
        <v>0.84</v>
      </c>
    </row>
    <row r="3050" spans="1:11" x14ac:dyDescent="0.3">
      <c r="A3050" s="4" t="s">
        <v>271</v>
      </c>
      <c r="B3050" s="4" t="s">
        <v>212</v>
      </c>
      <c r="C3050" s="4" t="s">
        <v>415</v>
      </c>
      <c r="D3050" s="4" t="s">
        <v>729</v>
      </c>
      <c r="E3050" s="3" t="s">
        <v>889</v>
      </c>
      <c r="F3050" s="3"/>
      <c r="G3050" s="3"/>
      <c r="H3050" s="3"/>
      <c r="I3050" s="3" t="s">
        <v>833</v>
      </c>
      <c r="J3050" s="3">
        <v>2015</v>
      </c>
      <c r="K3050" s="9">
        <v>0</v>
      </c>
    </row>
    <row r="3051" spans="1:11" x14ac:dyDescent="0.3">
      <c r="A3051" s="4" t="s">
        <v>271</v>
      </c>
      <c r="B3051" s="4" t="s">
        <v>212</v>
      </c>
      <c r="C3051" s="4" t="s">
        <v>415</v>
      </c>
      <c r="D3051" s="4" t="s">
        <v>729</v>
      </c>
      <c r="E3051" s="3" t="s">
        <v>889</v>
      </c>
      <c r="F3051" s="3"/>
      <c r="G3051" s="3"/>
      <c r="H3051" s="3"/>
      <c r="I3051" s="3" t="s">
        <v>833</v>
      </c>
      <c r="J3051" s="3">
        <v>2020</v>
      </c>
      <c r="K3051" s="9">
        <v>0</v>
      </c>
    </row>
    <row r="3052" spans="1:11" x14ac:dyDescent="0.3">
      <c r="A3052" s="4" t="s">
        <v>271</v>
      </c>
      <c r="B3052" s="4" t="s">
        <v>212</v>
      </c>
      <c r="C3052" s="4" t="s">
        <v>415</v>
      </c>
      <c r="D3052" s="4" t="s">
        <v>729</v>
      </c>
      <c r="E3052" s="3" t="s">
        <v>889</v>
      </c>
      <c r="F3052" s="3"/>
      <c r="G3052" s="3"/>
      <c r="H3052" s="3"/>
      <c r="I3052" s="3" t="s">
        <v>833</v>
      </c>
      <c r="J3052" s="3">
        <v>2030</v>
      </c>
      <c r="K3052" s="9">
        <v>0</v>
      </c>
    </row>
    <row r="3053" spans="1:11" x14ac:dyDescent="0.3">
      <c r="A3053" s="4" t="s">
        <v>271</v>
      </c>
      <c r="B3053" s="4" t="s">
        <v>212</v>
      </c>
      <c r="C3053" s="4" t="s">
        <v>415</v>
      </c>
      <c r="D3053" s="4" t="s">
        <v>729</v>
      </c>
      <c r="E3053" s="3" t="s">
        <v>889</v>
      </c>
      <c r="F3053" s="3"/>
      <c r="G3053" s="3"/>
      <c r="H3053" s="3"/>
      <c r="I3053" s="3" t="s">
        <v>833</v>
      </c>
      <c r="J3053" s="3">
        <v>2040</v>
      </c>
      <c r="K3053" s="9">
        <v>0</v>
      </c>
    </row>
    <row r="3054" spans="1:11" x14ac:dyDescent="0.3">
      <c r="A3054" s="4" t="s">
        <v>271</v>
      </c>
      <c r="B3054" s="4" t="s">
        <v>212</v>
      </c>
      <c r="C3054" s="4" t="s">
        <v>415</v>
      </c>
      <c r="D3054" s="4" t="s">
        <v>729</v>
      </c>
      <c r="E3054" s="3" t="s">
        <v>889</v>
      </c>
      <c r="F3054" s="3"/>
      <c r="G3054" s="3"/>
      <c r="H3054" s="3"/>
      <c r="I3054" s="3" t="s">
        <v>833</v>
      </c>
      <c r="J3054" s="3">
        <v>2050</v>
      </c>
      <c r="K3054" s="9">
        <v>0</v>
      </c>
    </row>
    <row r="3055" spans="1:11" x14ac:dyDescent="0.3">
      <c r="A3055" s="4" t="s">
        <v>271</v>
      </c>
      <c r="B3055" s="4" t="s">
        <v>212</v>
      </c>
      <c r="C3055" s="4" t="s">
        <v>415</v>
      </c>
      <c r="D3055" s="4" t="s">
        <v>728</v>
      </c>
      <c r="E3055" s="3" t="s">
        <v>890</v>
      </c>
      <c r="F3055" s="3"/>
      <c r="G3055" s="3" t="s">
        <v>51</v>
      </c>
      <c r="H3055" s="3">
        <v>4</v>
      </c>
      <c r="I3055" s="3" t="s">
        <v>12</v>
      </c>
      <c r="J3055" s="3">
        <v>2020</v>
      </c>
      <c r="K3055" s="9">
        <v>0.9</v>
      </c>
    </row>
    <row r="3056" spans="1:11" x14ac:dyDescent="0.3">
      <c r="A3056" s="4" t="s">
        <v>271</v>
      </c>
      <c r="B3056" s="4" t="s">
        <v>212</v>
      </c>
      <c r="C3056" s="4" t="s">
        <v>415</v>
      </c>
      <c r="D3056" s="4" t="s">
        <v>728</v>
      </c>
      <c r="E3056" s="3" t="s">
        <v>890</v>
      </c>
      <c r="F3056" s="3"/>
      <c r="G3056" s="3" t="s">
        <v>51</v>
      </c>
      <c r="H3056" s="3">
        <v>4</v>
      </c>
      <c r="I3056" s="3" t="s">
        <v>12</v>
      </c>
      <c r="J3056" s="3">
        <v>2050</v>
      </c>
      <c r="K3056" s="9">
        <v>0.9</v>
      </c>
    </row>
    <row r="3057" spans="1:11" x14ac:dyDescent="0.3">
      <c r="A3057" s="4" t="s">
        <v>271</v>
      </c>
      <c r="B3057" s="4" t="s">
        <v>212</v>
      </c>
      <c r="C3057" s="4" t="s">
        <v>415</v>
      </c>
      <c r="D3057" s="4" t="s">
        <v>728</v>
      </c>
      <c r="E3057" s="3" t="s">
        <v>890</v>
      </c>
      <c r="F3057" s="3"/>
      <c r="G3057" s="3" t="s">
        <v>51</v>
      </c>
      <c r="H3057" s="3">
        <v>4</v>
      </c>
      <c r="I3057" s="3" t="s">
        <v>11</v>
      </c>
      <c r="J3057" s="3">
        <v>2020</v>
      </c>
      <c r="K3057" s="9">
        <v>1.1000000000000001</v>
      </c>
    </row>
    <row r="3058" spans="1:11" x14ac:dyDescent="0.3">
      <c r="A3058" s="4" t="s">
        <v>271</v>
      </c>
      <c r="B3058" s="4" t="s">
        <v>212</v>
      </c>
      <c r="C3058" s="4" t="s">
        <v>415</v>
      </c>
      <c r="D3058" s="4" t="s">
        <v>728</v>
      </c>
      <c r="E3058" s="3" t="s">
        <v>890</v>
      </c>
      <c r="F3058" s="3"/>
      <c r="G3058" s="3" t="s">
        <v>51</v>
      </c>
      <c r="H3058" s="3">
        <v>4</v>
      </c>
      <c r="I3058" s="3" t="s">
        <v>11</v>
      </c>
      <c r="J3058" s="3">
        <v>2050</v>
      </c>
      <c r="K3058" s="9">
        <v>1.1000000000000001</v>
      </c>
    </row>
    <row r="3059" spans="1:11" x14ac:dyDescent="0.3">
      <c r="A3059" s="4" t="s">
        <v>271</v>
      </c>
      <c r="B3059" s="4" t="s">
        <v>212</v>
      </c>
      <c r="C3059" s="4" t="s">
        <v>415</v>
      </c>
      <c r="D3059" s="4" t="s">
        <v>728</v>
      </c>
      <c r="E3059" s="3" t="s">
        <v>890</v>
      </c>
      <c r="F3059" s="3"/>
      <c r="G3059" s="3" t="s">
        <v>51</v>
      </c>
      <c r="H3059" s="3">
        <v>4</v>
      </c>
      <c r="I3059" s="3" t="s">
        <v>833</v>
      </c>
      <c r="J3059" s="3">
        <v>2015</v>
      </c>
      <c r="K3059" s="9">
        <v>7.6543947517200612</v>
      </c>
    </row>
    <row r="3060" spans="1:11" x14ac:dyDescent="0.3">
      <c r="A3060" s="4" t="s">
        <v>271</v>
      </c>
      <c r="B3060" s="4" t="s">
        <v>212</v>
      </c>
      <c r="C3060" s="4" t="s">
        <v>415</v>
      </c>
      <c r="D3060" s="4" t="s">
        <v>728</v>
      </c>
      <c r="E3060" s="3" t="s">
        <v>890</v>
      </c>
      <c r="F3060" s="3"/>
      <c r="G3060" s="3" t="s">
        <v>51</v>
      </c>
      <c r="H3060" s="3">
        <v>4</v>
      </c>
      <c r="I3060" s="3" t="s">
        <v>833</v>
      </c>
      <c r="J3060" s="3">
        <v>2020</v>
      </c>
      <c r="K3060" s="9">
        <v>7.6543947517200612</v>
      </c>
    </row>
    <row r="3061" spans="1:11" x14ac:dyDescent="0.3">
      <c r="A3061" s="4" t="s">
        <v>271</v>
      </c>
      <c r="B3061" s="4" t="s">
        <v>212</v>
      </c>
      <c r="C3061" s="4" t="s">
        <v>415</v>
      </c>
      <c r="D3061" s="4" t="s">
        <v>728</v>
      </c>
      <c r="E3061" s="3" t="s">
        <v>890</v>
      </c>
      <c r="F3061" s="3"/>
      <c r="G3061" s="3" t="s">
        <v>51</v>
      </c>
      <c r="H3061" s="3">
        <v>4</v>
      </c>
      <c r="I3061" s="3" t="s">
        <v>833</v>
      </c>
      <c r="J3061" s="3">
        <v>2030</v>
      </c>
      <c r="K3061" s="9">
        <v>7.6543947517200612</v>
      </c>
    </row>
    <row r="3062" spans="1:11" x14ac:dyDescent="0.3">
      <c r="A3062" s="4" t="s">
        <v>271</v>
      </c>
      <c r="B3062" s="4" t="s">
        <v>212</v>
      </c>
      <c r="C3062" s="4" t="s">
        <v>415</v>
      </c>
      <c r="D3062" s="4" t="s">
        <v>728</v>
      </c>
      <c r="E3062" s="3" t="s">
        <v>890</v>
      </c>
      <c r="F3062" s="3"/>
      <c r="G3062" s="3" t="s">
        <v>51</v>
      </c>
      <c r="H3062" s="3">
        <v>4</v>
      </c>
      <c r="I3062" s="3" t="s">
        <v>833</v>
      </c>
      <c r="J3062" s="3">
        <v>2040</v>
      </c>
      <c r="K3062" s="9">
        <v>7.6543947517200612</v>
      </c>
    </row>
    <row r="3063" spans="1:11" x14ac:dyDescent="0.3">
      <c r="A3063" s="4" t="s">
        <v>271</v>
      </c>
      <c r="B3063" s="4" t="s">
        <v>212</v>
      </c>
      <c r="C3063" s="4" t="s">
        <v>415</v>
      </c>
      <c r="D3063" s="4" t="s">
        <v>728</v>
      </c>
      <c r="E3063" s="3" t="s">
        <v>890</v>
      </c>
      <c r="F3063" s="3"/>
      <c r="G3063" s="3" t="s">
        <v>51</v>
      </c>
      <c r="H3063" s="3">
        <v>4</v>
      </c>
      <c r="I3063" s="3" t="s">
        <v>833</v>
      </c>
      <c r="J3063" s="3">
        <v>2050</v>
      </c>
      <c r="K3063" s="9">
        <v>7.6543947517200612</v>
      </c>
    </row>
    <row r="3064" spans="1:11" x14ac:dyDescent="0.3">
      <c r="A3064" s="4" t="s">
        <v>271</v>
      </c>
      <c r="B3064" s="4" t="s">
        <v>212</v>
      </c>
      <c r="C3064" s="4" t="s">
        <v>36</v>
      </c>
      <c r="D3064" s="4" t="s">
        <v>500</v>
      </c>
      <c r="E3064" s="3" t="s">
        <v>850</v>
      </c>
      <c r="F3064" s="3"/>
      <c r="G3064" s="3" t="s">
        <v>18</v>
      </c>
      <c r="H3064" s="3"/>
      <c r="I3064" s="3" t="s">
        <v>833</v>
      </c>
      <c r="J3064" s="3">
        <v>2015</v>
      </c>
      <c r="K3064" s="9">
        <v>75</v>
      </c>
    </row>
    <row r="3065" spans="1:11" x14ac:dyDescent="0.3">
      <c r="A3065" s="4" t="s">
        <v>271</v>
      </c>
      <c r="B3065" s="4" t="s">
        <v>212</v>
      </c>
      <c r="C3065" s="4" t="s">
        <v>36</v>
      </c>
      <c r="D3065" s="4" t="s">
        <v>500</v>
      </c>
      <c r="E3065" s="3" t="s">
        <v>850</v>
      </c>
      <c r="F3065" s="3"/>
      <c r="G3065" s="3" t="s">
        <v>18</v>
      </c>
      <c r="H3065" s="3"/>
      <c r="I3065" s="3" t="s">
        <v>833</v>
      </c>
      <c r="J3065" s="3">
        <v>2020</v>
      </c>
      <c r="K3065" s="9">
        <v>75</v>
      </c>
    </row>
    <row r="3066" spans="1:11" x14ac:dyDescent="0.3">
      <c r="A3066" s="4" t="s">
        <v>271</v>
      </c>
      <c r="B3066" s="4" t="s">
        <v>212</v>
      </c>
      <c r="C3066" s="4" t="s">
        <v>36</v>
      </c>
      <c r="D3066" s="4" t="s">
        <v>500</v>
      </c>
      <c r="E3066" s="3" t="s">
        <v>850</v>
      </c>
      <c r="F3066" s="3"/>
      <c r="G3066" s="3" t="s">
        <v>18</v>
      </c>
      <c r="H3066" s="3"/>
      <c r="I3066" s="3" t="s">
        <v>833</v>
      </c>
      <c r="J3066" s="3">
        <v>2030</v>
      </c>
      <c r="K3066" s="9">
        <v>75</v>
      </c>
    </row>
    <row r="3067" spans="1:11" x14ac:dyDescent="0.3">
      <c r="A3067" s="4" t="s">
        <v>271</v>
      </c>
      <c r="B3067" s="4" t="s">
        <v>212</v>
      </c>
      <c r="C3067" s="4" t="s">
        <v>36</v>
      </c>
      <c r="D3067" s="4" t="s">
        <v>500</v>
      </c>
      <c r="E3067" s="3" t="s">
        <v>850</v>
      </c>
      <c r="F3067" s="3"/>
      <c r="G3067" s="3" t="s">
        <v>18</v>
      </c>
      <c r="H3067" s="3"/>
      <c r="I3067" s="3" t="s">
        <v>833</v>
      </c>
      <c r="J3067" s="3">
        <v>2040</v>
      </c>
      <c r="K3067" s="9">
        <v>75</v>
      </c>
    </row>
    <row r="3068" spans="1:11" x14ac:dyDescent="0.3">
      <c r="A3068" s="4" t="s">
        <v>271</v>
      </c>
      <c r="B3068" s="4" t="s">
        <v>212</v>
      </c>
      <c r="C3068" s="4" t="s">
        <v>36</v>
      </c>
      <c r="D3068" s="4" t="s">
        <v>500</v>
      </c>
      <c r="E3068" s="3" t="s">
        <v>850</v>
      </c>
      <c r="F3068" s="3"/>
      <c r="G3068" s="3" t="s">
        <v>18</v>
      </c>
      <c r="H3068" s="3"/>
      <c r="I3068" s="3" t="s">
        <v>833</v>
      </c>
      <c r="J3068" s="3">
        <v>2050</v>
      </c>
      <c r="K3068" s="9">
        <v>75</v>
      </c>
    </row>
    <row r="3069" spans="1:11" x14ac:dyDescent="0.3">
      <c r="A3069" s="4" t="s">
        <v>271</v>
      </c>
      <c r="B3069" s="4" t="s">
        <v>212</v>
      </c>
      <c r="C3069" s="4" t="s">
        <v>36</v>
      </c>
      <c r="D3069" s="4" t="s">
        <v>501</v>
      </c>
      <c r="E3069" s="3" t="s">
        <v>850</v>
      </c>
      <c r="F3069" s="3"/>
      <c r="G3069" s="3" t="s">
        <v>18</v>
      </c>
      <c r="H3069" s="3"/>
      <c r="I3069" s="3" t="s">
        <v>833</v>
      </c>
      <c r="J3069" s="3">
        <v>2015</v>
      </c>
      <c r="K3069" s="9">
        <v>25</v>
      </c>
    </row>
    <row r="3070" spans="1:11" x14ac:dyDescent="0.3">
      <c r="A3070" s="4" t="s">
        <v>271</v>
      </c>
      <c r="B3070" s="4" t="s">
        <v>212</v>
      </c>
      <c r="C3070" s="4" t="s">
        <v>36</v>
      </c>
      <c r="D3070" s="4" t="s">
        <v>501</v>
      </c>
      <c r="E3070" s="3" t="s">
        <v>850</v>
      </c>
      <c r="F3070" s="3"/>
      <c r="G3070" s="3" t="s">
        <v>18</v>
      </c>
      <c r="H3070" s="3"/>
      <c r="I3070" s="3" t="s">
        <v>833</v>
      </c>
      <c r="J3070" s="3">
        <v>2020</v>
      </c>
      <c r="K3070" s="9">
        <v>25</v>
      </c>
    </row>
    <row r="3071" spans="1:11" x14ac:dyDescent="0.3">
      <c r="A3071" s="4" t="s">
        <v>271</v>
      </c>
      <c r="B3071" s="4" t="s">
        <v>212</v>
      </c>
      <c r="C3071" s="4" t="s">
        <v>36</v>
      </c>
      <c r="D3071" s="4" t="s">
        <v>501</v>
      </c>
      <c r="E3071" s="3" t="s">
        <v>850</v>
      </c>
      <c r="F3071" s="3"/>
      <c r="G3071" s="3" t="s">
        <v>18</v>
      </c>
      <c r="H3071" s="3"/>
      <c r="I3071" s="3" t="s">
        <v>833</v>
      </c>
      <c r="J3071" s="3">
        <v>2030</v>
      </c>
      <c r="K3071" s="9">
        <v>25</v>
      </c>
    </row>
    <row r="3072" spans="1:11" x14ac:dyDescent="0.3">
      <c r="A3072" s="4" t="s">
        <v>271</v>
      </c>
      <c r="B3072" s="4" t="s">
        <v>212</v>
      </c>
      <c r="C3072" s="4" t="s">
        <v>36</v>
      </c>
      <c r="D3072" s="4" t="s">
        <v>501</v>
      </c>
      <c r="E3072" s="3" t="s">
        <v>850</v>
      </c>
      <c r="F3072" s="3"/>
      <c r="G3072" s="3" t="s">
        <v>18</v>
      </c>
      <c r="H3072" s="3"/>
      <c r="I3072" s="3" t="s">
        <v>833</v>
      </c>
      <c r="J3072" s="3">
        <v>2040</v>
      </c>
      <c r="K3072" s="9">
        <v>25</v>
      </c>
    </row>
    <row r="3073" spans="1:11" x14ac:dyDescent="0.3">
      <c r="A3073" s="4" t="s">
        <v>271</v>
      </c>
      <c r="B3073" s="4" t="s">
        <v>212</v>
      </c>
      <c r="C3073" s="4" t="s">
        <v>36</v>
      </c>
      <c r="D3073" s="4" t="s">
        <v>501</v>
      </c>
      <c r="E3073" s="3" t="s">
        <v>850</v>
      </c>
      <c r="F3073" s="3"/>
      <c r="G3073" s="3" t="s">
        <v>18</v>
      </c>
      <c r="H3073" s="3"/>
      <c r="I3073" s="3" t="s">
        <v>833</v>
      </c>
      <c r="J3073" s="3">
        <v>2050</v>
      </c>
      <c r="K3073" s="9">
        <v>25</v>
      </c>
    </row>
    <row r="3074" spans="1:11" x14ac:dyDescent="0.3">
      <c r="A3074" s="4" t="s">
        <v>271</v>
      </c>
      <c r="B3074" s="4" t="s">
        <v>212</v>
      </c>
      <c r="C3074" s="4" t="s">
        <v>36</v>
      </c>
      <c r="D3074" s="4" t="s">
        <v>732</v>
      </c>
      <c r="E3074" s="3" t="s">
        <v>891</v>
      </c>
      <c r="F3074" s="3"/>
      <c r="G3074" s="3" t="s">
        <v>51</v>
      </c>
      <c r="H3074" s="3"/>
      <c r="I3074" s="3" t="s">
        <v>12</v>
      </c>
      <c r="J3074" s="3">
        <v>2020</v>
      </c>
      <c r="K3074" s="9">
        <v>0.9</v>
      </c>
    </row>
    <row r="3075" spans="1:11" x14ac:dyDescent="0.3">
      <c r="A3075" s="4" t="s">
        <v>271</v>
      </c>
      <c r="B3075" s="4" t="s">
        <v>212</v>
      </c>
      <c r="C3075" s="4" t="s">
        <v>36</v>
      </c>
      <c r="D3075" s="4" t="s">
        <v>732</v>
      </c>
      <c r="E3075" s="3" t="s">
        <v>891</v>
      </c>
      <c r="F3075" s="3"/>
      <c r="G3075" s="3" t="s">
        <v>51</v>
      </c>
      <c r="H3075" s="3"/>
      <c r="I3075" s="3" t="s">
        <v>12</v>
      </c>
      <c r="J3075" s="3">
        <v>2050</v>
      </c>
      <c r="K3075" s="9">
        <v>0.9</v>
      </c>
    </row>
    <row r="3076" spans="1:11" x14ac:dyDescent="0.3">
      <c r="A3076" s="4" t="s">
        <v>271</v>
      </c>
      <c r="B3076" s="4" t="s">
        <v>212</v>
      </c>
      <c r="C3076" s="4" t="s">
        <v>36</v>
      </c>
      <c r="D3076" s="4" t="s">
        <v>732</v>
      </c>
      <c r="E3076" s="3" t="s">
        <v>891</v>
      </c>
      <c r="F3076" s="3"/>
      <c r="G3076" s="3" t="s">
        <v>51</v>
      </c>
      <c r="H3076" s="3"/>
      <c r="I3076" s="3" t="s">
        <v>11</v>
      </c>
      <c r="J3076" s="3">
        <v>2020</v>
      </c>
      <c r="K3076" s="9">
        <v>1.1000000000000001</v>
      </c>
    </row>
    <row r="3077" spans="1:11" x14ac:dyDescent="0.3">
      <c r="A3077" s="4" t="s">
        <v>271</v>
      </c>
      <c r="B3077" s="4" t="s">
        <v>212</v>
      </c>
      <c r="C3077" s="4" t="s">
        <v>36</v>
      </c>
      <c r="D3077" s="4" t="s">
        <v>732</v>
      </c>
      <c r="E3077" s="3" t="s">
        <v>891</v>
      </c>
      <c r="F3077" s="3"/>
      <c r="G3077" s="3" t="s">
        <v>51</v>
      </c>
      <c r="H3077" s="3"/>
      <c r="I3077" s="3" t="s">
        <v>11</v>
      </c>
      <c r="J3077" s="3">
        <v>2050</v>
      </c>
      <c r="K3077" s="9">
        <v>1.1000000000000001</v>
      </c>
    </row>
    <row r="3078" spans="1:11" x14ac:dyDescent="0.3">
      <c r="A3078" s="4" t="s">
        <v>271</v>
      </c>
      <c r="B3078" s="4" t="s">
        <v>212</v>
      </c>
      <c r="C3078" s="4" t="s">
        <v>36</v>
      </c>
      <c r="D3078" s="4" t="s">
        <v>732</v>
      </c>
      <c r="E3078" s="3" t="s">
        <v>891</v>
      </c>
      <c r="F3078" s="3"/>
      <c r="G3078" s="3" t="s">
        <v>51</v>
      </c>
      <c r="H3078" s="3"/>
      <c r="I3078" s="3" t="s">
        <v>833</v>
      </c>
      <c r="J3078" s="3">
        <v>2015</v>
      </c>
      <c r="K3078" s="9">
        <v>0.14689265536723159</v>
      </c>
    </row>
    <row r="3079" spans="1:11" x14ac:dyDescent="0.3">
      <c r="A3079" s="4" t="s">
        <v>271</v>
      </c>
      <c r="B3079" s="4" t="s">
        <v>212</v>
      </c>
      <c r="C3079" s="4" t="s">
        <v>36</v>
      </c>
      <c r="D3079" s="4" t="s">
        <v>732</v>
      </c>
      <c r="E3079" s="3" t="s">
        <v>891</v>
      </c>
      <c r="F3079" s="3"/>
      <c r="G3079" s="3" t="s">
        <v>51</v>
      </c>
      <c r="H3079" s="3"/>
      <c r="I3079" s="3" t="s">
        <v>833</v>
      </c>
      <c r="J3079" s="3">
        <v>2020</v>
      </c>
      <c r="K3079" s="9">
        <v>0.14689265536723159</v>
      </c>
    </row>
    <row r="3080" spans="1:11" x14ac:dyDescent="0.3">
      <c r="A3080" s="4" t="s">
        <v>271</v>
      </c>
      <c r="B3080" s="4" t="s">
        <v>212</v>
      </c>
      <c r="C3080" s="4" t="s">
        <v>36</v>
      </c>
      <c r="D3080" s="4" t="s">
        <v>732</v>
      </c>
      <c r="E3080" s="3" t="s">
        <v>891</v>
      </c>
      <c r="F3080" s="3"/>
      <c r="G3080" s="3" t="s">
        <v>51</v>
      </c>
      <c r="H3080" s="3"/>
      <c r="I3080" s="3" t="s">
        <v>833</v>
      </c>
      <c r="J3080" s="3">
        <v>2030</v>
      </c>
      <c r="K3080" s="9">
        <v>0.14689265536723159</v>
      </c>
    </row>
    <row r="3081" spans="1:11" x14ac:dyDescent="0.3">
      <c r="A3081" s="4" t="s">
        <v>271</v>
      </c>
      <c r="B3081" s="4" t="s">
        <v>212</v>
      </c>
      <c r="C3081" s="4" t="s">
        <v>36</v>
      </c>
      <c r="D3081" s="4" t="s">
        <v>732</v>
      </c>
      <c r="E3081" s="3" t="s">
        <v>891</v>
      </c>
      <c r="F3081" s="3"/>
      <c r="G3081" s="3" t="s">
        <v>51</v>
      </c>
      <c r="H3081" s="3"/>
      <c r="I3081" s="3" t="s">
        <v>833</v>
      </c>
      <c r="J3081" s="3">
        <v>2040</v>
      </c>
      <c r="K3081" s="9">
        <v>0.14689265536723159</v>
      </c>
    </row>
    <row r="3082" spans="1:11" x14ac:dyDescent="0.3">
      <c r="A3082" s="4" t="s">
        <v>271</v>
      </c>
      <c r="B3082" s="4" t="s">
        <v>212</v>
      </c>
      <c r="C3082" s="4" t="s">
        <v>36</v>
      </c>
      <c r="D3082" s="4" t="s">
        <v>732</v>
      </c>
      <c r="E3082" s="3" t="s">
        <v>891</v>
      </c>
      <c r="F3082" s="3"/>
      <c r="G3082" s="3" t="s">
        <v>51</v>
      </c>
      <c r="H3082" s="3"/>
      <c r="I3082" s="3" t="s">
        <v>833</v>
      </c>
      <c r="J3082" s="3">
        <v>2050</v>
      </c>
      <c r="K3082" s="9">
        <v>0.14689265536723159</v>
      </c>
    </row>
    <row r="3083" spans="1:11" x14ac:dyDescent="0.3">
      <c r="A3083" s="4" t="s">
        <v>271</v>
      </c>
      <c r="B3083" s="4" t="s">
        <v>212</v>
      </c>
      <c r="C3083" s="4" t="s">
        <v>36</v>
      </c>
      <c r="D3083" s="4" t="s">
        <v>704</v>
      </c>
      <c r="E3083" s="3" t="s">
        <v>872</v>
      </c>
      <c r="F3083" s="3"/>
      <c r="G3083" s="3"/>
      <c r="H3083" s="3"/>
      <c r="I3083" s="3" t="s">
        <v>833</v>
      </c>
      <c r="J3083" s="3">
        <v>2015</v>
      </c>
      <c r="K3083" s="9">
        <v>0.88500000000000001</v>
      </c>
    </row>
    <row r="3084" spans="1:11" x14ac:dyDescent="0.3">
      <c r="A3084" s="4" t="s">
        <v>271</v>
      </c>
      <c r="B3084" s="4" t="s">
        <v>212</v>
      </c>
      <c r="C3084" s="4" t="s">
        <v>36</v>
      </c>
      <c r="D3084" s="4" t="s">
        <v>704</v>
      </c>
      <c r="E3084" s="3" t="s">
        <v>872</v>
      </c>
      <c r="F3084" s="3"/>
      <c r="G3084" s="3"/>
      <c r="H3084" s="3"/>
      <c r="I3084" s="3" t="s">
        <v>833</v>
      </c>
      <c r="J3084" s="3">
        <v>2020</v>
      </c>
      <c r="K3084" s="9">
        <v>0.88500000000000001</v>
      </c>
    </row>
    <row r="3085" spans="1:11" x14ac:dyDescent="0.3">
      <c r="A3085" s="4" t="s">
        <v>271</v>
      </c>
      <c r="B3085" s="4" t="s">
        <v>212</v>
      </c>
      <c r="C3085" s="4" t="s">
        <v>36</v>
      </c>
      <c r="D3085" s="4" t="s">
        <v>704</v>
      </c>
      <c r="E3085" s="3" t="s">
        <v>872</v>
      </c>
      <c r="F3085" s="3"/>
      <c r="G3085" s="3"/>
      <c r="H3085" s="3"/>
      <c r="I3085" s="3" t="s">
        <v>833</v>
      </c>
      <c r="J3085" s="3">
        <v>2030</v>
      </c>
      <c r="K3085" s="9">
        <v>0.88500000000000001</v>
      </c>
    </row>
    <row r="3086" spans="1:11" x14ac:dyDescent="0.3">
      <c r="A3086" s="4" t="s">
        <v>271</v>
      </c>
      <c r="B3086" s="4" t="s">
        <v>212</v>
      </c>
      <c r="C3086" s="4" t="s">
        <v>36</v>
      </c>
      <c r="D3086" s="4" t="s">
        <v>704</v>
      </c>
      <c r="E3086" s="3" t="s">
        <v>872</v>
      </c>
      <c r="F3086" s="3"/>
      <c r="G3086" s="3"/>
      <c r="H3086" s="3"/>
      <c r="I3086" s="3" t="s">
        <v>833</v>
      </c>
      <c r="J3086" s="3">
        <v>2040</v>
      </c>
      <c r="K3086" s="9">
        <v>0.88500000000000001</v>
      </c>
    </row>
    <row r="3087" spans="1:11" x14ac:dyDescent="0.3">
      <c r="A3087" s="4" t="s">
        <v>271</v>
      </c>
      <c r="B3087" s="4" t="s">
        <v>212</v>
      </c>
      <c r="C3087" s="4" t="s">
        <v>36</v>
      </c>
      <c r="D3087" s="4" t="s">
        <v>704</v>
      </c>
      <c r="E3087" s="3" t="s">
        <v>872</v>
      </c>
      <c r="F3087" s="3"/>
      <c r="G3087" s="3"/>
      <c r="H3087" s="3"/>
      <c r="I3087" s="3" t="s">
        <v>833</v>
      </c>
      <c r="J3087" s="3">
        <v>2050</v>
      </c>
      <c r="K3087" s="9">
        <v>0.88500000000000001</v>
      </c>
    </row>
    <row r="3088" spans="1:11" x14ac:dyDescent="0.3">
      <c r="A3088" s="4" t="s">
        <v>271</v>
      </c>
      <c r="B3088" s="4" t="s">
        <v>212</v>
      </c>
      <c r="C3088" s="4" t="s">
        <v>36</v>
      </c>
      <c r="D3088" s="4" t="s">
        <v>730</v>
      </c>
      <c r="E3088" s="3" t="s">
        <v>852</v>
      </c>
      <c r="F3088" s="3"/>
      <c r="G3088" s="3"/>
      <c r="H3088" s="3"/>
      <c r="I3088" s="3" t="s">
        <v>833</v>
      </c>
      <c r="J3088" s="3">
        <v>2015</v>
      </c>
      <c r="K3088" s="9">
        <v>37.200000000000003</v>
      </c>
    </row>
    <row r="3089" spans="1:11" x14ac:dyDescent="0.3">
      <c r="A3089" s="4" t="s">
        <v>271</v>
      </c>
      <c r="B3089" s="4" t="s">
        <v>212</v>
      </c>
      <c r="C3089" s="4" t="s">
        <v>36</v>
      </c>
      <c r="D3089" s="4" t="s">
        <v>730</v>
      </c>
      <c r="E3089" s="3" t="s">
        <v>852</v>
      </c>
      <c r="F3089" s="3"/>
      <c r="G3089" s="3"/>
      <c r="H3089" s="3"/>
      <c r="I3089" s="3" t="s">
        <v>833</v>
      </c>
      <c r="J3089" s="3">
        <v>2020</v>
      </c>
      <c r="K3089" s="9">
        <v>37.200000000000003</v>
      </c>
    </row>
    <row r="3090" spans="1:11" x14ac:dyDescent="0.3">
      <c r="A3090" s="4" t="s">
        <v>271</v>
      </c>
      <c r="B3090" s="4" t="s">
        <v>212</v>
      </c>
      <c r="C3090" s="4" t="s">
        <v>36</v>
      </c>
      <c r="D3090" s="4" t="s">
        <v>730</v>
      </c>
      <c r="E3090" s="3" t="s">
        <v>852</v>
      </c>
      <c r="F3090" s="3"/>
      <c r="G3090" s="3"/>
      <c r="H3090" s="3"/>
      <c r="I3090" s="3" t="s">
        <v>833</v>
      </c>
      <c r="J3090" s="3">
        <v>2030</v>
      </c>
      <c r="K3090" s="9">
        <v>37.200000000000003</v>
      </c>
    </row>
    <row r="3091" spans="1:11" x14ac:dyDescent="0.3">
      <c r="A3091" s="4" t="s">
        <v>271</v>
      </c>
      <c r="B3091" s="4" t="s">
        <v>212</v>
      </c>
      <c r="C3091" s="4" t="s">
        <v>36</v>
      </c>
      <c r="D3091" s="4" t="s">
        <v>730</v>
      </c>
      <c r="E3091" s="3" t="s">
        <v>852</v>
      </c>
      <c r="F3091" s="3"/>
      <c r="G3091" s="3"/>
      <c r="H3091" s="3"/>
      <c r="I3091" s="3" t="s">
        <v>833</v>
      </c>
      <c r="J3091" s="3">
        <v>2040</v>
      </c>
      <c r="K3091" s="9">
        <v>37.200000000000003</v>
      </c>
    </row>
    <row r="3092" spans="1:11" x14ac:dyDescent="0.3">
      <c r="A3092" s="4" t="s">
        <v>271</v>
      </c>
      <c r="B3092" s="4" t="s">
        <v>212</v>
      </c>
      <c r="C3092" s="4" t="s">
        <v>36</v>
      </c>
      <c r="D3092" s="4" t="s">
        <v>730</v>
      </c>
      <c r="E3092" s="3" t="s">
        <v>852</v>
      </c>
      <c r="F3092" s="3"/>
      <c r="G3092" s="3"/>
      <c r="H3092" s="3"/>
      <c r="I3092" s="3" t="s">
        <v>833</v>
      </c>
      <c r="J3092" s="3">
        <v>2050</v>
      </c>
      <c r="K3092" s="9">
        <v>37.200000000000003</v>
      </c>
    </row>
    <row r="3093" spans="1:11" x14ac:dyDescent="0.3">
      <c r="A3093" s="4" t="s">
        <v>271</v>
      </c>
      <c r="B3093" s="4" t="s">
        <v>212</v>
      </c>
      <c r="C3093" s="4" t="s">
        <v>36</v>
      </c>
      <c r="D3093" s="4" t="s">
        <v>731</v>
      </c>
      <c r="E3093" s="3" t="s">
        <v>892</v>
      </c>
      <c r="F3093" s="3"/>
      <c r="G3093" s="3"/>
      <c r="H3093" s="3"/>
      <c r="I3093" s="3" t="s">
        <v>12</v>
      </c>
      <c r="J3093" s="3">
        <v>2020</v>
      </c>
      <c r="K3093" s="9">
        <v>0.8</v>
      </c>
    </row>
    <row r="3094" spans="1:11" x14ac:dyDescent="0.3">
      <c r="A3094" s="4" t="s">
        <v>271</v>
      </c>
      <c r="B3094" s="4" t="s">
        <v>212</v>
      </c>
      <c r="C3094" s="4" t="s">
        <v>36</v>
      </c>
      <c r="D3094" s="4" t="s">
        <v>731</v>
      </c>
      <c r="E3094" s="3" t="s">
        <v>892</v>
      </c>
      <c r="F3094" s="3"/>
      <c r="G3094" s="3"/>
      <c r="H3094" s="3"/>
      <c r="I3094" s="3" t="s">
        <v>12</v>
      </c>
      <c r="J3094" s="3">
        <v>2050</v>
      </c>
      <c r="K3094" s="9">
        <v>0.9</v>
      </c>
    </row>
    <row r="3095" spans="1:11" x14ac:dyDescent="0.3">
      <c r="A3095" s="4" t="s">
        <v>271</v>
      </c>
      <c r="B3095" s="4" t="s">
        <v>212</v>
      </c>
      <c r="C3095" s="4" t="s">
        <v>36</v>
      </c>
      <c r="D3095" s="4" t="s">
        <v>731</v>
      </c>
      <c r="E3095" s="3" t="s">
        <v>892</v>
      </c>
      <c r="F3095" s="3"/>
      <c r="G3095" s="3"/>
      <c r="H3095" s="3"/>
      <c r="I3095" s="3" t="s">
        <v>11</v>
      </c>
      <c r="J3095" s="3">
        <v>2020</v>
      </c>
      <c r="K3095" s="9">
        <v>1.2</v>
      </c>
    </row>
    <row r="3096" spans="1:11" x14ac:dyDescent="0.3">
      <c r="A3096" s="4" t="s">
        <v>271</v>
      </c>
      <c r="B3096" s="4" t="s">
        <v>212</v>
      </c>
      <c r="C3096" s="4" t="s">
        <v>36</v>
      </c>
      <c r="D3096" s="4" t="s">
        <v>731</v>
      </c>
      <c r="E3096" s="3" t="s">
        <v>892</v>
      </c>
      <c r="F3096" s="3"/>
      <c r="G3096" s="3"/>
      <c r="H3096" s="3"/>
      <c r="I3096" s="3" t="s">
        <v>11</v>
      </c>
      <c r="J3096" s="3">
        <v>2050</v>
      </c>
      <c r="K3096" s="9">
        <v>1.1000000000000001</v>
      </c>
    </row>
    <row r="3097" spans="1:11" x14ac:dyDescent="0.3">
      <c r="A3097" s="4" t="s">
        <v>271</v>
      </c>
      <c r="B3097" s="4" t="s">
        <v>212</v>
      </c>
      <c r="C3097" s="4" t="s">
        <v>36</v>
      </c>
      <c r="D3097" s="4" t="s">
        <v>731</v>
      </c>
      <c r="E3097" s="3" t="s">
        <v>892</v>
      </c>
      <c r="F3097" s="3"/>
      <c r="G3097" s="3"/>
      <c r="H3097" s="3"/>
      <c r="I3097" s="3" t="s">
        <v>833</v>
      </c>
      <c r="J3097" s="3">
        <v>2015</v>
      </c>
      <c r="K3097" s="9">
        <v>1.33</v>
      </c>
    </row>
    <row r="3098" spans="1:11" x14ac:dyDescent="0.3">
      <c r="A3098" s="4" t="s">
        <v>271</v>
      </c>
      <c r="B3098" s="4" t="s">
        <v>212</v>
      </c>
      <c r="C3098" s="4" t="s">
        <v>36</v>
      </c>
      <c r="D3098" s="4" t="s">
        <v>731</v>
      </c>
      <c r="E3098" s="3" t="s">
        <v>892</v>
      </c>
      <c r="F3098" s="3"/>
      <c r="G3098" s="3"/>
      <c r="H3098" s="3"/>
      <c r="I3098" s="3" t="s">
        <v>833</v>
      </c>
      <c r="J3098" s="3">
        <v>2020</v>
      </c>
      <c r="K3098" s="9">
        <v>1.25</v>
      </c>
    </row>
    <row r="3099" spans="1:11" x14ac:dyDescent="0.3">
      <c r="A3099" s="4" t="s">
        <v>271</v>
      </c>
      <c r="B3099" s="4" t="s">
        <v>212</v>
      </c>
      <c r="C3099" s="4" t="s">
        <v>36</v>
      </c>
      <c r="D3099" s="4" t="s">
        <v>731</v>
      </c>
      <c r="E3099" s="3" t="s">
        <v>892</v>
      </c>
      <c r="F3099" s="3"/>
      <c r="G3099" s="3"/>
      <c r="H3099" s="3"/>
      <c r="I3099" s="3" t="s">
        <v>833</v>
      </c>
      <c r="J3099" s="3">
        <v>2030</v>
      </c>
      <c r="K3099" s="9">
        <v>1.1499999999999999</v>
      </c>
    </row>
    <row r="3100" spans="1:11" x14ac:dyDescent="0.3">
      <c r="A3100" s="4" t="s">
        <v>271</v>
      </c>
      <c r="B3100" s="4" t="s">
        <v>212</v>
      </c>
      <c r="C3100" s="4" t="s">
        <v>36</v>
      </c>
      <c r="D3100" s="4" t="s">
        <v>731</v>
      </c>
      <c r="E3100" s="3" t="s">
        <v>892</v>
      </c>
      <c r="F3100" s="3"/>
      <c r="G3100" s="3"/>
      <c r="H3100" s="3"/>
      <c r="I3100" s="3" t="s">
        <v>833</v>
      </c>
      <c r="J3100" s="3">
        <v>2040</v>
      </c>
      <c r="K3100" s="9">
        <v>1.1000000000000001</v>
      </c>
    </row>
    <row r="3101" spans="1:11" x14ac:dyDescent="0.3">
      <c r="A3101" s="4" t="s">
        <v>271</v>
      </c>
      <c r="B3101" s="4" t="s">
        <v>212</v>
      </c>
      <c r="C3101" s="4" t="s">
        <v>36</v>
      </c>
      <c r="D3101" s="4" t="s">
        <v>731</v>
      </c>
      <c r="E3101" s="3" t="s">
        <v>892</v>
      </c>
      <c r="F3101" s="3"/>
      <c r="G3101" s="3"/>
      <c r="H3101" s="3"/>
      <c r="I3101" s="3" t="s">
        <v>833</v>
      </c>
      <c r="J3101" s="3">
        <v>2050</v>
      </c>
      <c r="K3101" s="9">
        <v>1</v>
      </c>
    </row>
    <row r="3102" spans="1:11" x14ac:dyDescent="0.3">
      <c r="A3102" s="4" t="s">
        <v>271</v>
      </c>
      <c r="B3102" s="4" t="s">
        <v>212</v>
      </c>
      <c r="C3102" s="4" t="s">
        <v>36</v>
      </c>
      <c r="D3102" s="4" t="s">
        <v>733</v>
      </c>
      <c r="E3102" s="3" t="s">
        <v>891</v>
      </c>
      <c r="F3102" s="3"/>
      <c r="G3102" s="3" t="s">
        <v>51</v>
      </c>
      <c r="H3102" s="3"/>
      <c r="I3102" s="3" t="s">
        <v>12</v>
      </c>
      <c r="J3102" s="3">
        <v>2020</v>
      </c>
      <c r="K3102" s="9">
        <v>0.9</v>
      </c>
    </row>
    <row r="3103" spans="1:11" x14ac:dyDescent="0.3">
      <c r="A3103" s="4" t="s">
        <v>271</v>
      </c>
      <c r="B3103" s="4" t="s">
        <v>212</v>
      </c>
      <c r="C3103" s="4" t="s">
        <v>36</v>
      </c>
      <c r="D3103" s="4" t="s">
        <v>733</v>
      </c>
      <c r="E3103" s="3" t="s">
        <v>891</v>
      </c>
      <c r="F3103" s="3"/>
      <c r="G3103" s="3" t="s">
        <v>51</v>
      </c>
      <c r="H3103" s="3"/>
      <c r="I3103" s="3" t="s">
        <v>12</v>
      </c>
      <c r="J3103" s="3">
        <v>2050</v>
      </c>
      <c r="K3103" s="9">
        <v>0.9</v>
      </c>
    </row>
    <row r="3104" spans="1:11" x14ac:dyDescent="0.3">
      <c r="A3104" s="4" t="s">
        <v>271</v>
      </c>
      <c r="B3104" s="4" t="s">
        <v>212</v>
      </c>
      <c r="C3104" s="4" t="s">
        <v>36</v>
      </c>
      <c r="D3104" s="4" t="s">
        <v>733</v>
      </c>
      <c r="E3104" s="3" t="s">
        <v>891</v>
      </c>
      <c r="F3104" s="3"/>
      <c r="G3104" s="3" t="s">
        <v>51</v>
      </c>
      <c r="H3104" s="3"/>
      <c r="I3104" s="3" t="s">
        <v>11</v>
      </c>
      <c r="J3104" s="3">
        <v>2020</v>
      </c>
      <c r="K3104" s="9">
        <v>1.1000000000000001</v>
      </c>
    </row>
    <row r="3105" spans="1:11" x14ac:dyDescent="0.3">
      <c r="A3105" s="4" t="s">
        <v>271</v>
      </c>
      <c r="B3105" s="4" t="s">
        <v>212</v>
      </c>
      <c r="C3105" s="4" t="s">
        <v>36</v>
      </c>
      <c r="D3105" s="4" t="s">
        <v>733</v>
      </c>
      <c r="E3105" s="3" t="s">
        <v>891</v>
      </c>
      <c r="F3105" s="3"/>
      <c r="G3105" s="3" t="s">
        <v>51</v>
      </c>
      <c r="H3105" s="3"/>
      <c r="I3105" s="3" t="s">
        <v>11</v>
      </c>
      <c r="J3105" s="3">
        <v>2050</v>
      </c>
      <c r="K3105" s="9">
        <v>1.1000000000000001</v>
      </c>
    </row>
    <row r="3106" spans="1:11" x14ac:dyDescent="0.3">
      <c r="A3106" s="4" t="s">
        <v>271</v>
      </c>
      <c r="B3106" s="4" t="s">
        <v>212</v>
      </c>
      <c r="C3106" s="4" t="s">
        <v>36</v>
      </c>
      <c r="D3106" s="4" t="s">
        <v>733</v>
      </c>
      <c r="E3106" s="3" t="s">
        <v>891</v>
      </c>
      <c r="F3106" s="3"/>
      <c r="G3106" s="3" t="s">
        <v>51</v>
      </c>
      <c r="H3106" s="3"/>
      <c r="I3106" s="3" t="s">
        <v>833</v>
      </c>
      <c r="J3106" s="3">
        <v>2015</v>
      </c>
      <c r="K3106" s="9">
        <v>7.909604519774012E-2</v>
      </c>
    </row>
    <row r="3107" spans="1:11" x14ac:dyDescent="0.3">
      <c r="A3107" s="4" t="s">
        <v>271</v>
      </c>
      <c r="B3107" s="4" t="s">
        <v>212</v>
      </c>
      <c r="C3107" s="4" t="s">
        <v>36</v>
      </c>
      <c r="D3107" s="4" t="s">
        <v>733</v>
      </c>
      <c r="E3107" s="3" t="s">
        <v>891</v>
      </c>
      <c r="F3107" s="3"/>
      <c r="G3107" s="3" t="s">
        <v>51</v>
      </c>
      <c r="H3107" s="3"/>
      <c r="I3107" s="3" t="s">
        <v>833</v>
      </c>
      <c r="J3107" s="3">
        <v>2020</v>
      </c>
      <c r="K3107" s="9">
        <v>7.909604519774012E-2</v>
      </c>
    </row>
    <row r="3108" spans="1:11" x14ac:dyDescent="0.3">
      <c r="A3108" s="4" t="s">
        <v>271</v>
      </c>
      <c r="B3108" s="4" t="s">
        <v>212</v>
      </c>
      <c r="C3108" s="4" t="s">
        <v>36</v>
      </c>
      <c r="D3108" s="4" t="s">
        <v>733</v>
      </c>
      <c r="E3108" s="3" t="s">
        <v>891</v>
      </c>
      <c r="F3108" s="3"/>
      <c r="G3108" s="3" t="s">
        <v>51</v>
      </c>
      <c r="H3108" s="3"/>
      <c r="I3108" s="3" t="s">
        <v>833</v>
      </c>
      <c r="J3108" s="3">
        <v>2030</v>
      </c>
      <c r="K3108" s="9">
        <v>7.909604519774012E-2</v>
      </c>
    </row>
    <row r="3109" spans="1:11" x14ac:dyDescent="0.3">
      <c r="A3109" s="4" t="s">
        <v>271</v>
      </c>
      <c r="B3109" s="4" t="s">
        <v>212</v>
      </c>
      <c r="C3109" s="4" t="s">
        <v>36</v>
      </c>
      <c r="D3109" s="4" t="s">
        <v>733</v>
      </c>
      <c r="E3109" s="3" t="s">
        <v>891</v>
      </c>
      <c r="F3109" s="3"/>
      <c r="G3109" s="3" t="s">
        <v>51</v>
      </c>
      <c r="H3109" s="3"/>
      <c r="I3109" s="3" t="s">
        <v>833</v>
      </c>
      <c r="J3109" s="3">
        <v>2040</v>
      </c>
      <c r="K3109" s="9">
        <v>7.909604519774012E-2</v>
      </c>
    </row>
    <row r="3110" spans="1:11" x14ac:dyDescent="0.3">
      <c r="A3110" s="4" t="s">
        <v>271</v>
      </c>
      <c r="B3110" s="4" t="s">
        <v>212</v>
      </c>
      <c r="C3110" s="4" t="s">
        <v>36</v>
      </c>
      <c r="D3110" s="4" t="s">
        <v>733</v>
      </c>
      <c r="E3110" s="3" t="s">
        <v>891</v>
      </c>
      <c r="F3110" s="3"/>
      <c r="G3110" s="3" t="s">
        <v>51</v>
      </c>
      <c r="H3110" s="3"/>
      <c r="I3110" s="3" t="s">
        <v>833</v>
      </c>
      <c r="J3110" s="3">
        <v>2050</v>
      </c>
      <c r="K3110" s="9">
        <v>7.909604519774012E-2</v>
      </c>
    </row>
    <row r="3111" spans="1:11" x14ac:dyDescent="0.3">
      <c r="A3111" s="4" t="s">
        <v>272</v>
      </c>
      <c r="B3111" s="4" t="s">
        <v>232</v>
      </c>
      <c r="C3111" s="4" t="s">
        <v>10</v>
      </c>
      <c r="D3111" s="4" t="s">
        <v>420</v>
      </c>
      <c r="E3111" s="3" t="s">
        <v>853</v>
      </c>
      <c r="F3111" s="3"/>
      <c r="G3111" s="3"/>
      <c r="H3111" s="3"/>
      <c r="I3111" s="3" t="s">
        <v>833</v>
      </c>
      <c r="J3111" s="3">
        <v>2015</v>
      </c>
      <c r="K3111" s="9">
        <v>2</v>
      </c>
    </row>
    <row r="3112" spans="1:11" x14ac:dyDescent="0.3">
      <c r="A3112" s="4" t="s">
        <v>272</v>
      </c>
      <c r="B3112" s="4" t="s">
        <v>232</v>
      </c>
      <c r="C3112" s="4" t="s">
        <v>10</v>
      </c>
      <c r="D3112" s="4" t="s">
        <v>420</v>
      </c>
      <c r="E3112" s="3" t="s">
        <v>853</v>
      </c>
      <c r="F3112" s="3"/>
      <c r="G3112" s="3"/>
      <c r="H3112" s="3"/>
      <c r="I3112" s="3" t="s">
        <v>833</v>
      </c>
      <c r="J3112" s="3">
        <v>2020</v>
      </c>
      <c r="K3112" s="9">
        <v>2</v>
      </c>
    </row>
    <row r="3113" spans="1:11" x14ac:dyDescent="0.3">
      <c r="A3113" s="4" t="s">
        <v>272</v>
      </c>
      <c r="B3113" s="4" t="s">
        <v>232</v>
      </c>
      <c r="C3113" s="4" t="s">
        <v>10</v>
      </c>
      <c r="D3113" s="4" t="s">
        <v>420</v>
      </c>
      <c r="E3113" s="3" t="s">
        <v>853</v>
      </c>
      <c r="F3113" s="3"/>
      <c r="G3113" s="3"/>
      <c r="H3113" s="3"/>
      <c r="I3113" s="3" t="s">
        <v>833</v>
      </c>
      <c r="J3113" s="3">
        <v>2030</v>
      </c>
      <c r="K3113" s="9">
        <v>2</v>
      </c>
    </row>
    <row r="3114" spans="1:11" x14ac:dyDescent="0.3">
      <c r="A3114" s="4" t="s">
        <v>272</v>
      </c>
      <c r="B3114" s="4" t="s">
        <v>232</v>
      </c>
      <c r="C3114" s="4" t="s">
        <v>10</v>
      </c>
      <c r="D3114" s="4" t="s">
        <v>420</v>
      </c>
      <c r="E3114" s="3" t="s">
        <v>853</v>
      </c>
      <c r="F3114" s="3"/>
      <c r="G3114" s="3"/>
      <c r="H3114" s="3"/>
      <c r="I3114" s="3" t="s">
        <v>833</v>
      </c>
      <c r="J3114" s="3">
        <v>2040</v>
      </c>
      <c r="K3114" s="9">
        <v>2</v>
      </c>
    </row>
    <row r="3115" spans="1:11" x14ac:dyDescent="0.3">
      <c r="A3115" s="4" t="s">
        <v>272</v>
      </c>
      <c r="B3115" s="4" t="s">
        <v>232</v>
      </c>
      <c r="C3115" s="4" t="s">
        <v>10</v>
      </c>
      <c r="D3115" s="4" t="s">
        <v>420</v>
      </c>
      <c r="E3115" s="3" t="s">
        <v>853</v>
      </c>
      <c r="F3115" s="3"/>
      <c r="G3115" s="3"/>
      <c r="H3115" s="3"/>
      <c r="I3115" s="3" t="s">
        <v>833</v>
      </c>
      <c r="J3115" s="3">
        <v>2050</v>
      </c>
      <c r="K3115" s="9">
        <v>2</v>
      </c>
    </row>
    <row r="3116" spans="1:11" x14ac:dyDescent="0.3">
      <c r="A3116" s="4" t="s">
        <v>272</v>
      </c>
      <c r="B3116" s="4" t="s">
        <v>232</v>
      </c>
      <c r="C3116" s="4" t="s">
        <v>10</v>
      </c>
      <c r="D3116" s="4" t="s">
        <v>620</v>
      </c>
      <c r="E3116" s="3" t="s">
        <v>866</v>
      </c>
      <c r="F3116" s="3"/>
      <c r="G3116" s="3" t="s">
        <v>79</v>
      </c>
      <c r="H3116" s="3"/>
      <c r="I3116" s="3" t="s">
        <v>12</v>
      </c>
      <c r="J3116" s="3">
        <v>2020</v>
      </c>
      <c r="K3116" s="9">
        <v>0.99</v>
      </c>
    </row>
    <row r="3117" spans="1:11" x14ac:dyDescent="0.3">
      <c r="A3117" s="4" t="s">
        <v>272</v>
      </c>
      <c r="B3117" s="4" t="s">
        <v>232</v>
      </c>
      <c r="C3117" s="4" t="s">
        <v>10</v>
      </c>
      <c r="D3117" s="4" t="s">
        <v>620</v>
      </c>
      <c r="E3117" s="3" t="s">
        <v>866</v>
      </c>
      <c r="F3117" s="3"/>
      <c r="G3117" s="3" t="s">
        <v>79</v>
      </c>
      <c r="H3117" s="3"/>
      <c r="I3117" s="3" t="s">
        <v>12</v>
      </c>
      <c r="J3117" s="3">
        <v>2050</v>
      </c>
      <c r="K3117" s="9">
        <v>0.99</v>
      </c>
    </row>
    <row r="3118" spans="1:11" x14ac:dyDescent="0.3">
      <c r="A3118" s="4" t="s">
        <v>272</v>
      </c>
      <c r="B3118" s="4" t="s">
        <v>232</v>
      </c>
      <c r="C3118" s="4" t="s">
        <v>10</v>
      </c>
      <c r="D3118" s="4" t="s">
        <v>620</v>
      </c>
      <c r="E3118" s="3" t="s">
        <v>866</v>
      </c>
      <c r="F3118" s="3"/>
      <c r="G3118" s="3" t="s">
        <v>79</v>
      </c>
      <c r="H3118" s="3"/>
      <c r="I3118" s="3" t="s">
        <v>11</v>
      </c>
      <c r="J3118" s="3">
        <v>2020</v>
      </c>
      <c r="K3118" s="9">
        <v>1.01</v>
      </c>
    </row>
    <row r="3119" spans="1:11" x14ac:dyDescent="0.3">
      <c r="A3119" s="4" t="s">
        <v>272</v>
      </c>
      <c r="B3119" s="4" t="s">
        <v>232</v>
      </c>
      <c r="C3119" s="4" t="s">
        <v>10</v>
      </c>
      <c r="D3119" s="4" t="s">
        <v>620</v>
      </c>
      <c r="E3119" s="3" t="s">
        <v>866</v>
      </c>
      <c r="F3119" s="3"/>
      <c r="G3119" s="3" t="s">
        <v>79</v>
      </c>
      <c r="H3119" s="3"/>
      <c r="I3119" s="3" t="s">
        <v>11</v>
      </c>
      <c r="J3119" s="3">
        <v>2050</v>
      </c>
      <c r="K3119" s="9">
        <v>1.01</v>
      </c>
    </row>
    <row r="3120" spans="1:11" x14ac:dyDescent="0.3">
      <c r="A3120" s="4" t="s">
        <v>272</v>
      </c>
      <c r="B3120" s="4" t="s">
        <v>232</v>
      </c>
      <c r="C3120" s="4" t="s">
        <v>10</v>
      </c>
      <c r="D3120" s="4" t="s">
        <v>620</v>
      </c>
      <c r="E3120" s="3" t="s">
        <v>866</v>
      </c>
      <c r="F3120" s="3"/>
      <c r="G3120" s="3" t="s">
        <v>79</v>
      </c>
      <c r="H3120" s="3"/>
      <c r="I3120" s="3" t="s">
        <v>833</v>
      </c>
      <c r="J3120" s="3">
        <v>2015</v>
      </c>
      <c r="K3120" s="9">
        <v>3.555E-3</v>
      </c>
    </row>
    <row r="3121" spans="1:11" x14ac:dyDescent="0.3">
      <c r="A3121" s="4" t="s">
        <v>272</v>
      </c>
      <c r="B3121" s="4" t="s">
        <v>232</v>
      </c>
      <c r="C3121" s="4" t="s">
        <v>10</v>
      </c>
      <c r="D3121" s="4" t="s">
        <v>620</v>
      </c>
      <c r="E3121" s="3" t="s">
        <v>866</v>
      </c>
      <c r="F3121" s="3"/>
      <c r="G3121" s="3" t="s">
        <v>79</v>
      </c>
      <c r="H3121" s="3"/>
      <c r="I3121" s="3" t="s">
        <v>833</v>
      </c>
      <c r="J3121" s="3">
        <v>2020</v>
      </c>
      <c r="K3121" s="9">
        <v>3.555E-3</v>
      </c>
    </row>
    <row r="3122" spans="1:11" x14ac:dyDescent="0.3">
      <c r="A3122" s="4" t="s">
        <v>272</v>
      </c>
      <c r="B3122" s="4" t="s">
        <v>232</v>
      </c>
      <c r="C3122" s="4" t="s">
        <v>10</v>
      </c>
      <c r="D3122" s="4" t="s">
        <v>620</v>
      </c>
      <c r="E3122" s="3" t="s">
        <v>866</v>
      </c>
      <c r="F3122" s="3"/>
      <c r="G3122" s="3" t="s">
        <v>79</v>
      </c>
      <c r="H3122" s="3"/>
      <c r="I3122" s="3" t="s">
        <v>833</v>
      </c>
      <c r="J3122" s="3">
        <v>2030</v>
      </c>
      <c r="K3122" s="9">
        <v>3.555E-3</v>
      </c>
    </row>
    <row r="3123" spans="1:11" x14ac:dyDescent="0.3">
      <c r="A3123" s="4" t="s">
        <v>272</v>
      </c>
      <c r="B3123" s="4" t="s">
        <v>232</v>
      </c>
      <c r="C3123" s="4" t="s">
        <v>10</v>
      </c>
      <c r="D3123" s="4" t="s">
        <v>620</v>
      </c>
      <c r="E3123" s="3" t="s">
        <v>866</v>
      </c>
      <c r="F3123" s="3"/>
      <c r="G3123" s="3" t="s">
        <v>79</v>
      </c>
      <c r="H3123" s="3"/>
      <c r="I3123" s="3" t="s">
        <v>833</v>
      </c>
      <c r="J3123" s="3">
        <v>2040</v>
      </c>
      <c r="K3123" s="9">
        <v>3.555E-3</v>
      </c>
    </row>
    <row r="3124" spans="1:11" x14ac:dyDescent="0.3">
      <c r="A3124" s="4" t="s">
        <v>272</v>
      </c>
      <c r="B3124" s="4" t="s">
        <v>232</v>
      </c>
      <c r="C3124" s="4" t="s">
        <v>10</v>
      </c>
      <c r="D3124" s="4" t="s">
        <v>620</v>
      </c>
      <c r="E3124" s="3" t="s">
        <v>866</v>
      </c>
      <c r="F3124" s="3"/>
      <c r="G3124" s="3" t="s">
        <v>79</v>
      </c>
      <c r="H3124" s="3"/>
      <c r="I3124" s="3" t="s">
        <v>833</v>
      </c>
      <c r="J3124" s="3">
        <v>2050</v>
      </c>
      <c r="K3124" s="9">
        <v>3.555E-3</v>
      </c>
    </row>
    <row r="3125" spans="1:11" x14ac:dyDescent="0.3">
      <c r="A3125" s="4" t="s">
        <v>272</v>
      </c>
      <c r="B3125" s="4" t="s">
        <v>232</v>
      </c>
      <c r="C3125" s="4" t="s">
        <v>10</v>
      </c>
      <c r="D3125" s="4" t="s">
        <v>614</v>
      </c>
      <c r="E3125" s="3" t="s">
        <v>895</v>
      </c>
      <c r="F3125" s="3"/>
      <c r="G3125" s="3" t="s">
        <v>3</v>
      </c>
      <c r="H3125" s="3" t="s">
        <v>77</v>
      </c>
      <c r="I3125" s="3" t="s">
        <v>12</v>
      </c>
      <c r="J3125" s="3">
        <v>2020</v>
      </c>
      <c r="K3125" s="9">
        <v>0.5</v>
      </c>
    </row>
    <row r="3126" spans="1:11" x14ac:dyDescent="0.3">
      <c r="A3126" s="4" t="s">
        <v>272</v>
      </c>
      <c r="B3126" s="4" t="s">
        <v>232</v>
      </c>
      <c r="C3126" s="4" t="s">
        <v>10</v>
      </c>
      <c r="D3126" s="4" t="s">
        <v>614</v>
      </c>
      <c r="E3126" s="3" t="s">
        <v>895</v>
      </c>
      <c r="F3126" s="3"/>
      <c r="G3126" s="3" t="s">
        <v>3</v>
      </c>
      <c r="H3126" s="3" t="s">
        <v>77</v>
      </c>
      <c r="I3126" s="3" t="s">
        <v>12</v>
      </c>
      <c r="J3126" s="3">
        <v>2050</v>
      </c>
      <c r="K3126" s="9">
        <v>0.5</v>
      </c>
    </row>
    <row r="3127" spans="1:11" x14ac:dyDescent="0.3">
      <c r="A3127" s="4" t="s">
        <v>272</v>
      </c>
      <c r="B3127" s="4" t="s">
        <v>232</v>
      </c>
      <c r="C3127" s="4" t="s">
        <v>10</v>
      </c>
      <c r="D3127" s="4" t="s">
        <v>614</v>
      </c>
      <c r="E3127" s="3" t="s">
        <v>895</v>
      </c>
      <c r="F3127" s="3"/>
      <c r="G3127" s="3" t="s">
        <v>3</v>
      </c>
      <c r="H3127" s="3" t="s">
        <v>77</v>
      </c>
      <c r="I3127" s="3" t="s">
        <v>11</v>
      </c>
      <c r="J3127" s="3">
        <v>2020</v>
      </c>
      <c r="K3127" s="9">
        <v>1.5</v>
      </c>
    </row>
    <row r="3128" spans="1:11" x14ac:dyDescent="0.3">
      <c r="A3128" s="4" t="s">
        <v>272</v>
      </c>
      <c r="B3128" s="4" t="s">
        <v>232</v>
      </c>
      <c r="C3128" s="4" t="s">
        <v>10</v>
      </c>
      <c r="D3128" s="4" t="s">
        <v>614</v>
      </c>
      <c r="E3128" s="3" t="s">
        <v>895</v>
      </c>
      <c r="F3128" s="3"/>
      <c r="G3128" s="3" t="s">
        <v>3</v>
      </c>
      <c r="H3128" s="3" t="s">
        <v>77</v>
      </c>
      <c r="I3128" s="3" t="s">
        <v>11</v>
      </c>
      <c r="J3128" s="3">
        <v>2050</v>
      </c>
      <c r="K3128" s="9">
        <v>1.5</v>
      </c>
    </row>
    <row r="3129" spans="1:11" x14ac:dyDescent="0.3">
      <c r="A3129" s="4" t="s">
        <v>272</v>
      </c>
      <c r="B3129" s="4" t="s">
        <v>232</v>
      </c>
      <c r="C3129" s="4" t="s">
        <v>10</v>
      </c>
      <c r="D3129" s="4" t="s">
        <v>614</v>
      </c>
      <c r="E3129" s="3" t="s">
        <v>895</v>
      </c>
      <c r="F3129" s="3"/>
      <c r="G3129" s="3" t="s">
        <v>3</v>
      </c>
      <c r="H3129" s="3" t="s">
        <v>77</v>
      </c>
      <c r="I3129" s="3" t="s">
        <v>833</v>
      </c>
      <c r="J3129" s="3">
        <v>2015</v>
      </c>
      <c r="K3129" s="9">
        <v>8.0000000000000002E-3</v>
      </c>
    </row>
    <row r="3130" spans="1:11" x14ac:dyDescent="0.3">
      <c r="A3130" s="4" t="s">
        <v>272</v>
      </c>
      <c r="B3130" s="4" t="s">
        <v>232</v>
      </c>
      <c r="C3130" s="4" t="s">
        <v>10</v>
      </c>
      <c r="D3130" s="4" t="s">
        <v>614</v>
      </c>
      <c r="E3130" s="3" t="s">
        <v>895</v>
      </c>
      <c r="F3130" s="3"/>
      <c r="G3130" s="3" t="s">
        <v>3</v>
      </c>
      <c r="H3130" s="3" t="s">
        <v>77</v>
      </c>
      <c r="I3130" s="3" t="s">
        <v>833</v>
      </c>
      <c r="J3130" s="3">
        <v>2020</v>
      </c>
      <c r="K3130" s="9">
        <v>8.0000000000000002E-3</v>
      </c>
    </row>
    <row r="3131" spans="1:11" x14ac:dyDescent="0.3">
      <c r="A3131" s="4" t="s">
        <v>272</v>
      </c>
      <c r="B3131" s="4" t="s">
        <v>232</v>
      </c>
      <c r="C3131" s="4" t="s">
        <v>10</v>
      </c>
      <c r="D3131" s="4" t="s">
        <v>614</v>
      </c>
      <c r="E3131" s="3" t="s">
        <v>895</v>
      </c>
      <c r="F3131" s="3"/>
      <c r="G3131" s="3" t="s">
        <v>3</v>
      </c>
      <c r="H3131" s="3" t="s">
        <v>77</v>
      </c>
      <c r="I3131" s="3" t="s">
        <v>833</v>
      </c>
      <c r="J3131" s="3">
        <v>2030</v>
      </c>
      <c r="K3131" s="9">
        <v>8.0000000000000002E-3</v>
      </c>
    </row>
    <row r="3132" spans="1:11" x14ac:dyDescent="0.3">
      <c r="A3132" s="4" t="s">
        <v>272</v>
      </c>
      <c r="B3132" s="4" t="s">
        <v>232</v>
      </c>
      <c r="C3132" s="4" t="s">
        <v>10</v>
      </c>
      <c r="D3132" s="4" t="s">
        <v>614</v>
      </c>
      <c r="E3132" s="3" t="s">
        <v>895</v>
      </c>
      <c r="F3132" s="3"/>
      <c r="G3132" s="3" t="s">
        <v>3</v>
      </c>
      <c r="H3132" s="3" t="s">
        <v>77</v>
      </c>
      <c r="I3132" s="3" t="s">
        <v>833</v>
      </c>
      <c r="J3132" s="3">
        <v>2040</v>
      </c>
      <c r="K3132" s="9">
        <v>8.0000000000000002E-3</v>
      </c>
    </row>
    <row r="3133" spans="1:11" x14ac:dyDescent="0.3">
      <c r="A3133" s="4" t="s">
        <v>272</v>
      </c>
      <c r="B3133" s="4" t="s">
        <v>232</v>
      </c>
      <c r="C3133" s="4" t="s">
        <v>10</v>
      </c>
      <c r="D3133" s="4" t="s">
        <v>614</v>
      </c>
      <c r="E3133" s="3" t="s">
        <v>895</v>
      </c>
      <c r="F3133" s="3"/>
      <c r="G3133" s="3" t="s">
        <v>3</v>
      </c>
      <c r="H3133" s="3" t="s">
        <v>77</v>
      </c>
      <c r="I3133" s="3" t="s">
        <v>833</v>
      </c>
      <c r="J3133" s="3">
        <v>2050</v>
      </c>
      <c r="K3133" s="9">
        <v>8.0000000000000002E-3</v>
      </c>
    </row>
    <row r="3134" spans="1:11" x14ac:dyDescent="0.3">
      <c r="A3134" s="4" t="s">
        <v>272</v>
      </c>
      <c r="B3134" s="4" t="s">
        <v>232</v>
      </c>
      <c r="C3134" s="4" t="s">
        <v>10</v>
      </c>
      <c r="D3134" s="4" t="s">
        <v>612</v>
      </c>
      <c r="E3134" s="3" t="s">
        <v>895</v>
      </c>
      <c r="F3134" s="3"/>
      <c r="G3134" s="3" t="s">
        <v>3</v>
      </c>
      <c r="H3134" s="3" t="s">
        <v>77</v>
      </c>
      <c r="I3134" s="3" t="s">
        <v>12</v>
      </c>
      <c r="J3134" s="3">
        <v>2020</v>
      </c>
      <c r="K3134" s="9">
        <v>0.99</v>
      </c>
    </row>
    <row r="3135" spans="1:11" x14ac:dyDescent="0.3">
      <c r="A3135" s="4" t="s">
        <v>272</v>
      </c>
      <c r="B3135" s="4" t="s">
        <v>232</v>
      </c>
      <c r="C3135" s="4" t="s">
        <v>10</v>
      </c>
      <c r="D3135" s="4" t="s">
        <v>612</v>
      </c>
      <c r="E3135" s="3" t="s">
        <v>895</v>
      </c>
      <c r="F3135" s="3"/>
      <c r="G3135" s="3" t="s">
        <v>3</v>
      </c>
      <c r="H3135" s="3" t="s">
        <v>77</v>
      </c>
      <c r="I3135" s="3" t="s">
        <v>12</v>
      </c>
      <c r="J3135" s="3">
        <v>2050</v>
      </c>
      <c r="K3135" s="9">
        <v>0.99</v>
      </c>
    </row>
    <row r="3136" spans="1:11" x14ac:dyDescent="0.3">
      <c r="A3136" s="4" t="s">
        <v>272</v>
      </c>
      <c r="B3136" s="4" t="s">
        <v>232</v>
      </c>
      <c r="C3136" s="4" t="s">
        <v>10</v>
      </c>
      <c r="D3136" s="4" t="s">
        <v>612</v>
      </c>
      <c r="E3136" s="3" t="s">
        <v>895</v>
      </c>
      <c r="F3136" s="3"/>
      <c r="G3136" s="3" t="s">
        <v>3</v>
      </c>
      <c r="H3136" s="3" t="s">
        <v>77</v>
      </c>
      <c r="I3136" s="3" t="s">
        <v>11</v>
      </c>
      <c r="J3136" s="3">
        <v>2020</v>
      </c>
      <c r="K3136" s="9">
        <v>1.01</v>
      </c>
    </row>
    <row r="3137" spans="1:11" x14ac:dyDescent="0.3">
      <c r="A3137" s="4" t="s">
        <v>272</v>
      </c>
      <c r="B3137" s="4" t="s">
        <v>232</v>
      </c>
      <c r="C3137" s="4" t="s">
        <v>10</v>
      </c>
      <c r="D3137" s="4" t="s">
        <v>612</v>
      </c>
      <c r="E3137" s="3" t="s">
        <v>895</v>
      </c>
      <c r="F3137" s="3"/>
      <c r="G3137" s="3" t="s">
        <v>3</v>
      </c>
      <c r="H3137" s="3" t="s">
        <v>77</v>
      </c>
      <c r="I3137" s="3" t="s">
        <v>11</v>
      </c>
      <c r="J3137" s="3">
        <v>2050</v>
      </c>
      <c r="K3137" s="9">
        <v>1.01</v>
      </c>
    </row>
    <row r="3138" spans="1:11" x14ac:dyDescent="0.3">
      <c r="A3138" s="4" t="s">
        <v>272</v>
      </c>
      <c r="B3138" s="4" t="s">
        <v>232</v>
      </c>
      <c r="C3138" s="4" t="s">
        <v>10</v>
      </c>
      <c r="D3138" s="4" t="s">
        <v>612</v>
      </c>
      <c r="E3138" s="3" t="s">
        <v>895</v>
      </c>
      <c r="F3138" s="3"/>
      <c r="G3138" s="3" t="s">
        <v>3</v>
      </c>
      <c r="H3138" s="3" t="s">
        <v>77</v>
      </c>
      <c r="I3138" s="3" t="s">
        <v>833</v>
      </c>
      <c r="J3138" s="3">
        <v>2015</v>
      </c>
      <c r="K3138" s="9">
        <v>0.88100000000000001</v>
      </c>
    </row>
    <row r="3139" spans="1:11" x14ac:dyDescent="0.3">
      <c r="A3139" s="4" t="s">
        <v>272</v>
      </c>
      <c r="B3139" s="4" t="s">
        <v>232</v>
      </c>
      <c r="C3139" s="4" t="s">
        <v>10</v>
      </c>
      <c r="D3139" s="4" t="s">
        <v>612</v>
      </c>
      <c r="E3139" s="3" t="s">
        <v>895</v>
      </c>
      <c r="F3139" s="3"/>
      <c r="G3139" s="3" t="s">
        <v>3</v>
      </c>
      <c r="H3139" s="3" t="s">
        <v>77</v>
      </c>
      <c r="I3139" s="3" t="s">
        <v>833</v>
      </c>
      <c r="J3139" s="3">
        <v>2020</v>
      </c>
      <c r="K3139" s="9">
        <v>0.88100000000000001</v>
      </c>
    </row>
    <row r="3140" spans="1:11" x14ac:dyDescent="0.3">
      <c r="A3140" s="4" t="s">
        <v>272</v>
      </c>
      <c r="B3140" s="4" t="s">
        <v>232</v>
      </c>
      <c r="C3140" s="4" t="s">
        <v>10</v>
      </c>
      <c r="D3140" s="4" t="s">
        <v>612</v>
      </c>
      <c r="E3140" s="3" t="s">
        <v>895</v>
      </c>
      <c r="F3140" s="3"/>
      <c r="G3140" s="3" t="s">
        <v>3</v>
      </c>
      <c r="H3140" s="3" t="s">
        <v>77</v>
      </c>
      <c r="I3140" s="3" t="s">
        <v>833</v>
      </c>
      <c r="J3140" s="3">
        <v>2030</v>
      </c>
      <c r="K3140" s="9">
        <v>0.88100000000000001</v>
      </c>
    </row>
    <row r="3141" spans="1:11" x14ac:dyDescent="0.3">
      <c r="A3141" s="4" t="s">
        <v>272</v>
      </c>
      <c r="B3141" s="4" t="s">
        <v>232</v>
      </c>
      <c r="C3141" s="4" t="s">
        <v>10</v>
      </c>
      <c r="D3141" s="4" t="s">
        <v>612</v>
      </c>
      <c r="E3141" s="3" t="s">
        <v>895</v>
      </c>
      <c r="F3141" s="3"/>
      <c r="G3141" s="3" t="s">
        <v>3</v>
      </c>
      <c r="H3141" s="3" t="s">
        <v>77</v>
      </c>
      <c r="I3141" s="3" t="s">
        <v>833</v>
      </c>
      <c r="J3141" s="3">
        <v>2040</v>
      </c>
      <c r="K3141" s="9">
        <v>0.88100000000000001</v>
      </c>
    </row>
    <row r="3142" spans="1:11" x14ac:dyDescent="0.3">
      <c r="A3142" s="4" t="s">
        <v>272</v>
      </c>
      <c r="B3142" s="4" t="s">
        <v>232</v>
      </c>
      <c r="C3142" s="4" t="s">
        <v>10</v>
      </c>
      <c r="D3142" s="4" t="s">
        <v>612</v>
      </c>
      <c r="E3142" s="3" t="s">
        <v>895</v>
      </c>
      <c r="F3142" s="3"/>
      <c r="G3142" s="3" t="s">
        <v>3</v>
      </c>
      <c r="H3142" s="3" t="s">
        <v>77</v>
      </c>
      <c r="I3142" s="3" t="s">
        <v>833</v>
      </c>
      <c r="J3142" s="3">
        <v>2050</v>
      </c>
      <c r="K3142" s="9">
        <v>0.88100000000000001</v>
      </c>
    </row>
    <row r="3143" spans="1:11" x14ac:dyDescent="0.3">
      <c r="A3143" s="4" t="s">
        <v>272</v>
      </c>
      <c r="B3143" s="4" t="s">
        <v>232</v>
      </c>
      <c r="C3143" s="4" t="s">
        <v>10</v>
      </c>
      <c r="D3143" s="4" t="s">
        <v>417</v>
      </c>
      <c r="E3143" s="3" t="s">
        <v>850</v>
      </c>
      <c r="F3143" s="3"/>
      <c r="G3143" s="3" t="s">
        <v>34</v>
      </c>
      <c r="H3143" s="3"/>
      <c r="I3143" s="3" t="s">
        <v>833</v>
      </c>
      <c r="J3143" s="3">
        <v>2015</v>
      </c>
      <c r="K3143" s="9">
        <v>0</v>
      </c>
    </row>
    <row r="3144" spans="1:11" x14ac:dyDescent="0.3">
      <c r="A3144" s="4" t="s">
        <v>272</v>
      </c>
      <c r="B3144" s="4" t="s">
        <v>232</v>
      </c>
      <c r="C3144" s="4" t="s">
        <v>10</v>
      </c>
      <c r="D3144" s="4" t="s">
        <v>417</v>
      </c>
      <c r="E3144" s="3" t="s">
        <v>850</v>
      </c>
      <c r="F3144" s="3"/>
      <c r="G3144" s="3" t="s">
        <v>34</v>
      </c>
      <c r="H3144" s="3"/>
      <c r="I3144" s="3" t="s">
        <v>833</v>
      </c>
      <c r="J3144" s="3">
        <v>2020</v>
      </c>
      <c r="K3144" s="9">
        <v>0</v>
      </c>
    </row>
    <row r="3145" spans="1:11" x14ac:dyDescent="0.3">
      <c r="A3145" s="4" t="s">
        <v>272</v>
      </c>
      <c r="B3145" s="4" t="s">
        <v>232</v>
      </c>
      <c r="C3145" s="4" t="s">
        <v>10</v>
      </c>
      <c r="D3145" s="4" t="s">
        <v>417</v>
      </c>
      <c r="E3145" s="3" t="s">
        <v>850</v>
      </c>
      <c r="F3145" s="3"/>
      <c r="G3145" s="3" t="s">
        <v>34</v>
      </c>
      <c r="H3145" s="3"/>
      <c r="I3145" s="3" t="s">
        <v>833</v>
      </c>
      <c r="J3145" s="3">
        <v>2030</v>
      </c>
      <c r="K3145" s="9">
        <v>0</v>
      </c>
    </row>
    <row r="3146" spans="1:11" x14ac:dyDescent="0.3">
      <c r="A3146" s="4" t="s">
        <v>272</v>
      </c>
      <c r="B3146" s="4" t="s">
        <v>232</v>
      </c>
      <c r="C3146" s="4" t="s">
        <v>10</v>
      </c>
      <c r="D3146" s="4" t="s">
        <v>417</v>
      </c>
      <c r="E3146" s="3" t="s">
        <v>850</v>
      </c>
      <c r="F3146" s="3"/>
      <c r="G3146" s="3" t="s">
        <v>34</v>
      </c>
      <c r="H3146" s="3"/>
      <c r="I3146" s="3" t="s">
        <v>833</v>
      </c>
      <c r="J3146" s="3">
        <v>2040</v>
      </c>
      <c r="K3146" s="9">
        <v>0</v>
      </c>
    </row>
    <row r="3147" spans="1:11" x14ac:dyDescent="0.3">
      <c r="A3147" s="4" t="s">
        <v>272</v>
      </c>
      <c r="B3147" s="4" t="s">
        <v>232</v>
      </c>
      <c r="C3147" s="4" t="s">
        <v>10</v>
      </c>
      <c r="D3147" s="4" t="s">
        <v>417</v>
      </c>
      <c r="E3147" s="3" t="s">
        <v>850</v>
      </c>
      <c r="F3147" s="3"/>
      <c r="G3147" s="3" t="s">
        <v>34</v>
      </c>
      <c r="H3147" s="3"/>
      <c r="I3147" s="3" t="s">
        <v>833</v>
      </c>
      <c r="J3147" s="3">
        <v>2050</v>
      </c>
      <c r="K3147" s="9">
        <v>0</v>
      </c>
    </row>
    <row r="3148" spans="1:11" x14ac:dyDescent="0.3">
      <c r="A3148" s="4" t="s">
        <v>272</v>
      </c>
      <c r="B3148" s="4" t="s">
        <v>232</v>
      </c>
      <c r="C3148" s="4" t="s">
        <v>10</v>
      </c>
      <c r="D3148" s="4" t="s">
        <v>618</v>
      </c>
      <c r="E3148" s="3" t="s">
        <v>866</v>
      </c>
      <c r="F3148" s="3"/>
      <c r="G3148" s="3" t="s">
        <v>79</v>
      </c>
      <c r="H3148" s="3"/>
      <c r="I3148" s="3" t="s">
        <v>12</v>
      </c>
      <c r="J3148" s="3">
        <v>2020</v>
      </c>
      <c r="K3148" s="9">
        <v>0.99</v>
      </c>
    </row>
    <row r="3149" spans="1:11" x14ac:dyDescent="0.3">
      <c r="A3149" s="4" t="s">
        <v>272</v>
      </c>
      <c r="B3149" s="4" t="s">
        <v>232</v>
      </c>
      <c r="C3149" s="4" t="s">
        <v>10</v>
      </c>
      <c r="D3149" s="4" t="s">
        <v>618</v>
      </c>
      <c r="E3149" s="3" t="s">
        <v>866</v>
      </c>
      <c r="F3149" s="3"/>
      <c r="G3149" s="3" t="s">
        <v>79</v>
      </c>
      <c r="H3149" s="3"/>
      <c r="I3149" s="3" t="s">
        <v>12</v>
      </c>
      <c r="J3149" s="3">
        <v>2050</v>
      </c>
      <c r="K3149" s="9">
        <v>0.99</v>
      </c>
    </row>
    <row r="3150" spans="1:11" x14ac:dyDescent="0.3">
      <c r="A3150" s="4" t="s">
        <v>272</v>
      </c>
      <c r="B3150" s="4" t="s">
        <v>232</v>
      </c>
      <c r="C3150" s="4" t="s">
        <v>10</v>
      </c>
      <c r="D3150" s="4" t="s">
        <v>618</v>
      </c>
      <c r="E3150" s="3" t="s">
        <v>866</v>
      </c>
      <c r="F3150" s="3"/>
      <c r="G3150" s="3" t="s">
        <v>79</v>
      </c>
      <c r="H3150" s="3"/>
      <c r="I3150" s="3" t="s">
        <v>11</v>
      </c>
      <c r="J3150" s="3">
        <v>2020</v>
      </c>
      <c r="K3150" s="9">
        <v>1.01</v>
      </c>
    </row>
    <row r="3151" spans="1:11" x14ac:dyDescent="0.3">
      <c r="A3151" s="4" t="s">
        <v>272</v>
      </c>
      <c r="B3151" s="4" t="s">
        <v>232</v>
      </c>
      <c r="C3151" s="4" t="s">
        <v>10</v>
      </c>
      <c r="D3151" s="4" t="s">
        <v>618</v>
      </c>
      <c r="E3151" s="3" t="s">
        <v>866</v>
      </c>
      <c r="F3151" s="3"/>
      <c r="G3151" s="3" t="s">
        <v>79</v>
      </c>
      <c r="H3151" s="3"/>
      <c r="I3151" s="3" t="s">
        <v>11</v>
      </c>
      <c r="J3151" s="3">
        <v>2050</v>
      </c>
      <c r="K3151" s="9">
        <v>1.01</v>
      </c>
    </row>
    <row r="3152" spans="1:11" x14ac:dyDescent="0.3">
      <c r="A3152" s="4" t="s">
        <v>272</v>
      </c>
      <c r="B3152" s="4" t="s">
        <v>232</v>
      </c>
      <c r="C3152" s="4" t="s">
        <v>10</v>
      </c>
      <c r="D3152" s="4" t="s">
        <v>618</v>
      </c>
      <c r="E3152" s="3" t="s">
        <v>866</v>
      </c>
      <c r="F3152" s="3"/>
      <c r="G3152" s="3" t="s">
        <v>79</v>
      </c>
      <c r="H3152" s="3"/>
      <c r="I3152" s="3" t="s">
        <v>833</v>
      </c>
      <c r="J3152" s="3">
        <v>2015</v>
      </c>
      <c r="K3152" s="9">
        <v>3.3000000000000002E-2</v>
      </c>
    </row>
    <row r="3153" spans="1:11" x14ac:dyDescent="0.3">
      <c r="A3153" s="4" t="s">
        <v>272</v>
      </c>
      <c r="B3153" s="4" t="s">
        <v>232</v>
      </c>
      <c r="C3153" s="4" t="s">
        <v>10</v>
      </c>
      <c r="D3153" s="4" t="s">
        <v>618</v>
      </c>
      <c r="E3153" s="3" t="s">
        <v>866</v>
      </c>
      <c r="F3153" s="3"/>
      <c r="G3153" s="3" t="s">
        <v>79</v>
      </c>
      <c r="H3153" s="3"/>
      <c r="I3153" s="3" t="s">
        <v>833</v>
      </c>
      <c r="J3153" s="3">
        <v>2020</v>
      </c>
      <c r="K3153" s="9">
        <v>3.3000000000000002E-2</v>
      </c>
    </row>
    <row r="3154" spans="1:11" x14ac:dyDescent="0.3">
      <c r="A3154" s="4" t="s">
        <v>272</v>
      </c>
      <c r="B3154" s="4" t="s">
        <v>232</v>
      </c>
      <c r="C3154" s="4" t="s">
        <v>10</v>
      </c>
      <c r="D3154" s="4" t="s">
        <v>618</v>
      </c>
      <c r="E3154" s="3" t="s">
        <v>866</v>
      </c>
      <c r="F3154" s="3"/>
      <c r="G3154" s="3" t="s">
        <v>79</v>
      </c>
      <c r="H3154" s="3"/>
      <c r="I3154" s="3" t="s">
        <v>833</v>
      </c>
      <c r="J3154" s="3">
        <v>2030</v>
      </c>
      <c r="K3154" s="9">
        <v>3.3000000000000002E-2</v>
      </c>
    </row>
    <row r="3155" spans="1:11" x14ac:dyDescent="0.3">
      <c r="A3155" s="4" t="s">
        <v>272</v>
      </c>
      <c r="B3155" s="4" t="s">
        <v>232</v>
      </c>
      <c r="C3155" s="4" t="s">
        <v>10</v>
      </c>
      <c r="D3155" s="4" t="s">
        <v>618</v>
      </c>
      <c r="E3155" s="3" t="s">
        <v>866</v>
      </c>
      <c r="F3155" s="3"/>
      <c r="G3155" s="3" t="s">
        <v>79</v>
      </c>
      <c r="H3155" s="3"/>
      <c r="I3155" s="3" t="s">
        <v>833</v>
      </c>
      <c r="J3155" s="3">
        <v>2040</v>
      </c>
      <c r="K3155" s="9">
        <v>3.3000000000000002E-2</v>
      </c>
    </row>
    <row r="3156" spans="1:11" x14ac:dyDescent="0.3">
      <c r="A3156" s="4" t="s">
        <v>272</v>
      </c>
      <c r="B3156" s="4" t="s">
        <v>232</v>
      </c>
      <c r="C3156" s="4" t="s">
        <v>10</v>
      </c>
      <c r="D3156" s="4" t="s">
        <v>618</v>
      </c>
      <c r="E3156" s="3" t="s">
        <v>866</v>
      </c>
      <c r="F3156" s="3"/>
      <c r="G3156" s="3" t="s">
        <v>79</v>
      </c>
      <c r="H3156" s="3"/>
      <c r="I3156" s="3" t="s">
        <v>833</v>
      </c>
      <c r="J3156" s="3">
        <v>2050</v>
      </c>
      <c r="K3156" s="9">
        <v>3.3000000000000002E-2</v>
      </c>
    </row>
    <row r="3157" spans="1:11" x14ac:dyDescent="0.3">
      <c r="A3157" s="4" t="s">
        <v>272</v>
      </c>
      <c r="B3157" s="4" t="s">
        <v>232</v>
      </c>
      <c r="C3157" s="4" t="s">
        <v>10</v>
      </c>
      <c r="D3157" s="4" t="s">
        <v>616</v>
      </c>
      <c r="E3157" s="3" t="s">
        <v>866</v>
      </c>
      <c r="F3157" s="3"/>
      <c r="G3157" s="3" t="s">
        <v>79</v>
      </c>
      <c r="H3157" s="3"/>
      <c r="I3157" s="3" t="s">
        <v>12</v>
      </c>
      <c r="J3157" s="3">
        <v>2020</v>
      </c>
      <c r="K3157" s="9">
        <v>0.99</v>
      </c>
    </row>
    <row r="3158" spans="1:11" x14ac:dyDescent="0.3">
      <c r="A3158" s="4" t="s">
        <v>272</v>
      </c>
      <c r="B3158" s="4" t="s">
        <v>232</v>
      </c>
      <c r="C3158" s="4" t="s">
        <v>10</v>
      </c>
      <c r="D3158" s="4" t="s">
        <v>616</v>
      </c>
      <c r="E3158" s="3" t="s">
        <v>866</v>
      </c>
      <c r="F3158" s="3"/>
      <c r="G3158" s="3" t="s">
        <v>79</v>
      </c>
      <c r="H3158" s="3"/>
      <c r="I3158" s="3" t="s">
        <v>12</v>
      </c>
      <c r="J3158" s="3">
        <v>2050</v>
      </c>
      <c r="K3158" s="9">
        <v>0.99</v>
      </c>
    </row>
    <row r="3159" spans="1:11" x14ac:dyDescent="0.3">
      <c r="A3159" s="4" t="s">
        <v>272</v>
      </c>
      <c r="B3159" s="4" t="s">
        <v>232</v>
      </c>
      <c r="C3159" s="4" t="s">
        <v>10</v>
      </c>
      <c r="D3159" s="4" t="s">
        <v>616</v>
      </c>
      <c r="E3159" s="3" t="s">
        <v>866</v>
      </c>
      <c r="F3159" s="3"/>
      <c r="G3159" s="3" t="s">
        <v>79</v>
      </c>
      <c r="H3159" s="3"/>
      <c r="I3159" s="3" t="s">
        <v>11</v>
      </c>
      <c r="J3159" s="3">
        <v>2020</v>
      </c>
      <c r="K3159" s="9">
        <v>1.01</v>
      </c>
    </row>
    <row r="3160" spans="1:11" x14ac:dyDescent="0.3">
      <c r="A3160" s="4" t="s">
        <v>272</v>
      </c>
      <c r="B3160" s="4" t="s">
        <v>232</v>
      </c>
      <c r="C3160" s="4" t="s">
        <v>10</v>
      </c>
      <c r="D3160" s="4" t="s">
        <v>616</v>
      </c>
      <c r="E3160" s="3" t="s">
        <v>866</v>
      </c>
      <c r="F3160" s="3"/>
      <c r="G3160" s="3" t="s">
        <v>79</v>
      </c>
      <c r="H3160" s="3"/>
      <c r="I3160" s="3" t="s">
        <v>11</v>
      </c>
      <c r="J3160" s="3">
        <v>2050</v>
      </c>
      <c r="K3160" s="9">
        <v>1.01</v>
      </c>
    </row>
    <row r="3161" spans="1:11" x14ac:dyDescent="0.3">
      <c r="A3161" s="4" t="s">
        <v>272</v>
      </c>
      <c r="B3161" s="4" t="s">
        <v>232</v>
      </c>
      <c r="C3161" s="4" t="s">
        <v>10</v>
      </c>
      <c r="D3161" s="4" t="s">
        <v>616</v>
      </c>
      <c r="E3161" s="3" t="s">
        <v>866</v>
      </c>
      <c r="F3161" s="3"/>
      <c r="G3161" s="3" t="s">
        <v>79</v>
      </c>
      <c r="H3161" s="3"/>
      <c r="I3161" s="3" t="s">
        <v>833</v>
      </c>
      <c r="J3161" s="3">
        <v>2015</v>
      </c>
      <c r="K3161" s="9">
        <v>0.85</v>
      </c>
    </row>
    <row r="3162" spans="1:11" x14ac:dyDescent="0.3">
      <c r="A3162" s="4" t="s">
        <v>272</v>
      </c>
      <c r="B3162" s="4" t="s">
        <v>232</v>
      </c>
      <c r="C3162" s="4" t="s">
        <v>10</v>
      </c>
      <c r="D3162" s="4" t="s">
        <v>616</v>
      </c>
      <c r="E3162" s="3" t="s">
        <v>866</v>
      </c>
      <c r="F3162" s="3"/>
      <c r="G3162" s="3" t="s">
        <v>79</v>
      </c>
      <c r="H3162" s="3"/>
      <c r="I3162" s="3" t="s">
        <v>833</v>
      </c>
      <c r="J3162" s="3">
        <v>2020</v>
      </c>
      <c r="K3162" s="9">
        <v>0.85</v>
      </c>
    </row>
    <row r="3163" spans="1:11" x14ac:dyDescent="0.3">
      <c r="A3163" s="4" t="s">
        <v>272</v>
      </c>
      <c r="B3163" s="4" t="s">
        <v>232</v>
      </c>
      <c r="C3163" s="4" t="s">
        <v>10</v>
      </c>
      <c r="D3163" s="4" t="s">
        <v>616</v>
      </c>
      <c r="E3163" s="3" t="s">
        <v>866</v>
      </c>
      <c r="F3163" s="3"/>
      <c r="G3163" s="3" t="s">
        <v>79</v>
      </c>
      <c r="H3163" s="3"/>
      <c r="I3163" s="3" t="s">
        <v>833</v>
      </c>
      <c r="J3163" s="3">
        <v>2030</v>
      </c>
      <c r="K3163" s="9">
        <v>0.85</v>
      </c>
    </row>
    <row r="3164" spans="1:11" x14ac:dyDescent="0.3">
      <c r="A3164" s="4" t="s">
        <v>272</v>
      </c>
      <c r="B3164" s="4" t="s">
        <v>232</v>
      </c>
      <c r="C3164" s="4" t="s">
        <v>10</v>
      </c>
      <c r="D3164" s="4" t="s">
        <v>616</v>
      </c>
      <c r="E3164" s="3" t="s">
        <v>866</v>
      </c>
      <c r="F3164" s="3"/>
      <c r="G3164" s="3" t="s">
        <v>79</v>
      </c>
      <c r="H3164" s="3"/>
      <c r="I3164" s="3" t="s">
        <v>833</v>
      </c>
      <c r="J3164" s="3">
        <v>2040</v>
      </c>
      <c r="K3164" s="9">
        <v>0.85</v>
      </c>
    </row>
    <row r="3165" spans="1:11" x14ac:dyDescent="0.3">
      <c r="A3165" s="4" t="s">
        <v>272</v>
      </c>
      <c r="B3165" s="4" t="s">
        <v>232</v>
      </c>
      <c r="C3165" s="4" t="s">
        <v>10</v>
      </c>
      <c r="D3165" s="4" t="s">
        <v>616</v>
      </c>
      <c r="E3165" s="3" t="s">
        <v>866</v>
      </c>
      <c r="F3165" s="3"/>
      <c r="G3165" s="3" t="s">
        <v>79</v>
      </c>
      <c r="H3165" s="3"/>
      <c r="I3165" s="3" t="s">
        <v>833</v>
      </c>
      <c r="J3165" s="3">
        <v>2050</v>
      </c>
      <c r="K3165" s="9">
        <v>0.85</v>
      </c>
    </row>
    <row r="3166" spans="1:11" x14ac:dyDescent="0.3">
      <c r="A3166" s="4" t="s">
        <v>272</v>
      </c>
      <c r="B3166" s="4" t="s">
        <v>232</v>
      </c>
      <c r="C3166" s="4" t="s">
        <v>10</v>
      </c>
      <c r="D3166" s="4" t="s">
        <v>613</v>
      </c>
      <c r="E3166" s="3" t="s">
        <v>895</v>
      </c>
      <c r="F3166" s="3"/>
      <c r="G3166" s="3" t="s">
        <v>78</v>
      </c>
      <c r="H3166" s="3" t="s">
        <v>77</v>
      </c>
      <c r="I3166" s="3" t="s">
        <v>12</v>
      </c>
      <c r="J3166" s="3">
        <v>2020</v>
      </c>
      <c r="K3166" s="9">
        <v>0.93</v>
      </c>
    </row>
    <row r="3167" spans="1:11" x14ac:dyDescent="0.3">
      <c r="A3167" s="4" t="s">
        <v>272</v>
      </c>
      <c r="B3167" s="4" t="s">
        <v>232</v>
      </c>
      <c r="C3167" s="4" t="s">
        <v>10</v>
      </c>
      <c r="D3167" s="4" t="s">
        <v>613</v>
      </c>
      <c r="E3167" s="3" t="s">
        <v>895</v>
      </c>
      <c r="F3167" s="3"/>
      <c r="G3167" s="3" t="s">
        <v>78</v>
      </c>
      <c r="H3167" s="3" t="s">
        <v>77</v>
      </c>
      <c r="I3167" s="3" t="s">
        <v>12</v>
      </c>
      <c r="J3167" s="3">
        <v>2050</v>
      </c>
      <c r="K3167" s="9">
        <v>0.93</v>
      </c>
    </row>
    <row r="3168" spans="1:11" x14ac:dyDescent="0.3">
      <c r="A3168" s="4" t="s">
        <v>272</v>
      </c>
      <c r="B3168" s="4" t="s">
        <v>232</v>
      </c>
      <c r="C3168" s="4" t="s">
        <v>10</v>
      </c>
      <c r="D3168" s="4" t="s">
        <v>613</v>
      </c>
      <c r="E3168" s="3" t="s">
        <v>895</v>
      </c>
      <c r="F3168" s="3"/>
      <c r="G3168" s="3" t="s">
        <v>78</v>
      </c>
      <c r="H3168" s="3" t="s">
        <v>77</v>
      </c>
      <c r="I3168" s="3" t="s">
        <v>11</v>
      </c>
      <c r="J3168" s="3">
        <v>2020</v>
      </c>
      <c r="K3168" s="9">
        <v>1.07</v>
      </c>
    </row>
    <row r="3169" spans="1:11" x14ac:dyDescent="0.3">
      <c r="A3169" s="4" t="s">
        <v>272</v>
      </c>
      <c r="B3169" s="4" t="s">
        <v>232</v>
      </c>
      <c r="C3169" s="4" t="s">
        <v>10</v>
      </c>
      <c r="D3169" s="4" t="s">
        <v>613</v>
      </c>
      <c r="E3169" s="3" t="s">
        <v>895</v>
      </c>
      <c r="F3169" s="3"/>
      <c r="G3169" s="3" t="s">
        <v>78</v>
      </c>
      <c r="H3169" s="3" t="s">
        <v>77</v>
      </c>
      <c r="I3169" s="3" t="s">
        <v>11</v>
      </c>
      <c r="J3169" s="3">
        <v>2050</v>
      </c>
      <c r="K3169" s="9">
        <v>1.07</v>
      </c>
    </row>
    <row r="3170" spans="1:11" x14ac:dyDescent="0.3">
      <c r="A3170" s="4" t="s">
        <v>272</v>
      </c>
      <c r="B3170" s="4" t="s">
        <v>232</v>
      </c>
      <c r="C3170" s="4" t="s">
        <v>10</v>
      </c>
      <c r="D3170" s="4" t="s">
        <v>613</v>
      </c>
      <c r="E3170" s="3" t="s">
        <v>895</v>
      </c>
      <c r="F3170" s="3"/>
      <c r="G3170" s="3" t="s">
        <v>78</v>
      </c>
      <c r="H3170" s="3" t="s">
        <v>77</v>
      </c>
      <c r="I3170" s="3" t="s">
        <v>833</v>
      </c>
      <c r="J3170" s="3">
        <v>2015</v>
      </c>
      <c r="K3170" s="9">
        <v>0.105</v>
      </c>
    </row>
    <row r="3171" spans="1:11" x14ac:dyDescent="0.3">
      <c r="A3171" s="4" t="s">
        <v>272</v>
      </c>
      <c r="B3171" s="4" t="s">
        <v>232</v>
      </c>
      <c r="C3171" s="4" t="s">
        <v>10</v>
      </c>
      <c r="D3171" s="4" t="s">
        <v>613</v>
      </c>
      <c r="E3171" s="3" t="s">
        <v>895</v>
      </c>
      <c r="F3171" s="3"/>
      <c r="G3171" s="3" t="s">
        <v>78</v>
      </c>
      <c r="H3171" s="3" t="s">
        <v>77</v>
      </c>
      <c r="I3171" s="3" t="s">
        <v>833</v>
      </c>
      <c r="J3171" s="3">
        <v>2020</v>
      </c>
      <c r="K3171" s="9">
        <v>0.105</v>
      </c>
    </row>
    <row r="3172" spans="1:11" x14ac:dyDescent="0.3">
      <c r="A3172" s="4" t="s">
        <v>272</v>
      </c>
      <c r="B3172" s="4" t="s">
        <v>232</v>
      </c>
      <c r="C3172" s="4" t="s">
        <v>10</v>
      </c>
      <c r="D3172" s="4" t="s">
        <v>613</v>
      </c>
      <c r="E3172" s="3" t="s">
        <v>895</v>
      </c>
      <c r="F3172" s="3"/>
      <c r="G3172" s="3" t="s">
        <v>78</v>
      </c>
      <c r="H3172" s="3" t="s">
        <v>77</v>
      </c>
      <c r="I3172" s="3" t="s">
        <v>833</v>
      </c>
      <c r="J3172" s="3">
        <v>2030</v>
      </c>
      <c r="K3172" s="9">
        <v>0.105</v>
      </c>
    </row>
    <row r="3173" spans="1:11" x14ac:dyDescent="0.3">
      <c r="A3173" s="4" t="s">
        <v>272</v>
      </c>
      <c r="B3173" s="4" t="s">
        <v>232</v>
      </c>
      <c r="C3173" s="4" t="s">
        <v>10</v>
      </c>
      <c r="D3173" s="4" t="s">
        <v>613</v>
      </c>
      <c r="E3173" s="3" t="s">
        <v>895</v>
      </c>
      <c r="F3173" s="3"/>
      <c r="G3173" s="3" t="s">
        <v>78</v>
      </c>
      <c r="H3173" s="3" t="s">
        <v>77</v>
      </c>
      <c r="I3173" s="3" t="s">
        <v>833</v>
      </c>
      <c r="J3173" s="3">
        <v>2040</v>
      </c>
      <c r="K3173" s="9">
        <v>0.105</v>
      </c>
    </row>
    <row r="3174" spans="1:11" x14ac:dyDescent="0.3">
      <c r="A3174" s="4" t="s">
        <v>272</v>
      </c>
      <c r="B3174" s="4" t="s">
        <v>232</v>
      </c>
      <c r="C3174" s="4" t="s">
        <v>10</v>
      </c>
      <c r="D3174" s="4" t="s">
        <v>613</v>
      </c>
      <c r="E3174" s="3" t="s">
        <v>895</v>
      </c>
      <c r="F3174" s="3"/>
      <c r="G3174" s="3" t="s">
        <v>78</v>
      </c>
      <c r="H3174" s="3" t="s">
        <v>77</v>
      </c>
      <c r="I3174" s="3" t="s">
        <v>833</v>
      </c>
      <c r="J3174" s="3">
        <v>2050</v>
      </c>
      <c r="K3174" s="9">
        <v>0.105</v>
      </c>
    </row>
    <row r="3175" spans="1:11" x14ac:dyDescent="0.3">
      <c r="A3175" s="4" t="s">
        <v>272</v>
      </c>
      <c r="B3175" s="4" t="s">
        <v>232</v>
      </c>
      <c r="C3175" s="4" t="s">
        <v>10</v>
      </c>
      <c r="D3175" s="4" t="s">
        <v>619</v>
      </c>
      <c r="E3175" s="3" t="s">
        <v>866</v>
      </c>
      <c r="F3175" s="3"/>
      <c r="G3175" s="3" t="s">
        <v>79</v>
      </c>
      <c r="H3175" s="3"/>
      <c r="I3175" s="3" t="s">
        <v>12</v>
      </c>
      <c r="J3175" s="3">
        <v>2020</v>
      </c>
      <c r="K3175" s="9">
        <v>0.99</v>
      </c>
    </row>
    <row r="3176" spans="1:11" x14ac:dyDescent="0.3">
      <c r="A3176" s="4" t="s">
        <v>272</v>
      </c>
      <c r="B3176" s="4" t="s">
        <v>232</v>
      </c>
      <c r="C3176" s="4" t="s">
        <v>10</v>
      </c>
      <c r="D3176" s="4" t="s">
        <v>619</v>
      </c>
      <c r="E3176" s="3" t="s">
        <v>866</v>
      </c>
      <c r="F3176" s="3"/>
      <c r="G3176" s="3" t="s">
        <v>79</v>
      </c>
      <c r="H3176" s="3"/>
      <c r="I3176" s="3" t="s">
        <v>12</v>
      </c>
      <c r="J3176" s="3">
        <v>2050</v>
      </c>
      <c r="K3176" s="9">
        <v>0.99</v>
      </c>
    </row>
    <row r="3177" spans="1:11" x14ac:dyDescent="0.3">
      <c r="A3177" s="4" t="s">
        <v>272</v>
      </c>
      <c r="B3177" s="4" t="s">
        <v>232</v>
      </c>
      <c r="C3177" s="4" t="s">
        <v>10</v>
      </c>
      <c r="D3177" s="4" t="s">
        <v>619</v>
      </c>
      <c r="E3177" s="3" t="s">
        <v>866</v>
      </c>
      <c r="F3177" s="3"/>
      <c r="G3177" s="3" t="s">
        <v>79</v>
      </c>
      <c r="H3177" s="3"/>
      <c r="I3177" s="3" t="s">
        <v>11</v>
      </c>
      <c r="J3177" s="3">
        <v>2020</v>
      </c>
      <c r="K3177" s="9">
        <v>1.01</v>
      </c>
    </row>
    <row r="3178" spans="1:11" x14ac:dyDescent="0.3">
      <c r="A3178" s="4" t="s">
        <v>272</v>
      </c>
      <c r="B3178" s="4" t="s">
        <v>232</v>
      </c>
      <c r="C3178" s="4" t="s">
        <v>10</v>
      </c>
      <c r="D3178" s="4" t="s">
        <v>619</v>
      </c>
      <c r="E3178" s="3" t="s">
        <v>866</v>
      </c>
      <c r="F3178" s="3"/>
      <c r="G3178" s="3" t="s">
        <v>79</v>
      </c>
      <c r="H3178" s="3"/>
      <c r="I3178" s="3" t="s">
        <v>11</v>
      </c>
      <c r="J3178" s="3">
        <v>2050</v>
      </c>
      <c r="K3178" s="9">
        <v>1.01</v>
      </c>
    </row>
    <row r="3179" spans="1:11" x14ac:dyDescent="0.3">
      <c r="A3179" s="4" t="s">
        <v>272</v>
      </c>
      <c r="B3179" s="4" t="s">
        <v>232</v>
      </c>
      <c r="C3179" s="4" t="s">
        <v>10</v>
      </c>
      <c r="D3179" s="4" t="s">
        <v>619</v>
      </c>
      <c r="E3179" s="3" t="s">
        <v>866</v>
      </c>
      <c r="F3179" s="3"/>
      <c r="G3179" s="3" t="s">
        <v>79</v>
      </c>
      <c r="H3179" s="3"/>
      <c r="I3179" s="3" t="s">
        <v>833</v>
      </c>
      <c r="J3179" s="3">
        <v>2015</v>
      </c>
      <c r="K3179" s="9">
        <v>2.75E-2</v>
      </c>
    </row>
    <row r="3180" spans="1:11" x14ac:dyDescent="0.3">
      <c r="A3180" s="4" t="s">
        <v>272</v>
      </c>
      <c r="B3180" s="4" t="s">
        <v>232</v>
      </c>
      <c r="C3180" s="4" t="s">
        <v>10</v>
      </c>
      <c r="D3180" s="4" t="s">
        <v>619</v>
      </c>
      <c r="E3180" s="3" t="s">
        <v>866</v>
      </c>
      <c r="F3180" s="3"/>
      <c r="G3180" s="3" t="s">
        <v>79</v>
      </c>
      <c r="H3180" s="3"/>
      <c r="I3180" s="3" t="s">
        <v>833</v>
      </c>
      <c r="J3180" s="3">
        <v>2020</v>
      </c>
      <c r="K3180" s="9">
        <v>2.75E-2</v>
      </c>
    </row>
    <row r="3181" spans="1:11" x14ac:dyDescent="0.3">
      <c r="A3181" s="4" t="s">
        <v>272</v>
      </c>
      <c r="B3181" s="4" t="s">
        <v>232</v>
      </c>
      <c r="C3181" s="4" t="s">
        <v>10</v>
      </c>
      <c r="D3181" s="4" t="s">
        <v>619</v>
      </c>
      <c r="E3181" s="3" t="s">
        <v>866</v>
      </c>
      <c r="F3181" s="3"/>
      <c r="G3181" s="3" t="s">
        <v>79</v>
      </c>
      <c r="H3181" s="3"/>
      <c r="I3181" s="3" t="s">
        <v>833</v>
      </c>
      <c r="J3181" s="3">
        <v>2030</v>
      </c>
      <c r="K3181" s="9">
        <v>2.75E-2</v>
      </c>
    </row>
    <row r="3182" spans="1:11" x14ac:dyDescent="0.3">
      <c r="A3182" s="4" t="s">
        <v>272</v>
      </c>
      <c r="B3182" s="4" t="s">
        <v>232</v>
      </c>
      <c r="C3182" s="4" t="s">
        <v>10</v>
      </c>
      <c r="D3182" s="4" t="s">
        <v>619</v>
      </c>
      <c r="E3182" s="3" t="s">
        <v>866</v>
      </c>
      <c r="F3182" s="3"/>
      <c r="G3182" s="3" t="s">
        <v>79</v>
      </c>
      <c r="H3182" s="3"/>
      <c r="I3182" s="3" t="s">
        <v>833</v>
      </c>
      <c r="J3182" s="3">
        <v>2040</v>
      </c>
      <c r="K3182" s="9">
        <v>2.75E-2</v>
      </c>
    </row>
    <row r="3183" spans="1:11" x14ac:dyDescent="0.3">
      <c r="A3183" s="4" t="s">
        <v>272</v>
      </c>
      <c r="B3183" s="4" t="s">
        <v>232</v>
      </c>
      <c r="C3183" s="4" t="s">
        <v>10</v>
      </c>
      <c r="D3183" s="4" t="s">
        <v>619</v>
      </c>
      <c r="E3183" s="3" t="s">
        <v>866</v>
      </c>
      <c r="F3183" s="3"/>
      <c r="G3183" s="3" t="s">
        <v>79</v>
      </c>
      <c r="H3183" s="3"/>
      <c r="I3183" s="3" t="s">
        <v>833</v>
      </c>
      <c r="J3183" s="3">
        <v>2050</v>
      </c>
      <c r="K3183" s="9">
        <v>2.75E-2</v>
      </c>
    </row>
    <row r="3184" spans="1:11" x14ac:dyDescent="0.3">
      <c r="A3184" s="4" t="s">
        <v>272</v>
      </c>
      <c r="B3184" s="4" t="s">
        <v>232</v>
      </c>
      <c r="C3184" s="4" t="s">
        <v>10</v>
      </c>
      <c r="D3184" s="4" t="s">
        <v>617</v>
      </c>
      <c r="E3184" s="3" t="s">
        <v>866</v>
      </c>
      <c r="F3184" s="3"/>
      <c r="G3184" s="3" t="s">
        <v>79</v>
      </c>
      <c r="H3184" s="3"/>
      <c r="I3184" s="3" t="s">
        <v>12</v>
      </c>
      <c r="J3184" s="3">
        <v>2020</v>
      </c>
      <c r="K3184" s="9">
        <v>0.99</v>
      </c>
    </row>
    <row r="3185" spans="1:11" x14ac:dyDescent="0.3">
      <c r="A3185" s="4" t="s">
        <v>272</v>
      </c>
      <c r="B3185" s="4" t="s">
        <v>232</v>
      </c>
      <c r="C3185" s="4" t="s">
        <v>10</v>
      </c>
      <c r="D3185" s="4" t="s">
        <v>617</v>
      </c>
      <c r="E3185" s="3" t="s">
        <v>866</v>
      </c>
      <c r="F3185" s="3"/>
      <c r="G3185" s="3" t="s">
        <v>79</v>
      </c>
      <c r="H3185" s="3"/>
      <c r="I3185" s="3" t="s">
        <v>12</v>
      </c>
      <c r="J3185" s="3">
        <v>2050</v>
      </c>
      <c r="K3185" s="9">
        <v>0.99</v>
      </c>
    </row>
    <row r="3186" spans="1:11" x14ac:dyDescent="0.3">
      <c r="A3186" s="4" t="s">
        <v>272</v>
      </c>
      <c r="B3186" s="4" t="s">
        <v>232</v>
      </c>
      <c r="C3186" s="4" t="s">
        <v>10</v>
      </c>
      <c r="D3186" s="4" t="s">
        <v>617</v>
      </c>
      <c r="E3186" s="3" t="s">
        <v>866</v>
      </c>
      <c r="F3186" s="3"/>
      <c r="G3186" s="3" t="s">
        <v>79</v>
      </c>
      <c r="H3186" s="3"/>
      <c r="I3186" s="3" t="s">
        <v>11</v>
      </c>
      <c r="J3186" s="3">
        <v>2020</v>
      </c>
      <c r="K3186" s="9">
        <v>1.01</v>
      </c>
    </row>
    <row r="3187" spans="1:11" x14ac:dyDescent="0.3">
      <c r="A3187" s="4" t="s">
        <v>272</v>
      </c>
      <c r="B3187" s="4" t="s">
        <v>232</v>
      </c>
      <c r="C3187" s="4" t="s">
        <v>10</v>
      </c>
      <c r="D3187" s="4" t="s">
        <v>617</v>
      </c>
      <c r="E3187" s="3" t="s">
        <v>866</v>
      </c>
      <c r="F3187" s="3"/>
      <c r="G3187" s="3" t="s">
        <v>79</v>
      </c>
      <c r="H3187" s="3"/>
      <c r="I3187" s="3" t="s">
        <v>11</v>
      </c>
      <c r="J3187" s="3">
        <v>2050</v>
      </c>
      <c r="K3187" s="9">
        <v>1.01</v>
      </c>
    </row>
    <row r="3188" spans="1:11" x14ac:dyDescent="0.3">
      <c r="A3188" s="4" t="s">
        <v>272</v>
      </c>
      <c r="B3188" s="4" t="s">
        <v>232</v>
      </c>
      <c r="C3188" s="4" t="s">
        <v>10</v>
      </c>
      <c r="D3188" s="4" t="s">
        <v>617</v>
      </c>
      <c r="E3188" s="3" t="s">
        <v>866</v>
      </c>
      <c r="F3188" s="3"/>
      <c r="G3188" s="3" t="s">
        <v>79</v>
      </c>
      <c r="H3188" s="3"/>
      <c r="I3188" s="3" t="s">
        <v>833</v>
      </c>
      <c r="J3188" s="3">
        <v>2015</v>
      </c>
      <c r="K3188" s="9">
        <v>6.6000000000000003E-2</v>
      </c>
    </row>
    <row r="3189" spans="1:11" x14ac:dyDescent="0.3">
      <c r="A3189" s="4" t="s">
        <v>272</v>
      </c>
      <c r="B3189" s="4" t="s">
        <v>232</v>
      </c>
      <c r="C3189" s="4" t="s">
        <v>10</v>
      </c>
      <c r="D3189" s="4" t="s">
        <v>617</v>
      </c>
      <c r="E3189" s="3" t="s">
        <v>866</v>
      </c>
      <c r="F3189" s="3"/>
      <c r="G3189" s="3" t="s">
        <v>79</v>
      </c>
      <c r="H3189" s="3"/>
      <c r="I3189" s="3" t="s">
        <v>833</v>
      </c>
      <c r="J3189" s="3">
        <v>2020</v>
      </c>
      <c r="K3189" s="9">
        <v>6.6000000000000003E-2</v>
      </c>
    </row>
    <row r="3190" spans="1:11" x14ac:dyDescent="0.3">
      <c r="A3190" s="4" t="s">
        <v>272</v>
      </c>
      <c r="B3190" s="4" t="s">
        <v>232</v>
      </c>
      <c r="C3190" s="4" t="s">
        <v>10</v>
      </c>
      <c r="D3190" s="4" t="s">
        <v>617</v>
      </c>
      <c r="E3190" s="3" t="s">
        <v>866</v>
      </c>
      <c r="F3190" s="3"/>
      <c r="G3190" s="3" t="s">
        <v>79</v>
      </c>
      <c r="H3190" s="3"/>
      <c r="I3190" s="3" t="s">
        <v>833</v>
      </c>
      <c r="J3190" s="3">
        <v>2030</v>
      </c>
      <c r="K3190" s="9">
        <v>6.6000000000000003E-2</v>
      </c>
    </row>
    <row r="3191" spans="1:11" x14ac:dyDescent="0.3">
      <c r="A3191" s="4" t="s">
        <v>272</v>
      </c>
      <c r="B3191" s="4" t="s">
        <v>232</v>
      </c>
      <c r="C3191" s="4" t="s">
        <v>10</v>
      </c>
      <c r="D3191" s="4" t="s">
        <v>617</v>
      </c>
      <c r="E3191" s="3" t="s">
        <v>866</v>
      </c>
      <c r="F3191" s="3"/>
      <c r="G3191" s="3" t="s">
        <v>79</v>
      </c>
      <c r="H3191" s="3"/>
      <c r="I3191" s="3" t="s">
        <v>833</v>
      </c>
      <c r="J3191" s="3">
        <v>2040</v>
      </c>
      <c r="K3191" s="9">
        <v>6.6000000000000003E-2</v>
      </c>
    </row>
    <row r="3192" spans="1:11" x14ac:dyDescent="0.3">
      <c r="A3192" s="4" t="s">
        <v>272</v>
      </c>
      <c r="B3192" s="4" t="s">
        <v>232</v>
      </c>
      <c r="C3192" s="4" t="s">
        <v>10</v>
      </c>
      <c r="D3192" s="4" t="s">
        <v>617</v>
      </c>
      <c r="E3192" s="3" t="s">
        <v>866</v>
      </c>
      <c r="F3192" s="3"/>
      <c r="G3192" s="3" t="s">
        <v>79</v>
      </c>
      <c r="H3192" s="3"/>
      <c r="I3192" s="3" t="s">
        <v>833</v>
      </c>
      <c r="J3192" s="3">
        <v>2050</v>
      </c>
      <c r="K3192" s="9">
        <v>6.6000000000000003E-2</v>
      </c>
    </row>
    <row r="3193" spans="1:11" x14ac:dyDescent="0.3">
      <c r="A3193" s="4" t="s">
        <v>272</v>
      </c>
      <c r="B3193" s="4" t="s">
        <v>232</v>
      </c>
      <c r="C3193" s="4" t="s">
        <v>10</v>
      </c>
      <c r="D3193" s="4" t="s">
        <v>615</v>
      </c>
      <c r="E3193" s="3" t="s">
        <v>895</v>
      </c>
      <c r="F3193" s="3"/>
      <c r="G3193" s="3" t="s">
        <v>3</v>
      </c>
      <c r="H3193" s="3" t="s">
        <v>77</v>
      </c>
      <c r="I3193" s="3" t="s">
        <v>12</v>
      </c>
      <c r="J3193" s="3">
        <v>2020</v>
      </c>
      <c r="K3193" s="9">
        <v>0.5</v>
      </c>
    </row>
    <row r="3194" spans="1:11" x14ac:dyDescent="0.3">
      <c r="A3194" s="4" t="s">
        <v>272</v>
      </c>
      <c r="B3194" s="4" t="s">
        <v>232</v>
      </c>
      <c r="C3194" s="4" t="s">
        <v>10</v>
      </c>
      <c r="D3194" s="4" t="s">
        <v>615</v>
      </c>
      <c r="E3194" s="3" t="s">
        <v>895</v>
      </c>
      <c r="F3194" s="3"/>
      <c r="G3194" s="3" t="s">
        <v>3</v>
      </c>
      <c r="H3194" s="3" t="s">
        <v>77</v>
      </c>
      <c r="I3194" s="3" t="s">
        <v>12</v>
      </c>
      <c r="J3194" s="3">
        <v>2050</v>
      </c>
      <c r="K3194" s="9">
        <v>0.5</v>
      </c>
    </row>
    <row r="3195" spans="1:11" x14ac:dyDescent="0.3">
      <c r="A3195" s="4" t="s">
        <v>272</v>
      </c>
      <c r="B3195" s="4" t="s">
        <v>232</v>
      </c>
      <c r="C3195" s="4" t="s">
        <v>10</v>
      </c>
      <c r="D3195" s="4" t="s">
        <v>615</v>
      </c>
      <c r="E3195" s="3" t="s">
        <v>895</v>
      </c>
      <c r="F3195" s="3"/>
      <c r="G3195" s="3" t="s">
        <v>3</v>
      </c>
      <c r="H3195" s="3" t="s">
        <v>77</v>
      </c>
      <c r="I3195" s="3" t="s">
        <v>11</v>
      </c>
      <c r="J3195" s="3">
        <v>2020</v>
      </c>
      <c r="K3195" s="9">
        <v>0.5</v>
      </c>
    </row>
    <row r="3196" spans="1:11" x14ac:dyDescent="0.3">
      <c r="A3196" s="4" t="s">
        <v>272</v>
      </c>
      <c r="B3196" s="4" t="s">
        <v>232</v>
      </c>
      <c r="C3196" s="4" t="s">
        <v>10</v>
      </c>
      <c r="D3196" s="4" t="s">
        <v>615</v>
      </c>
      <c r="E3196" s="3" t="s">
        <v>895</v>
      </c>
      <c r="F3196" s="3"/>
      <c r="G3196" s="3" t="s">
        <v>3</v>
      </c>
      <c r="H3196" s="3" t="s">
        <v>77</v>
      </c>
      <c r="I3196" s="3" t="s">
        <v>11</v>
      </c>
      <c r="J3196" s="3">
        <v>2050</v>
      </c>
      <c r="K3196" s="9">
        <v>0.5</v>
      </c>
    </row>
    <row r="3197" spans="1:11" x14ac:dyDescent="0.3">
      <c r="A3197" s="4" t="s">
        <v>272</v>
      </c>
      <c r="B3197" s="4" t="s">
        <v>232</v>
      </c>
      <c r="C3197" s="4" t="s">
        <v>10</v>
      </c>
      <c r="D3197" s="4" t="s">
        <v>615</v>
      </c>
      <c r="E3197" s="3" t="s">
        <v>895</v>
      </c>
      <c r="F3197" s="3"/>
      <c r="G3197" s="3" t="s">
        <v>3</v>
      </c>
      <c r="H3197" s="3" t="s">
        <v>77</v>
      </c>
      <c r="I3197" s="3" t="s">
        <v>833</v>
      </c>
      <c r="J3197" s="3">
        <v>2015</v>
      </c>
      <c r="K3197" s="9">
        <v>7.0000000000000001E-3</v>
      </c>
    </row>
    <row r="3198" spans="1:11" x14ac:dyDescent="0.3">
      <c r="A3198" s="4" t="s">
        <v>272</v>
      </c>
      <c r="B3198" s="4" t="s">
        <v>232</v>
      </c>
      <c r="C3198" s="4" t="s">
        <v>10</v>
      </c>
      <c r="D3198" s="4" t="s">
        <v>615</v>
      </c>
      <c r="E3198" s="3" t="s">
        <v>895</v>
      </c>
      <c r="F3198" s="3"/>
      <c r="G3198" s="3" t="s">
        <v>3</v>
      </c>
      <c r="H3198" s="3" t="s">
        <v>77</v>
      </c>
      <c r="I3198" s="3" t="s">
        <v>833</v>
      </c>
      <c r="J3198" s="3">
        <v>2020</v>
      </c>
      <c r="K3198" s="9">
        <v>7.0000000000000001E-3</v>
      </c>
    </row>
    <row r="3199" spans="1:11" x14ac:dyDescent="0.3">
      <c r="A3199" s="4" t="s">
        <v>272</v>
      </c>
      <c r="B3199" s="4" t="s">
        <v>232</v>
      </c>
      <c r="C3199" s="4" t="s">
        <v>10</v>
      </c>
      <c r="D3199" s="4" t="s">
        <v>615</v>
      </c>
      <c r="E3199" s="3" t="s">
        <v>895</v>
      </c>
      <c r="F3199" s="3"/>
      <c r="G3199" s="3" t="s">
        <v>3</v>
      </c>
      <c r="H3199" s="3" t="s">
        <v>77</v>
      </c>
      <c r="I3199" s="3" t="s">
        <v>833</v>
      </c>
      <c r="J3199" s="3">
        <v>2030</v>
      </c>
      <c r="K3199" s="9">
        <v>7.0000000000000001E-3</v>
      </c>
    </row>
    <row r="3200" spans="1:11" x14ac:dyDescent="0.3">
      <c r="A3200" s="4" t="s">
        <v>272</v>
      </c>
      <c r="B3200" s="4" t="s">
        <v>232</v>
      </c>
      <c r="C3200" s="4" t="s">
        <v>10</v>
      </c>
      <c r="D3200" s="4" t="s">
        <v>615</v>
      </c>
      <c r="E3200" s="3" t="s">
        <v>895</v>
      </c>
      <c r="F3200" s="3"/>
      <c r="G3200" s="3" t="s">
        <v>3</v>
      </c>
      <c r="H3200" s="3" t="s">
        <v>77</v>
      </c>
      <c r="I3200" s="3" t="s">
        <v>833</v>
      </c>
      <c r="J3200" s="3">
        <v>2040</v>
      </c>
      <c r="K3200" s="9">
        <v>7.0000000000000001E-3</v>
      </c>
    </row>
    <row r="3201" spans="1:11" x14ac:dyDescent="0.3">
      <c r="A3201" s="4" t="s">
        <v>272</v>
      </c>
      <c r="B3201" s="4" t="s">
        <v>232</v>
      </c>
      <c r="C3201" s="4" t="s">
        <v>10</v>
      </c>
      <c r="D3201" s="4" t="s">
        <v>615</v>
      </c>
      <c r="E3201" s="3" t="s">
        <v>895</v>
      </c>
      <c r="F3201" s="3"/>
      <c r="G3201" s="3" t="s">
        <v>3</v>
      </c>
      <c r="H3201" s="3" t="s">
        <v>77</v>
      </c>
      <c r="I3201" s="3" t="s">
        <v>833</v>
      </c>
      <c r="J3201" s="3">
        <v>2050</v>
      </c>
      <c r="K3201" s="9">
        <v>7.0000000000000001E-3</v>
      </c>
    </row>
    <row r="3202" spans="1:11" x14ac:dyDescent="0.3">
      <c r="A3202" s="4" t="s">
        <v>272</v>
      </c>
      <c r="B3202" s="4" t="s">
        <v>232</v>
      </c>
      <c r="C3202" s="4" t="s">
        <v>10</v>
      </c>
      <c r="D3202" s="4" t="s">
        <v>422</v>
      </c>
      <c r="E3202" s="3" t="s">
        <v>857</v>
      </c>
      <c r="F3202" s="3"/>
      <c r="G3202" s="3"/>
      <c r="H3202" s="3">
        <v>7</v>
      </c>
      <c r="I3202" s="3" t="s">
        <v>833</v>
      </c>
      <c r="J3202" s="3">
        <v>2015</v>
      </c>
      <c r="K3202" s="9">
        <v>2</v>
      </c>
    </row>
    <row r="3203" spans="1:11" x14ac:dyDescent="0.3">
      <c r="A3203" s="4" t="s">
        <v>272</v>
      </c>
      <c r="B3203" s="4" t="s">
        <v>232</v>
      </c>
      <c r="C3203" s="4" t="s">
        <v>10</v>
      </c>
      <c r="D3203" s="4" t="s">
        <v>422</v>
      </c>
      <c r="E3203" s="3" t="s">
        <v>857</v>
      </c>
      <c r="F3203" s="3"/>
      <c r="G3203" s="3"/>
      <c r="H3203" s="3">
        <v>7</v>
      </c>
      <c r="I3203" s="3" t="s">
        <v>833</v>
      </c>
      <c r="J3203" s="3">
        <v>2020</v>
      </c>
      <c r="K3203" s="9">
        <v>2</v>
      </c>
    </row>
    <row r="3204" spans="1:11" x14ac:dyDescent="0.3">
      <c r="A3204" s="4" t="s">
        <v>272</v>
      </c>
      <c r="B3204" s="4" t="s">
        <v>232</v>
      </c>
      <c r="C3204" s="4" t="s">
        <v>10</v>
      </c>
      <c r="D3204" s="4" t="s">
        <v>422</v>
      </c>
      <c r="E3204" s="3" t="s">
        <v>857</v>
      </c>
      <c r="F3204" s="3"/>
      <c r="G3204" s="3"/>
      <c r="H3204" s="3">
        <v>7</v>
      </c>
      <c r="I3204" s="3" t="s">
        <v>833</v>
      </c>
      <c r="J3204" s="3">
        <v>2030</v>
      </c>
      <c r="K3204" s="9">
        <v>2</v>
      </c>
    </row>
    <row r="3205" spans="1:11" x14ac:dyDescent="0.3">
      <c r="A3205" s="4" t="s">
        <v>272</v>
      </c>
      <c r="B3205" s="4" t="s">
        <v>232</v>
      </c>
      <c r="C3205" s="4" t="s">
        <v>10</v>
      </c>
      <c r="D3205" s="4" t="s">
        <v>422</v>
      </c>
      <c r="E3205" s="3" t="s">
        <v>857</v>
      </c>
      <c r="F3205" s="3"/>
      <c r="G3205" s="3"/>
      <c r="H3205" s="3">
        <v>7</v>
      </c>
      <c r="I3205" s="3" t="s">
        <v>833</v>
      </c>
      <c r="J3205" s="3">
        <v>2040</v>
      </c>
      <c r="K3205" s="9">
        <v>2</v>
      </c>
    </row>
    <row r="3206" spans="1:11" x14ac:dyDescent="0.3">
      <c r="A3206" s="4" t="s">
        <v>272</v>
      </c>
      <c r="B3206" s="4" t="s">
        <v>232</v>
      </c>
      <c r="C3206" s="4" t="s">
        <v>10</v>
      </c>
      <c r="D3206" s="4" t="s">
        <v>422</v>
      </c>
      <c r="E3206" s="3" t="s">
        <v>857</v>
      </c>
      <c r="F3206" s="3"/>
      <c r="G3206" s="3"/>
      <c r="H3206" s="3">
        <v>7</v>
      </c>
      <c r="I3206" s="3" t="s">
        <v>833</v>
      </c>
      <c r="J3206" s="3">
        <v>2050</v>
      </c>
      <c r="K3206" s="9">
        <v>2</v>
      </c>
    </row>
    <row r="3207" spans="1:11" x14ac:dyDescent="0.3">
      <c r="A3207" s="4" t="s">
        <v>272</v>
      </c>
      <c r="B3207" s="4" t="s">
        <v>232</v>
      </c>
      <c r="C3207" s="4" t="s">
        <v>10</v>
      </c>
      <c r="D3207" s="4" t="s">
        <v>419</v>
      </c>
      <c r="E3207" s="3" t="s">
        <v>853</v>
      </c>
      <c r="F3207" s="3"/>
      <c r="G3207" s="3"/>
      <c r="H3207" s="3"/>
      <c r="I3207" s="3" t="s">
        <v>833</v>
      </c>
      <c r="J3207" s="3">
        <v>2015</v>
      </c>
      <c r="K3207" s="9">
        <v>25</v>
      </c>
    </row>
    <row r="3208" spans="1:11" x14ac:dyDescent="0.3">
      <c r="A3208" s="4" t="s">
        <v>272</v>
      </c>
      <c r="B3208" s="4" t="s">
        <v>232</v>
      </c>
      <c r="C3208" s="4" t="s">
        <v>10</v>
      </c>
      <c r="D3208" s="4" t="s">
        <v>419</v>
      </c>
      <c r="E3208" s="3" t="s">
        <v>853</v>
      </c>
      <c r="F3208" s="3"/>
      <c r="G3208" s="3"/>
      <c r="H3208" s="3"/>
      <c r="I3208" s="3" t="s">
        <v>833</v>
      </c>
      <c r="J3208" s="3">
        <v>2020</v>
      </c>
      <c r="K3208" s="9">
        <v>25</v>
      </c>
    </row>
    <row r="3209" spans="1:11" x14ac:dyDescent="0.3">
      <c r="A3209" s="4" t="s">
        <v>272</v>
      </c>
      <c r="B3209" s="4" t="s">
        <v>232</v>
      </c>
      <c r="C3209" s="4" t="s">
        <v>10</v>
      </c>
      <c r="D3209" s="4" t="s">
        <v>419</v>
      </c>
      <c r="E3209" s="3" t="s">
        <v>853</v>
      </c>
      <c r="F3209" s="3"/>
      <c r="G3209" s="3"/>
      <c r="H3209" s="3"/>
      <c r="I3209" s="3" t="s">
        <v>833</v>
      </c>
      <c r="J3209" s="3">
        <v>2030</v>
      </c>
      <c r="K3209" s="9">
        <v>25</v>
      </c>
    </row>
    <row r="3210" spans="1:11" x14ac:dyDescent="0.3">
      <c r="A3210" s="4" t="s">
        <v>272</v>
      </c>
      <c r="B3210" s="4" t="s">
        <v>232</v>
      </c>
      <c r="C3210" s="4" t="s">
        <v>10</v>
      </c>
      <c r="D3210" s="4" t="s">
        <v>419</v>
      </c>
      <c r="E3210" s="3" t="s">
        <v>853</v>
      </c>
      <c r="F3210" s="3"/>
      <c r="G3210" s="3"/>
      <c r="H3210" s="3"/>
      <c r="I3210" s="3" t="s">
        <v>833</v>
      </c>
      <c r="J3210" s="3">
        <v>2040</v>
      </c>
      <c r="K3210" s="9">
        <v>25</v>
      </c>
    </row>
    <row r="3211" spans="1:11" x14ac:dyDescent="0.3">
      <c r="A3211" s="4" t="s">
        <v>272</v>
      </c>
      <c r="B3211" s="4" t="s">
        <v>232</v>
      </c>
      <c r="C3211" s="4" t="s">
        <v>10</v>
      </c>
      <c r="D3211" s="4" t="s">
        <v>419</v>
      </c>
      <c r="E3211" s="3" t="s">
        <v>853</v>
      </c>
      <c r="F3211" s="3"/>
      <c r="G3211" s="3"/>
      <c r="H3211" s="3"/>
      <c r="I3211" s="3" t="s">
        <v>833</v>
      </c>
      <c r="J3211" s="3">
        <v>2050</v>
      </c>
      <c r="K3211" s="9">
        <v>25</v>
      </c>
    </row>
    <row r="3212" spans="1:11" x14ac:dyDescent="0.3">
      <c r="A3212" s="4" t="s">
        <v>272</v>
      </c>
      <c r="B3212" s="4" t="s">
        <v>232</v>
      </c>
      <c r="C3212" s="4" t="s">
        <v>10</v>
      </c>
      <c r="D3212" s="4" t="s">
        <v>610</v>
      </c>
      <c r="E3212" s="3" t="s">
        <v>867</v>
      </c>
      <c r="F3212" s="3"/>
      <c r="G3212" s="3" t="s">
        <v>75</v>
      </c>
      <c r="H3212" s="3"/>
      <c r="I3212" s="3" t="s">
        <v>12</v>
      </c>
      <c r="J3212" s="3">
        <v>2020</v>
      </c>
      <c r="K3212" s="9">
        <v>0.5</v>
      </c>
    </row>
    <row r="3213" spans="1:11" x14ac:dyDescent="0.3">
      <c r="A3213" s="4" t="s">
        <v>272</v>
      </c>
      <c r="B3213" s="4" t="s">
        <v>232</v>
      </c>
      <c r="C3213" s="4" t="s">
        <v>10</v>
      </c>
      <c r="D3213" s="4" t="s">
        <v>610</v>
      </c>
      <c r="E3213" s="3" t="s">
        <v>867</v>
      </c>
      <c r="F3213" s="3"/>
      <c r="G3213" s="3" t="s">
        <v>75</v>
      </c>
      <c r="H3213" s="3"/>
      <c r="I3213" s="3" t="s">
        <v>12</v>
      </c>
      <c r="J3213" s="3">
        <v>2050</v>
      </c>
      <c r="K3213" s="9">
        <v>0.5</v>
      </c>
    </row>
    <row r="3214" spans="1:11" x14ac:dyDescent="0.3">
      <c r="A3214" s="4" t="s">
        <v>272</v>
      </c>
      <c r="B3214" s="4" t="s">
        <v>232</v>
      </c>
      <c r="C3214" s="4" t="s">
        <v>10</v>
      </c>
      <c r="D3214" s="4" t="s">
        <v>610</v>
      </c>
      <c r="E3214" s="3" t="s">
        <v>867</v>
      </c>
      <c r="F3214" s="3"/>
      <c r="G3214" s="3" t="s">
        <v>75</v>
      </c>
      <c r="H3214" s="3"/>
      <c r="I3214" s="3" t="s">
        <v>11</v>
      </c>
      <c r="J3214" s="3">
        <v>2020</v>
      </c>
      <c r="K3214" s="9">
        <v>2</v>
      </c>
    </row>
    <row r="3215" spans="1:11" x14ac:dyDescent="0.3">
      <c r="A3215" s="4" t="s">
        <v>272</v>
      </c>
      <c r="B3215" s="4" t="s">
        <v>232</v>
      </c>
      <c r="C3215" s="4" t="s">
        <v>10</v>
      </c>
      <c r="D3215" s="4" t="s">
        <v>610</v>
      </c>
      <c r="E3215" s="3" t="s">
        <v>867</v>
      </c>
      <c r="F3215" s="3"/>
      <c r="G3215" s="3" t="s">
        <v>75</v>
      </c>
      <c r="H3215" s="3"/>
      <c r="I3215" s="3" t="s">
        <v>11</v>
      </c>
      <c r="J3215" s="3">
        <v>2050</v>
      </c>
      <c r="K3215" s="9">
        <v>1</v>
      </c>
    </row>
    <row r="3216" spans="1:11" x14ac:dyDescent="0.3">
      <c r="A3216" s="4" t="s">
        <v>272</v>
      </c>
      <c r="B3216" s="4" t="s">
        <v>232</v>
      </c>
      <c r="C3216" s="4" t="s">
        <v>10</v>
      </c>
      <c r="D3216" s="4" t="s">
        <v>610</v>
      </c>
      <c r="E3216" s="3" t="s">
        <v>867</v>
      </c>
      <c r="F3216" s="3"/>
      <c r="G3216" s="3" t="s">
        <v>75</v>
      </c>
      <c r="H3216" s="3"/>
      <c r="I3216" s="3" t="s">
        <v>833</v>
      </c>
      <c r="J3216" s="3">
        <v>2015</v>
      </c>
      <c r="K3216" s="9">
        <v>500</v>
      </c>
    </row>
    <row r="3217" spans="1:11" x14ac:dyDescent="0.3">
      <c r="A3217" s="4" t="s">
        <v>272</v>
      </c>
      <c r="B3217" s="4" t="s">
        <v>232</v>
      </c>
      <c r="C3217" s="4" t="s">
        <v>10</v>
      </c>
      <c r="D3217" s="4" t="s">
        <v>610</v>
      </c>
      <c r="E3217" s="3" t="s">
        <v>867</v>
      </c>
      <c r="F3217" s="3"/>
      <c r="G3217" s="3" t="s">
        <v>75</v>
      </c>
      <c r="H3217" s="3"/>
      <c r="I3217" s="3" t="s">
        <v>833</v>
      </c>
      <c r="J3217" s="3">
        <v>2020</v>
      </c>
      <c r="K3217" s="9">
        <v>500</v>
      </c>
    </row>
    <row r="3218" spans="1:11" x14ac:dyDescent="0.3">
      <c r="A3218" s="4" t="s">
        <v>272</v>
      </c>
      <c r="B3218" s="4" t="s">
        <v>232</v>
      </c>
      <c r="C3218" s="4" t="s">
        <v>10</v>
      </c>
      <c r="D3218" s="4" t="s">
        <v>610</v>
      </c>
      <c r="E3218" s="3" t="s">
        <v>867</v>
      </c>
      <c r="F3218" s="3"/>
      <c r="G3218" s="3" t="s">
        <v>75</v>
      </c>
      <c r="H3218" s="3"/>
      <c r="I3218" s="3" t="s">
        <v>833</v>
      </c>
      <c r="J3218" s="3">
        <v>2030</v>
      </c>
      <c r="K3218" s="9">
        <v>750</v>
      </c>
    </row>
    <row r="3219" spans="1:11" x14ac:dyDescent="0.3">
      <c r="A3219" s="4" t="s">
        <v>272</v>
      </c>
      <c r="B3219" s="4" t="s">
        <v>232</v>
      </c>
      <c r="C3219" s="4" t="s">
        <v>10</v>
      </c>
      <c r="D3219" s="4" t="s">
        <v>610</v>
      </c>
      <c r="E3219" s="3" t="s">
        <v>867</v>
      </c>
      <c r="F3219" s="3"/>
      <c r="G3219" s="3" t="s">
        <v>75</v>
      </c>
      <c r="H3219" s="3"/>
      <c r="I3219" s="3" t="s">
        <v>833</v>
      </c>
      <c r="J3219" s="3">
        <v>2040</v>
      </c>
      <c r="K3219" s="9">
        <v>850</v>
      </c>
    </row>
    <row r="3220" spans="1:11" x14ac:dyDescent="0.3">
      <c r="A3220" s="4" t="s">
        <v>272</v>
      </c>
      <c r="B3220" s="4" t="s">
        <v>232</v>
      </c>
      <c r="C3220" s="4" t="s">
        <v>10</v>
      </c>
      <c r="D3220" s="4" t="s">
        <v>610</v>
      </c>
      <c r="E3220" s="3" t="s">
        <v>867</v>
      </c>
      <c r="F3220" s="3"/>
      <c r="G3220" s="3" t="s">
        <v>75</v>
      </c>
      <c r="H3220" s="3"/>
      <c r="I3220" s="3" t="s">
        <v>833</v>
      </c>
      <c r="J3220" s="3">
        <v>2050</v>
      </c>
      <c r="K3220" s="9">
        <v>1000</v>
      </c>
    </row>
    <row r="3221" spans="1:11" x14ac:dyDescent="0.3">
      <c r="A3221" s="4" t="s">
        <v>272</v>
      </c>
      <c r="B3221" s="4" t="s">
        <v>232</v>
      </c>
      <c r="C3221" s="4" t="s">
        <v>10</v>
      </c>
      <c r="D3221" s="4" t="s">
        <v>611</v>
      </c>
      <c r="E3221" s="3" t="s">
        <v>855</v>
      </c>
      <c r="F3221" s="3"/>
      <c r="G3221" s="3" t="s">
        <v>76</v>
      </c>
      <c r="H3221" s="3"/>
      <c r="I3221" s="3" t="s">
        <v>12</v>
      </c>
      <c r="J3221" s="3">
        <v>2020</v>
      </c>
      <c r="K3221" s="9">
        <v>0.5</v>
      </c>
    </row>
    <row r="3222" spans="1:11" x14ac:dyDescent="0.3">
      <c r="A3222" s="4" t="s">
        <v>272</v>
      </c>
      <c r="B3222" s="4" t="s">
        <v>232</v>
      </c>
      <c r="C3222" s="4" t="s">
        <v>10</v>
      </c>
      <c r="D3222" s="4" t="s">
        <v>611</v>
      </c>
      <c r="E3222" s="3" t="s">
        <v>855</v>
      </c>
      <c r="F3222" s="3"/>
      <c r="G3222" s="3" t="s">
        <v>76</v>
      </c>
      <c r="H3222" s="3"/>
      <c r="I3222" s="3" t="s">
        <v>12</v>
      </c>
      <c r="J3222" s="3">
        <v>2050</v>
      </c>
      <c r="K3222" s="9">
        <v>0.5</v>
      </c>
    </row>
    <row r="3223" spans="1:11" x14ac:dyDescent="0.3">
      <c r="A3223" s="4" t="s">
        <v>272</v>
      </c>
      <c r="B3223" s="4" t="s">
        <v>232</v>
      </c>
      <c r="C3223" s="4" t="s">
        <v>10</v>
      </c>
      <c r="D3223" s="4" t="s">
        <v>611</v>
      </c>
      <c r="E3223" s="3" t="s">
        <v>855</v>
      </c>
      <c r="F3223" s="3"/>
      <c r="G3223" s="3" t="s">
        <v>76</v>
      </c>
      <c r="H3223" s="3"/>
      <c r="I3223" s="3" t="s">
        <v>11</v>
      </c>
      <c r="J3223" s="3">
        <v>2020</v>
      </c>
      <c r="K3223" s="9">
        <v>2</v>
      </c>
    </row>
    <row r="3224" spans="1:11" x14ac:dyDescent="0.3">
      <c r="A3224" s="4" t="s">
        <v>272</v>
      </c>
      <c r="B3224" s="4" t="s">
        <v>232</v>
      </c>
      <c r="C3224" s="4" t="s">
        <v>10</v>
      </c>
      <c r="D3224" s="4" t="s">
        <v>611</v>
      </c>
      <c r="E3224" s="3" t="s">
        <v>855</v>
      </c>
      <c r="F3224" s="3"/>
      <c r="G3224" s="3" t="s">
        <v>76</v>
      </c>
      <c r="H3224" s="3"/>
      <c r="I3224" s="3" t="s">
        <v>11</v>
      </c>
      <c r="J3224" s="3">
        <v>2050</v>
      </c>
      <c r="K3224" s="9">
        <v>1</v>
      </c>
    </row>
    <row r="3225" spans="1:11" x14ac:dyDescent="0.3">
      <c r="A3225" s="4" t="s">
        <v>272</v>
      </c>
      <c r="B3225" s="4" t="s">
        <v>232</v>
      </c>
      <c r="C3225" s="4" t="s">
        <v>10</v>
      </c>
      <c r="D3225" s="4" t="s">
        <v>611</v>
      </c>
      <c r="E3225" s="3" t="s">
        <v>855</v>
      </c>
      <c r="F3225" s="3"/>
      <c r="G3225" s="3" t="s">
        <v>76</v>
      </c>
      <c r="H3225" s="3"/>
      <c r="I3225" s="3" t="s">
        <v>833</v>
      </c>
      <c r="J3225" s="3">
        <v>2015</v>
      </c>
      <c r="K3225" s="9">
        <v>730</v>
      </c>
    </row>
    <row r="3226" spans="1:11" x14ac:dyDescent="0.3">
      <c r="A3226" s="4" t="s">
        <v>272</v>
      </c>
      <c r="B3226" s="4" t="s">
        <v>232</v>
      </c>
      <c r="C3226" s="4" t="s">
        <v>10</v>
      </c>
      <c r="D3226" s="4" t="s">
        <v>611</v>
      </c>
      <c r="E3226" s="3" t="s">
        <v>855</v>
      </c>
      <c r="F3226" s="3"/>
      <c r="G3226" s="3" t="s">
        <v>76</v>
      </c>
      <c r="H3226" s="3"/>
      <c r="I3226" s="3" t="s">
        <v>833</v>
      </c>
      <c r="J3226" s="3">
        <v>2020</v>
      </c>
      <c r="K3226" s="9">
        <v>730</v>
      </c>
    </row>
    <row r="3227" spans="1:11" x14ac:dyDescent="0.3">
      <c r="A3227" s="4" t="s">
        <v>272</v>
      </c>
      <c r="B3227" s="4" t="s">
        <v>232</v>
      </c>
      <c r="C3227" s="4" t="s">
        <v>10</v>
      </c>
      <c r="D3227" s="4" t="s">
        <v>611</v>
      </c>
      <c r="E3227" s="3" t="s">
        <v>855</v>
      </c>
      <c r="F3227" s="3"/>
      <c r="G3227" s="3" t="s">
        <v>76</v>
      </c>
      <c r="H3227" s="3"/>
      <c r="I3227" s="3" t="s">
        <v>833</v>
      </c>
      <c r="J3227" s="3">
        <v>2030</v>
      </c>
      <c r="K3227" s="9">
        <v>1100</v>
      </c>
    </row>
    <row r="3228" spans="1:11" x14ac:dyDescent="0.3">
      <c r="A3228" s="4" t="s">
        <v>272</v>
      </c>
      <c r="B3228" s="4" t="s">
        <v>232</v>
      </c>
      <c r="C3228" s="4" t="s">
        <v>10</v>
      </c>
      <c r="D3228" s="4" t="s">
        <v>611</v>
      </c>
      <c r="E3228" s="3" t="s">
        <v>855</v>
      </c>
      <c r="F3228" s="3"/>
      <c r="G3228" s="3" t="s">
        <v>76</v>
      </c>
      <c r="H3228" s="3"/>
      <c r="I3228" s="3" t="s">
        <v>833</v>
      </c>
      <c r="J3228" s="3">
        <v>2040</v>
      </c>
      <c r="K3228" s="9">
        <v>1250</v>
      </c>
    </row>
    <row r="3229" spans="1:11" x14ac:dyDescent="0.3">
      <c r="A3229" s="4" t="s">
        <v>272</v>
      </c>
      <c r="B3229" s="4" t="s">
        <v>232</v>
      </c>
      <c r="C3229" s="4" t="s">
        <v>10</v>
      </c>
      <c r="D3229" s="4" t="s">
        <v>611</v>
      </c>
      <c r="E3229" s="3" t="s">
        <v>855</v>
      </c>
      <c r="F3229" s="3"/>
      <c r="G3229" s="3" t="s">
        <v>76</v>
      </c>
      <c r="H3229" s="3"/>
      <c r="I3229" s="3" t="s">
        <v>833</v>
      </c>
      <c r="J3229" s="3">
        <v>2050</v>
      </c>
      <c r="K3229" s="9">
        <v>1460</v>
      </c>
    </row>
    <row r="3230" spans="1:11" x14ac:dyDescent="0.3">
      <c r="A3230" s="4" t="s">
        <v>272</v>
      </c>
      <c r="B3230" s="4" t="s">
        <v>232</v>
      </c>
      <c r="C3230" s="4" t="s">
        <v>415</v>
      </c>
      <c r="D3230" s="4" t="s">
        <v>453</v>
      </c>
      <c r="E3230" s="3" t="s">
        <v>850</v>
      </c>
      <c r="F3230" s="3"/>
      <c r="G3230" s="3"/>
      <c r="H3230" s="3"/>
      <c r="I3230" s="3" t="s">
        <v>833</v>
      </c>
      <c r="J3230" s="3">
        <v>2015</v>
      </c>
      <c r="K3230" s="9">
        <v>75</v>
      </c>
    </row>
    <row r="3231" spans="1:11" x14ac:dyDescent="0.3">
      <c r="A3231" s="4" t="s">
        <v>272</v>
      </c>
      <c r="B3231" s="4" t="s">
        <v>232</v>
      </c>
      <c r="C3231" s="4" t="s">
        <v>415</v>
      </c>
      <c r="D3231" s="4" t="s">
        <v>453</v>
      </c>
      <c r="E3231" s="3" t="s">
        <v>850</v>
      </c>
      <c r="F3231" s="3"/>
      <c r="G3231" s="3"/>
      <c r="H3231" s="3"/>
      <c r="I3231" s="3" t="s">
        <v>833</v>
      </c>
      <c r="J3231" s="3">
        <v>2020</v>
      </c>
      <c r="K3231" s="9">
        <v>75</v>
      </c>
    </row>
    <row r="3232" spans="1:11" x14ac:dyDescent="0.3">
      <c r="A3232" s="4" t="s">
        <v>272</v>
      </c>
      <c r="B3232" s="4" t="s">
        <v>232</v>
      </c>
      <c r="C3232" s="4" t="s">
        <v>415</v>
      </c>
      <c r="D3232" s="4" t="s">
        <v>453</v>
      </c>
      <c r="E3232" s="3" t="s">
        <v>850</v>
      </c>
      <c r="F3232" s="3"/>
      <c r="G3232" s="3"/>
      <c r="H3232" s="3"/>
      <c r="I3232" s="3" t="s">
        <v>833</v>
      </c>
      <c r="J3232" s="3">
        <v>2030</v>
      </c>
      <c r="K3232" s="9">
        <v>75</v>
      </c>
    </row>
    <row r="3233" spans="1:11" x14ac:dyDescent="0.3">
      <c r="A3233" s="4" t="s">
        <v>272</v>
      </c>
      <c r="B3233" s="4" t="s">
        <v>232</v>
      </c>
      <c r="C3233" s="4" t="s">
        <v>415</v>
      </c>
      <c r="D3233" s="4" t="s">
        <v>453</v>
      </c>
      <c r="E3233" s="3" t="s">
        <v>850</v>
      </c>
      <c r="F3233" s="3"/>
      <c r="G3233" s="3"/>
      <c r="H3233" s="3"/>
      <c r="I3233" s="3" t="s">
        <v>833</v>
      </c>
      <c r="J3233" s="3">
        <v>2040</v>
      </c>
      <c r="K3233" s="9">
        <v>75</v>
      </c>
    </row>
    <row r="3234" spans="1:11" x14ac:dyDescent="0.3">
      <c r="A3234" s="4" t="s">
        <v>272</v>
      </c>
      <c r="B3234" s="4" t="s">
        <v>232</v>
      </c>
      <c r="C3234" s="4" t="s">
        <v>415</v>
      </c>
      <c r="D3234" s="4" t="s">
        <v>453</v>
      </c>
      <c r="E3234" s="3" t="s">
        <v>850</v>
      </c>
      <c r="F3234" s="3"/>
      <c r="G3234" s="3"/>
      <c r="H3234" s="3"/>
      <c r="I3234" s="3" t="s">
        <v>833</v>
      </c>
      <c r="J3234" s="3">
        <v>2050</v>
      </c>
      <c r="K3234" s="9">
        <v>75</v>
      </c>
    </row>
    <row r="3235" spans="1:11" x14ac:dyDescent="0.3">
      <c r="A3235" s="4" t="s">
        <v>272</v>
      </c>
      <c r="B3235" s="4" t="s">
        <v>232</v>
      </c>
      <c r="C3235" s="4" t="s">
        <v>415</v>
      </c>
      <c r="D3235" s="4" t="s">
        <v>454</v>
      </c>
      <c r="E3235" s="3" t="s">
        <v>850</v>
      </c>
      <c r="F3235" s="3"/>
      <c r="G3235" s="3"/>
      <c r="H3235" s="3"/>
      <c r="I3235" s="3" t="s">
        <v>833</v>
      </c>
      <c r="J3235" s="3">
        <v>2015</v>
      </c>
      <c r="K3235" s="9">
        <v>25</v>
      </c>
    </row>
    <row r="3236" spans="1:11" x14ac:dyDescent="0.3">
      <c r="A3236" s="4" t="s">
        <v>272</v>
      </c>
      <c r="B3236" s="4" t="s">
        <v>232</v>
      </c>
      <c r="C3236" s="4" t="s">
        <v>415</v>
      </c>
      <c r="D3236" s="4" t="s">
        <v>454</v>
      </c>
      <c r="E3236" s="3" t="s">
        <v>850</v>
      </c>
      <c r="F3236" s="3"/>
      <c r="G3236" s="3"/>
      <c r="H3236" s="3"/>
      <c r="I3236" s="3" t="s">
        <v>833</v>
      </c>
      <c r="J3236" s="3">
        <v>2020</v>
      </c>
      <c r="K3236" s="9">
        <v>25</v>
      </c>
    </row>
    <row r="3237" spans="1:11" x14ac:dyDescent="0.3">
      <c r="A3237" s="4" t="s">
        <v>272</v>
      </c>
      <c r="B3237" s="4" t="s">
        <v>232</v>
      </c>
      <c r="C3237" s="4" t="s">
        <v>415</v>
      </c>
      <c r="D3237" s="4" t="s">
        <v>454</v>
      </c>
      <c r="E3237" s="3" t="s">
        <v>850</v>
      </c>
      <c r="F3237" s="3"/>
      <c r="G3237" s="3"/>
      <c r="H3237" s="3"/>
      <c r="I3237" s="3" t="s">
        <v>833</v>
      </c>
      <c r="J3237" s="3">
        <v>2030</v>
      </c>
      <c r="K3237" s="9">
        <v>25</v>
      </c>
    </row>
    <row r="3238" spans="1:11" x14ac:dyDescent="0.3">
      <c r="A3238" s="4" t="s">
        <v>272</v>
      </c>
      <c r="B3238" s="4" t="s">
        <v>232</v>
      </c>
      <c r="C3238" s="4" t="s">
        <v>415</v>
      </c>
      <c r="D3238" s="4" t="s">
        <v>454</v>
      </c>
      <c r="E3238" s="3" t="s">
        <v>850</v>
      </c>
      <c r="F3238" s="3"/>
      <c r="G3238" s="3"/>
      <c r="H3238" s="3"/>
      <c r="I3238" s="3" t="s">
        <v>833</v>
      </c>
      <c r="J3238" s="3">
        <v>2040</v>
      </c>
      <c r="K3238" s="9">
        <v>25</v>
      </c>
    </row>
    <row r="3239" spans="1:11" x14ac:dyDescent="0.3">
      <c r="A3239" s="4" t="s">
        <v>272</v>
      </c>
      <c r="B3239" s="4" t="s">
        <v>232</v>
      </c>
      <c r="C3239" s="4" t="s">
        <v>415</v>
      </c>
      <c r="D3239" s="4" t="s">
        <v>454</v>
      </c>
      <c r="E3239" s="3" t="s">
        <v>850</v>
      </c>
      <c r="F3239" s="3"/>
      <c r="G3239" s="3"/>
      <c r="H3239" s="3"/>
      <c r="I3239" s="3" t="s">
        <v>833</v>
      </c>
      <c r="J3239" s="3">
        <v>2050</v>
      </c>
      <c r="K3239" s="9">
        <v>25</v>
      </c>
    </row>
    <row r="3240" spans="1:11" x14ac:dyDescent="0.3">
      <c r="A3240" s="4" t="s">
        <v>272</v>
      </c>
      <c r="B3240" s="4" t="s">
        <v>232</v>
      </c>
      <c r="C3240" s="4" t="s">
        <v>415</v>
      </c>
      <c r="D3240" s="4" t="s">
        <v>727</v>
      </c>
      <c r="E3240" s="3" t="s">
        <v>888</v>
      </c>
      <c r="F3240" s="3"/>
      <c r="G3240" s="3" t="s">
        <v>82</v>
      </c>
      <c r="H3240" s="3">
        <v>7</v>
      </c>
      <c r="I3240" s="3" t="s">
        <v>12</v>
      </c>
      <c r="J3240" s="3">
        <v>2020</v>
      </c>
      <c r="K3240" s="9">
        <v>0.9</v>
      </c>
    </row>
    <row r="3241" spans="1:11" x14ac:dyDescent="0.3">
      <c r="A3241" s="4" t="s">
        <v>272</v>
      </c>
      <c r="B3241" s="4" t="s">
        <v>232</v>
      </c>
      <c r="C3241" s="4" t="s">
        <v>415</v>
      </c>
      <c r="D3241" s="4" t="s">
        <v>727</v>
      </c>
      <c r="E3241" s="3" t="s">
        <v>888</v>
      </c>
      <c r="F3241" s="3"/>
      <c r="G3241" s="3" t="s">
        <v>82</v>
      </c>
      <c r="H3241" s="3">
        <v>7</v>
      </c>
      <c r="I3241" s="3" t="s">
        <v>12</v>
      </c>
      <c r="J3241" s="3">
        <v>2050</v>
      </c>
      <c r="K3241" s="9">
        <v>0.9</v>
      </c>
    </row>
    <row r="3242" spans="1:11" x14ac:dyDescent="0.3">
      <c r="A3242" s="4" t="s">
        <v>272</v>
      </c>
      <c r="B3242" s="4" t="s">
        <v>232</v>
      </c>
      <c r="C3242" s="4" t="s">
        <v>415</v>
      </c>
      <c r="D3242" s="4" t="s">
        <v>727</v>
      </c>
      <c r="E3242" s="3" t="s">
        <v>888</v>
      </c>
      <c r="F3242" s="3"/>
      <c r="G3242" s="3" t="s">
        <v>82</v>
      </c>
      <c r="H3242" s="3">
        <v>7</v>
      </c>
      <c r="I3242" s="3" t="s">
        <v>11</v>
      </c>
      <c r="J3242" s="3">
        <v>2020</v>
      </c>
      <c r="K3242" s="9">
        <v>1.1000000000000001</v>
      </c>
    </row>
    <row r="3243" spans="1:11" x14ac:dyDescent="0.3">
      <c r="A3243" s="4" t="s">
        <v>272</v>
      </c>
      <c r="B3243" s="4" t="s">
        <v>232</v>
      </c>
      <c r="C3243" s="4" t="s">
        <v>415</v>
      </c>
      <c r="D3243" s="4" t="s">
        <v>727</v>
      </c>
      <c r="E3243" s="3" t="s">
        <v>888</v>
      </c>
      <c r="F3243" s="3"/>
      <c r="G3243" s="3" t="s">
        <v>82</v>
      </c>
      <c r="H3243" s="3">
        <v>7</v>
      </c>
      <c r="I3243" s="3" t="s">
        <v>11</v>
      </c>
      <c r="J3243" s="3">
        <v>2050</v>
      </c>
      <c r="K3243" s="9">
        <v>1.1000000000000001</v>
      </c>
    </row>
    <row r="3244" spans="1:11" x14ac:dyDescent="0.3">
      <c r="A3244" s="4" t="s">
        <v>272</v>
      </c>
      <c r="B3244" s="4" t="s">
        <v>232</v>
      </c>
      <c r="C3244" s="4" t="s">
        <v>415</v>
      </c>
      <c r="D3244" s="4" t="s">
        <v>727</v>
      </c>
      <c r="E3244" s="3" t="s">
        <v>888</v>
      </c>
      <c r="F3244" s="3"/>
      <c r="G3244" s="3" t="s">
        <v>82</v>
      </c>
      <c r="H3244" s="3">
        <v>7</v>
      </c>
      <c r="I3244" s="3" t="s">
        <v>833</v>
      </c>
      <c r="J3244" s="3">
        <v>2015</v>
      </c>
      <c r="K3244" s="9">
        <v>3.558085749866572E-2</v>
      </c>
    </row>
    <row r="3245" spans="1:11" x14ac:dyDescent="0.3">
      <c r="A3245" s="4" t="s">
        <v>272</v>
      </c>
      <c r="B3245" s="4" t="s">
        <v>232</v>
      </c>
      <c r="C3245" s="4" t="s">
        <v>415</v>
      </c>
      <c r="D3245" s="4" t="s">
        <v>727</v>
      </c>
      <c r="E3245" s="3" t="s">
        <v>888</v>
      </c>
      <c r="F3245" s="3"/>
      <c r="G3245" s="3" t="s">
        <v>82</v>
      </c>
      <c r="H3245" s="3">
        <v>7</v>
      </c>
      <c r="I3245" s="3" t="s">
        <v>833</v>
      </c>
      <c r="J3245" s="3">
        <v>2020</v>
      </c>
      <c r="K3245" s="9">
        <v>3.558085749866572E-2</v>
      </c>
    </row>
    <row r="3246" spans="1:11" x14ac:dyDescent="0.3">
      <c r="A3246" s="4" t="s">
        <v>272</v>
      </c>
      <c r="B3246" s="4" t="s">
        <v>232</v>
      </c>
      <c r="C3246" s="4" t="s">
        <v>415</v>
      </c>
      <c r="D3246" s="4" t="s">
        <v>727</v>
      </c>
      <c r="E3246" s="3" t="s">
        <v>888</v>
      </c>
      <c r="F3246" s="3"/>
      <c r="G3246" s="3" t="s">
        <v>82</v>
      </c>
      <c r="H3246" s="3">
        <v>7</v>
      </c>
      <c r="I3246" s="3" t="s">
        <v>833</v>
      </c>
      <c r="J3246" s="3">
        <v>2030</v>
      </c>
      <c r="K3246" s="9">
        <v>3.5419126328217233E-2</v>
      </c>
    </row>
    <row r="3247" spans="1:11" x14ac:dyDescent="0.3">
      <c r="A3247" s="4" t="s">
        <v>272</v>
      </c>
      <c r="B3247" s="4" t="s">
        <v>232</v>
      </c>
      <c r="C3247" s="4" t="s">
        <v>415</v>
      </c>
      <c r="D3247" s="4" t="s">
        <v>727</v>
      </c>
      <c r="E3247" s="3" t="s">
        <v>888</v>
      </c>
      <c r="F3247" s="3"/>
      <c r="G3247" s="3" t="s">
        <v>82</v>
      </c>
      <c r="H3247" s="3">
        <v>7</v>
      </c>
      <c r="I3247" s="3" t="s">
        <v>833</v>
      </c>
      <c r="J3247" s="3">
        <v>2040</v>
      </c>
      <c r="K3247" s="9">
        <v>3.5324675324675321E-2</v>
      </c>
    </row>
    <row r="3248" spans="1:11" x14ac:dyDescent="0.3">
      <c r="A3248" s="4" t="s">
        <v>272</v>
      </c>
      <c r="B3248" s="4" t="s">
        <v>232</v>
      </c>
      <c r="C3248" s="4" t="s">
        <v>415</v>
      </c>
      <c r="D3248" s="4" t="s">
        <v>727</v>
      </c>
      <c r="E3248" s="3" t="s">
        <v>888</v>
      </c>
      <c r="F3248" s="3"/>
      <c r="G3248" s="3" t="s">
        <v>82</v>
      </c>
      <c r="H3248" s="3">
        <v>7</v>
      </c>
      <c r="I3248" s="3" t="s">
        <v>833</v>
      </c>
      <c r="J3248" s="3">
        <v>2050</v>
      </c>
      <c r="K3248" s="9">
        <v>3.558085749866572E-2</v>
      </c>
    </row>
    <row r="3249" spans="1:11" x14ac:dyDescent="0.3">
      <c r="A3249" s="4" t="s">
        <v>272</v>
      </c>
      <c r="B3249" s="4" t="s">
        <v>232</v>
      </c>
      <c r="C3249" s="4" t="s">
        <v>415</v>
      </c>
      <c r="D3249" s="4" t="s">
        <v>726</v>
      </c>
      <c r="E3249" s="3" t="s">
        <v>889</v>
      </c>
      <c r="F3249" s="3"/>
      <c r="G3249" s="3" t="s">
        <v>80</v>
      </c>
      <c r="H3249" s="3" t="s">
        <v>81</v>
      </c>
      <c r="I3249" s="3" t="s">
        <v>12</v>
      </c>
      <c r="J3249" s="3">
        <v>2020</v>
      </c>
      <c r="K3249" s="9">
        <v>0.9</v>
      </c>
    </row>
    <row r="3250" spans="1:11" x14ac:dyDescent="0.3">
      <c r="A3250" s="4" t="s">
        <v>272</v>
      </c>
      <c r="B3250" s="4" t="s">
        <v>232</v>
      </c>
      <c r="C3250" s="4" t="s">
        <v>415</v>
      </c>
      <c r="D3250" s="4" t="s">
        <v>726</v>
      </c>
      <c r="E3250" s="3" t="s">
        <v>889</v>
      </c>
      <c r="F3250" s="3"/>
      <c r="G3250" s="3" t="s">
        <v>80</v>
      </c>
      <c r="H3250" s="3" t="s">
        <v>81</v>
      </c>
      <c r="I3250" s="3" t="s">
        <v>12</v>
      </c>
      <c r="J3250" s="3">
        <v>2050</v>
      </c>
      <c r="K3250" s="9">
        <v>0.9</v>
      </c>
    </row>
    <row r="3251" spans="1:11" x14ac:dyDescent="0.3">
      <c r="A3251" s="4" t="s">
        <v>272</v>
      </c>
      <c r="B3251" s="4" t="s">
        <v>232</v>
      </c>
      <c r="C3251" s="4" t="s">
        <v>415</v>
      </c>
      <c r="D3251" s="4" t="s">
        <v>726</v>
      </c>
      <c r="E3251" s="3" t="s">
        <v>889</v>
      </c>
      <c r="F3251" s="3"/>
      <c r="G3251" s="3" t="s">
        <v>80</v>
      </c>
      <c r="H3251" s="3" t="s">
        <v>81</v>
      </c>
      <c r="I3251" s="3" t="s">
        <v>11</v>
      </c>
      <c r="J3251" s="3">
        <v>2020</v>
      </c>
      <c r="K3251" s="9">
        <v>1.1000000000000001</v>
      </c>
    </row>
    <row r="3252" spans="1:11" x14ac:dyDescent="0.3">
      <c r="A3252" s="4" t="s">
        <v>272</v>
      </c>
      <c r="B3252" s="4" t="s">
        <v>232</v>
      </c>
      <c r="C3252" s="4" t="s">
        <v>415</v>
      </c>
      <c r="D3252" s="4" t="s">
        <v>726</v>
      </c>
      <c r="E3252" s="3" t="s">
        <v>889</v>
      </c>
      <c r="F3252" s="3"/>
      <c r="G3252" s="3" t="s">
        <v>80</v>
      </c>
      <c r="H3252" s="3" t="s">
        <v>81</v>
      </c>
      <c r="I3252" s="3" t="s">
        <v>11</v>
      </c>
      <c r="J3252" s="3">
        <v>2050</v>
      </c>
      <c r="K3252" s="9">
        <v>1.1000000000000001</v>
      </c>
    </row>
    <row r="3253" spans="1:11" x14ac:dyDescent="0.3">
      <c r="A3253" s="4" t="s">
        <v>272</v>
      </c>
      <c r="B3253" s="4" t="s">
        <v>232</v>
      </c>
      <c r="C3253" s="4" t="s">
        <v>415</v>
      </c>
      <c r="D3253" s="4" t="s">
        <v>726</v>
      </c>
      <c r="E3253" s="3" t="s">
        <v>889</v>
      </c>
      <c r="F3253" s="3"/>
      <c r="G3253" s="3" t="s">
        <v>80</v>
      </c>
      <c r="H3253" s="3" t="s">
        <v>81</v>
      </c>
      <c r="I3253" s="3" t="s">
        <v>833</v>
      </c>
      <c r="J3253" s="3">
        <v>2015</v>
      </c>
      <c r="K3253" s="9">
        <v>0.76498843622131285</v>
      </c>
    </row>
    <row r="3254" spans="1:11" x14ac:dyDescent="0.3">
      <c r="A3254" s="4" t="s">
        <v>272</v>
      </c>
      <c r="B3254" s="4" t="s">
        <v>232</v>
      </c>
      <c r="C3254" s="4" t="s">
        <v>415</v>
      </c>
      <c r="D3254" s="4" t="s">
        <v>726</v>
      </c>
      <c r="E3254" s="3" t="s">
        <v>889</v>
      </c>
      <c r="F3254" s="3"/>
      <c r="G3254" s="3" t="s">
        <v>80</v>
      </c>
      <c r="H3254" s="3" t="s">
        <v>81</v>
      </c>
      <c r="I3254" s="3" t="s">
        <v>833</v>
      </c>
      <c r="J3254" s="3">
        <v>2020</v>
      </c>
      <c r="K3254" s="9">
        <v>0.75609322184664662</v>
      </c>
    </row>
    <row r="3255" spans="1:11" x14ac:dyDescent="0.3">
      <c r="A3255" s="4" t="s">
        <v>272</v>
      </c>
      <c r="B3255" s="4" t="s">
        <v>232</v>
      </c>
      <c r="C3255" s="4" t="s">
        <v>415</v>
      </c>
      <c r="D3255" s="4" t="s">
        <v>726</v>
      </c>
      <c r="E3255" s="3" t="s">
        <v>889</v>
      </c>
      <c r="F3255" s="3"/>
      <c r="G3255" s="3" t="s">
        <v>80</v>
      </c>
      <c r="H3255" s="3" t="s">
        <v>81</v>
      </c>
      <c r="I3255" s="3" t="s">
        <v>833</v>
      </c>
      <c r="J3255" s="3">
        <v>2030</v>
      </c>
      <c r="K3255" s="9">
        <v>0.63754427390791024</v>
      </c>
    </row>
    <row r="3256" spans="1:11" x14ac:dyDescent="0.3">
      <c r="A3256" s="4" t="s">
        <v>272</v>
      </c>
      <c r="B3256" s="4" t="s">
        <v>232</v>
      </c>
      <c r="C3256" s="4" t="s">
        <v>415</v>
      </c>
      <c r="D3256" s="4" t="s">
        <v>726</v>
      </c>
      <c r="E3256" s="3" t="s">
        <v>889</v>
      </c>
      <c r="F3256" s="3"/>
      <c r="G3256" s="3" t="s">
        <v>80</v>
      </c>
      <c r="H3256" s="3" t="s">
        <v>81</v>
      </c>
      <c r="I3256" s="3" t="s">
        <v>833</v>
      </c>
      <c r="J3256" s="3">
        <v>2040</v>
      </c>
      <c r="K3256" s="9">
        <v>0.59840000000000004</v>
      </c>
    </row>
    <row r="3257" spans="1:11" x14ac:dyDescent="0.3">
      <c r="A3257" s="4" t="s">
        <v>272</v>
      </c>
      <c r="B3257" s="4" t="s">
        <v>232</v>
      </c>
      <c r="C3257" s="4" t="s">
        <v>415</v>
      </c>
      <c r="D3257" s="4" t="s">
        <v>726</v>
      </c>
      <c r="E3257" s="3" t="s">
        <v>889</v>
      </c>
      <c r="F3257" s="3"/>
      <c r="G3257" s="3" t="s">
        <v>80</v>
      </c>
      <c r="H3257" s="3" t="s">
        <v>81</v>
      </c>
      <c r="I3257" s="3" t="s">
        <v>833</v>
      </c>
      <c r="J3257" s="3">
        <v>2050</v>
      </c>
      <c r="K3257" s="9">
        <v>0.57818893435331797</v>
      </c>
    </row>
    <row r="3258" spans="1:11" x14ac:dyDescent="0.3">
      <c r="A3258" s="4" t="s">
        <v>272</v>
      </c>
      <c r="B3258" s="4" t="s">
        <v>232</v>
      </c>
      <c r="C3258" s="4" t="s">
        <v>415</v>
      </c>
      <c r="D3258" s="4" t="s">
        <v>734</v>
      </c>
      <c r="E3258" s="3" t="s">
        <v>889</v>
      </c>
      <c r="F3258" s="3"/>
      <c r="G3258" s="3"/>
      <c r="H3258" s="3"/>
      <c r="I3258" s="3" t="s">
        <v>833</v>
      </c>
      <c r="J3258" s="3">
        <v>2015</v>
      </c>
      <c r="K3258" s="9">
        <v>0</v>
      </c>
    </row>
    <row r="3259" spans="1:11" x14ac:dyDescent="0.3">
      <c r="A3259" s="4" t="s">
        <v>272</v>
      </c>
      <c r="B3259" s="4" t="s">
        <v>232</v>
      </c>
      <c r="C3259" s="4" t="s">
        <v>415</v>
      </c>
      <c r="D3259" s="4" t="s">
        <v>734</v>
      </c>
      <c r="E3259" s="3" t="s">
        <v>889</v>
      </c>
      <c r="F3259" s="3"/>
      <c r="G3259" s="3"/>
      <c r="H3259" s="3"/>
      <c r="I3259" s="3" t="s">
        <v>833</v>
      </c>
      <c r="J3259" s="3">
        <v>2020</v>
      </c>
      <c r="K3259" s="9">
        <v>0</v>
      </c>
    </row>
    <row r="3260" spans="1:11" x14ac:dyDescent="0.3">
      <c r="A3260" s="4" t="s">
        <v>272</v>
      </c>
      <c r="B3260" s="4" t="s">
        <v>232</v>
      </c>
      <c r="C3260" s="4" t="s">
        <v>415</v>
      </c>
      <c r="D3260" s="4" t="s">
        <v>734</v>
      </c>
      <c r="E3260" s="3" t="s">
        <v>889</v>
      </c>
      <c r="F3260" s="3"/>
      <c r="G3260" s="3"/>
      <c r="H3260" s="3"/>
      <c r="I3260" s="3" t="s">
        <v>833</v>
      </c>
      <c r="J3260" s="3">
        <v>2030</v>
      </c>
      <c r="K3260" s="9">
        <v>0</v>
      </c>
    </row>
    <row r="3261" spans="1:11" x14ac:dyDescent="0.3">
      <c r="A3261" s="4" t="s">
        <v>272</v>
      </c>
      <c r="B3261" s="4" t="s">
        <v>232</v>
      </c>
      <c r="C3261" s="4" t="s">
        <v>415</v>
      </c>
      <c r="D3261" s="4" t="s">
        <v>734</v>
      </c>
      <c r="E3261" s="3" t="s">
        <v>889</v>
      </c>
      <c r="F3261" s="3"/>
      <c r="G3261" s="3"/>
      <c r="H3261" s="3"/>
      <c r="I3261" s="3" t="s">
        <v>833</v>
      </c>
      <c r="J3261" s="3">
        <v>2040</v>
      </c>
      <c r="K3261" s="9">
        <v>0</v>
      </c>
    </row>
    <row r="3262" spans="1:11" x14ac:dyDescent="0.3">
      <c r="A3262" s="4" t="s">
        <v>272</v>
      </c>
      <c r="B3262" s="4" t="s">
        <v>232</v>
      </c>
      <c r="C3262" s="4" t="s">
        <v>415</v>
      </c>
      <c r="D3262" s="4" t="s">
        <v>734</v>
      </c>
      <c r="E3262" s="3" t="s">
        <v>889</v>
      </c>
      <c r="F3262" s="3"/>
      <c r="G3262" s="3"/>
      <c r="H3262" s="3"/>
      <c r="I3262" s="3" t="s">
        <v>833</v>
      </c>
      <c r="J3262" s="3">
        <v>2050</v>
      </c>
      <c r="K3262" s="9">
        <v>0</v>
      </c>
    </row>
    <row r="3263" spans="1:11" x14ac:dyDescent="0.3">
      <c r="A3263" s="4" t="s">
        <v>272</v>
      </c>
      <c r="B3263" s="4" t="s">
        <v>232</v>
      </c>
      <c r="C3263" s="4" t="s">
        <v>415</v>
      </c>
      <c r="D3263" s="4" t="s">
        <v>728</v>
      </c>
      <c r="E3263" s="3" t="s">
        <v>890</v>
      </c>
      <c r="F3263" s="3"/>
      <c r="G3263" s="3" t="s">
        <v>82</v>
      </c>
      <c r="H3263" s="3">
        <v>7</v>
      </c>
      <c r="I3263" s="3" t="s">
        <v>12</v>
      </c>
      <c r="J3263" s="3">
        <v>2020</v>
      </c>
      <c r="K3263" s="9">
        <v>0.9</v>
      </c>
    </row>
    <row r="3264" spans="1:11" x14ac:dyDescent="0.3">
      <c r="A3264" s="4" t="s">
        <v>272</v>
      </c>
      <c r="B3264" s="4" t="s">
        <v>232</v>
      </c>
      <c r="C3264" s="4" t="s">
        <v>415</v>
      </c>
      <c r="D3264" s="4" t="s">
        <v>728</v>
      </c>
      <c r="E3264" s="3" t="s">
        <v>890</v>
      </c>
      <c r="F3264" s="3"/>
      <c r="G3264" s="3" t="s">
        <v>82</v>
      </c>
      <c r="H3264" s="3">
        <v>7</v>
      </c>
      <c r="I3264" s="3" t="s">
        <v>12</v>
      </c>
      <c r="J3264" s="3">
        <v>2050</v>
      </c>
      <c r="K3264" s="9">
        <v>0.9</v>
      </c>
    </row>
    <row r="3265" spans="1:11" x14ac:dyDescent="0.3">
      <c r="A3265" s="4" t="s">
        <v>272</v>
      </c>
      <c r="B3265" s="4" t="s">
        <v>232</v>
      </c>
      <c r="C3265" s="4" t="s">
        <v>415</v>
      </c>
      <c r="D3265" s="4" t="s">
        <v>728</v>
      </c>
      <c r="E3265" s="3" t="s">
        <v>890</v>
      </c>
      <c r="F3265" s="3"/>
      <c r="G3265" s="3" t="s">
        <v>82</v>
      </c>
      <c r="H3265" s="3">
        <v>7</v>
      </c>
      <c r="I3265" s="3" t="s">
        <v>11</v>
      </c>
      <c r="J3265" s="3">
        <v>2020</v>
      </c>
      <c r="K3265" s="9">
        <v>1.1000000000000001</v>
      </c>
    </row>
    <row r="3266" spans="1:11" x14ac:dyDescent="0.3">
      <c r="A3266" s="4" t="s">
        <v>272</v>
      </c>
      <c r="B3266" s="4" t="s">
        <v>232</v>
      </c>
      <c r="C3266" s="4" t="s">
        <v>415</v>
      </c>
      <c r="D3266" s="4" t="s">
        <v>728</v>
      </c>
      <c r="E3266" s="3" t="s">
        <v>890</v>
      </c>
      <c r="F3266" s="3"/>
      <c r="G3266" s="3" t="s">
        <v>82</v>
      </c>
      <c r="H3266" s="3">
        <v>7</v>
      </c>
      <c r="I3266" s="3" t="s">
        <v>11</v>
      </c>
      <c r="J3266" s="3">
        <v>2050</v>
      </c>
      <c r="K3266" s="9">
        <v>1.1000000000000001</v>
      </c>
    </row>
    <row r="3267" spans="1:11" x14ac:dyDescent="0.3">
      <c r="A3267" s="4" t="s">
        <v>272</v>
      </c>
      <c r="B3267" s="4" t="s">
        <v>232</v>
      </c>
      <c r="C3267" s="4" t="s">
        <v>415</v>
      </c>
      <c r="D3267" s="4" t="s">
        <v>728</v>
      </c>
      <c r="E3267" s="3" t="s">
        <v>890</v>
      </c>
      <c r="F3267" s="3"/>
      <c r="G3267" s="3" t="s">
        <v>82</v>
      </c>
      <c r="H3267" s="3">
        <v>7</v>
      </c>
      <c r="I3267" s="3" t="s">
        <v>833</v>
      </c>
      <c r="J3267" s="3">
        <v>2015</v>
      </c>
      <c r="K3267" s="9">
        <v>8.4812467537895504</v>
      </c>
    </row>
    <row r="3268" spans="1:11" x14ac:dyDescent="0.3">
      <c r="A3268" s="4" t="s">
        <v>272</v>
      </c>
      <c r="B3268" s="4" t="s">
        <v>232</v>
      </c>
      <c r="C3268" s="4" t="s">
        <v>415</v>
      </c>
      <c r="D3268" s="4" t="s">
        <v>728</v>
      </c>
      <c r="E3268" s="3" t="s">
        <v>890</v>
      </c>
      <c r="F3268" s="3"/>
      <c r="G3268" s="3" t="s">
        <v>82</v>
      </c>
      <c r="H3268" s="3">
        <v>7</v>
      </c>
      <c r="I3268" s="3" t="s">
        <v>833</v>
      </c>
      <c r="J3268" s="3">
        <v>2020</v>
      </c>
      <c r="K3268" s="9">
        <v>8.4812467537895504</v>
      </c>
    </row>
    <row r="3269" spans="1:11" x14ac:dyDescent="0.3">
      <c r="A3269" s="4" t="s">
        <v>272</v>
      </c>
      <c r="B3269" s="4" t="s">
        <v>232</v>
      </c>
      <c r="C3269" s="4" t="s">
        <v>415</v>
      </c>
      <c r="D3269" s="4" t="s">
        <v>728</v>
      </c>
      <c r="E3269" s="3" t="s">
        <v>890</v>
      </c>
      <c r="F3269" s="3"/>
      <c r="G3269" s="3" t="s">
        <v>82</v>
      </c>
      <c r="H3269" s="3">
        <v>7</v>
      </c>
      <c r="I3269" s="3" t="s">
        <v>833</v>
      </c>
      <c r="J3269" s="3">
        <v>2030</v>
      </c>
      <c r="K3269" s="9">
        <v>8.4812467537895539</v>
      </c>
    </row>
    <row r="3270" spans="1:11" x14ac:dyDescent="0.3">
      <c r="A3270" s="4" t="s">
        <v>272</v>
      </c>
      <c r="B3270" s="4" t="s">
        <v>232</v>
      </c>
      <c r="C3270" s="4" t="s">
        <v>415</v>
      </c>
      <c r="D3270" s="4" t="s">
        <v>728</v>
      </c>
      <c r="E3270" s="3" t="s">
        <v>890</v>
      </c>
      <c r="F3270" s="3"/>
      <c r="G3270" s="3" t="s">
        <v>82</v>
      </c>
      <c r="H3270" s="3">
        <v>7</v>
      </c>
      <c r="I3270" s="3" t="s">
        <v>833</v>
      </c>
      <c r="J3270" s="3">
        <v>2040</v>
      </c>
      <c r="K3270" s="9">
        <v>8.4812467537895522</v>
      </c>
    </row>
    <row r="3271" spans="1:11" x14ac:dyDescent="0.3">
      <c r="A3271" s="4" t="s">
        <v>272</v>
      </c>
      <c r="B3271" s="4" t="s">
        <v>232</v>
      </c>
      <c r="C3271" s="4" t="s">
        <v>415</v>
      </c>
      <c r="D3271" s="4" t="s">
        <v>728</v>
      </c>
      <c r="E3271" s="3" t="s">
        <v>890</v>
      </c>
      <c r="F3271" s="3"/>
      <c r="G3271" s="3" t="s">
        <v>82</v>
      </c>
      <c r="H3271" s="3">
        <v>7</v>
      </c>
      <c r="I3271" s="3" t="s">
        <v>833</v>
      </c>
      <c r="J3271" s="3">
        <v>2050</v>
      </c>
      <c r="K3271" s="9">
        <v>8.4812467537895504</v>
      </c>
    </row>
    <row r="3272" spans="1:11" x14ac:dyDescent="0.3">
      <c r="A3272" s="4" t="s">
        <v>272</v>
      </c>
      <c r="B3272" s="4" t="s">
        <v>232</v>
      </c>
      <c r="C3272" s="4" t="s">
        <v>36</v>
      </c>
      <c r="D3272" s="4" t="s">
        <v>453</v>
      </c>
      <c r="E3272" s="3" t="s">
        <v>850</v>
      </c>
      <c r="F3272" s="3"/>
      <c r="G3272" s="3"/>
      <c r="H3272" s="3"/>
      <c r="I3272" s="3" t="s">
        <v>833</v>
      </c>
      <c r="J3272" s="3">
        <v>2015</v>
      </c>
      <c r="K3272" s="9">
        <v>75</v>
      </c>
    </row>
    <row r="3273" spans="1:11" x14ac:dyDescent="0.3">
      <c r="A3273" s="4" t="s">
        <v>272</v>
      </c>
      <c r="B3273" s="4" t="s">
        <v>232</v>
      </c>
      <c r="C3273" s="4" t="s">
        <v>36</v>
      </c>
      <c r="D3273" s="4" t="s">
        <v>453</v>
      </c>
      <c r="E3273" s="3" t="s">
        <v>850</v>
      </c>
      <c r="F3273" s="3"/>
      <c r="G3273" s="3"/>
      <c r="H3273" s="3"/>
      <c r="I3273" s="3" t="s">
        <v>833</v>
      </c>
      <c r="J3273" s="3">
        <v>2020</v>
      </c>
      <c r="K3273" s="9">
        <v>75</v>
      </c>
    </row>
    <row r="3274" spans="1:11" x14ac:dyDescent="0.3">
      <c r="A3274" s="4" t="s">
        <v>272</v>
      </c>
      <c r="B3274" s="4" t="s">
        <v>232</v>
      </c>
      <c r="C3274" s="4" t="s">
        <v>36</v>
      </c>
      <c r="D3274" s="4" t="s">
        <v>453</v>
      </c>
      <c r="E3274" s="3" t="s">
        <v>850</v>
      </c>
      <c r="F3274" s="3"/>
      <c r="G3274" s="3"/>
      <c r="H3274" s="3"/>
      <c r="I3274" s="3" t="s">
        <v>833</v>
      </c>
      <c r="J3274" s="3">
        <v>2030</v>
      </c>
      <c r="K3274" s="9">
        <v>75</v>
      </c>
    </row>
    <row r="3275" spans="1:11" x14ac:dyDescent="0.3">
      <c r="A3275" s="4" t="s">
        <v>272</v>
      </c>
      <c r="B3275" s="4" t="s">
        <v>232</v>
      </c>
      <c r="C3275" s="4" t="s">
        <v>36</v>
      </c>
      <c r="D3275" s="4" t="s">
        <v>453</v>
      </c>
      <c r="E3275" s="3" t="s">
        <v>850</v>
      </c>
      <c r="F3275" s="3"/>
      <c r="G3275" s="3"/>
      <c r="H3275" s="3"/>
      <c r="I3275" s="3" t="s">
        <v>833</v>
      </c>
      <c r="J3275" s="3">
        <v>2040</v>
      </c>
      <c r="K3275" s="9">
        <v>75</v>
      </c>
    </row>
    <row r="3276" spans="1:11" x14ac:dyDescent="0.3">
      <c r="A3276" s="4" t="s">
        <v>272</v>
      </c>
      <c r="B3276" s="4" t="s">
        <v>232</v>
      </c>
      <c r="C3276" s="4" t="s">
        <v>36</v>
      </c>
      <c r="D3276" s="4" t="s">
        <v>453</v>
      </c>
      <c r="E3276" s="3" t="s">
        <v>850</v>
      </c>
      <c r="F3276" s="3"/>
      <c r="G3276" s="3"/>
      <c r="H3276" s="3"/>
      <c r="I3276" s="3" t="s">
        <v>833</v>
      </c>
      <c r="J3276" s="3">
        <v>2050</v>
      </c>
      <c r="K3276" s="9">
        <v>75</v>
      </c>
    </row>
    <row r="3277" spans="1:11" x14ac:dyDescent="0.3">
      <c r="A3277" s="4" t="s">
        <v>272</v>
      </c>
      <c r="B3277" s="4" t="s">
        <v>232</v>
      </c>
      <c r="C3277" s="4" t="s">
        <v>36</v>
      </c>
      <c r="D3277" s="4" t="s">
        <v>454</v>
      </c>
      <c r="E3277" s="3" t="s">
        <v>850</v>
      </c>
      <c r="F3277" s="3"/>
      <c r="G3277" s="3"/>
      <c r="H3277" s="3"/>
      <c r="I3277" s="3" t="s">
        <v>833</v>
      </c>
      <c r="J3277" s="3">
        <v>2015</v>
      </c>
      <c r="K3277" s="9">
        <v>25</v>
      </c>
    </row>
    <row r="3278" spans="1:11" x14ac:dyDescent="0.3">
      <c r="A3278" s="4" t="s">
        <v>272</v>
      </c>
      <c r="B3278" s="4" t="s">
        <v>232</v>
      </c>
      <c r="C3278" s="4" t="s">
        <v>36</v>
      </c>
      <c r="D3278" s="4" t="s">
        <v>454</v>
      </c>
      <c r="E3278" s="3" t="s">
        <v>850</v>
      </c>
      <c r="F3278" s="3"/>
      <c r="G3278" s="3"/>
      <c r="H3278" s="3"/>
      <c r="I3278" s="3" t="s">
        <v>833</v>
      </c>
      <c r="J3278" s="3">
        <v>2020</v>
      </c>
      <c r="K3278" s="9">
        <v>25</v>
      </c>
    </row>
    <row r="3279" spans="1:11" x14ac:dyDescent="0.3">
      <c r="A3279" s="4" t="s">
        <v>272</v>
      </c>
      <c r="B3279" s="4" t="s">
        <v>232</v>
      </c>
      <c r="C3279" s="4" t="s">
        <v>36</v>
      </c>
      <c r="D3279" s="4" t="s">
        <v>454</v>
      </c>
      <c r="E3279" s="3" t="s">
        <v>850</v>
      </c>
      <c r="F3279" s="3"/>
      <c r="G3279" s="3"/>
      <c r="H3279" s="3"/>
      <c r="I3279" s="3" t="s">
        <v>833</v>
      </c>
      <c r="J3279" s="3">
        <v>2030</v>
      </c>
      <c r="K3279" s="9">
        <v>25</v>
      </c>
    </row>
    <row r="3280" spans="1:11" x14ac:dyDescent="0.3">
      <c r="A3280" s="4" t="s">
        <v>272</v>
      </c>
      <c r="B3280" s="4" t="s">
        <v>232</v>
      </c>
      <c r="C3280" s="4" t="s">
        <v>36</v>
      </c>
      <c r="D3280" s="4" t="s">
        <v>454</v>
      </c>
      <c r="E3280" s="3" t="s">
        <v>850</v>
      </c>
      <c r="F3280" s="3"/>
      <c r="G3280" s="3"/>
      <c r="H3280" s="3"/>
      <c r="I3280" s="3" t="s">
        <v>833</v>
      </c>
      <c r="J3280" s="3">
        <v>2040</v>
      </c>
      <c r="K3280" s="9">
        <v>25</v>
      </c>
    </row>
    <row r="3281" spans="1:11" x14ac:dyDescent="0.3">
      <c r="A3281" s="4" t="s">
        <v>272</v>
      </c>
      <c r="B3281" s="4" t="s">
        <v>232</v>
      </c>
      <c r="C3281" s="4" t="s">
        <v>36</v>
      </c>
      <c r="D3281" s="4" t="s">
        <v>454</v>
      </c>
      <c r="E3281" s="3" t="s">
        <v>850</v>
      </c>
      <c r="F3281" s="3"/>
      <c r="G3281" s="3"/>
      <c r="H3281" s="3"/>
      <c r="I3281" s="3" t="s">
        <v>833</v>
      </c>
      <c r="J3281" s="3">
        <v>2050</v>
      </c>
      <c r="K3281" s="9">
        <v>25</v>
      </c>
    </row>
    <row r="3282" spans="1:11" x14ac:dyDescent="0.3">
      <c r="A3282" s="4" t="s">
        <v>272</v>
      </c>
      <c r="B3282" s="4" t="s">
        <v>232</v>
      </c>
      <c r="C3282" s="4" t="s">
        <v>36</v>
      </c>
      <c r="D3282" s="4" t="s">
        <v>737</v>
      </c>
      <c r="E3282" s="3" t="s">
        <v>891</v>
      </c>
      <c r="F3282" s="3"/>
      <c r="G3282" s="3" t="s">
        <v>82</v>
      </c>
      <c r="H3282" s="3">
        <v>7</v>
      </c>
      <c r="I3282" s="3" t="s">
        <v>12</v>
      </c>
      <c r="J3282" s="3">
        <v>2020</v>
      </c>
      <c r="K3282" s="9">
        <v>0.9</v>
      </c>
    </row>
    <row r="3283" spans="1:11" x14ac:dyDescent="0.3">
      <c r="A3283" s="4" t="s">
        <v>272</v>
      </c>
      <c r="B3283" s="4" t="s">
        <v>232</v>
      </c>
      <c r="C3283" s="4" t="s">
        <v>36</v>
      </c>
      <c r="D3283" s="4" t="s">
        <v>737</v>
      </c>
      <c r="E3283" s="3" t="s">
        <v>891</v>
      </c>
      <c r="F3283" s="3"/>
      <c r="G3283" s="3" t="s">
        <v>82</v>
      </c>
      <c r="H3283" s="3">
        <v>7</v>
      </c>
      <c r="I3283" s="3" t="s">
        <v>12</v>
      </c>
      <c r="J3283" s="3">
        <v>2050</v>
      </c>
      <c r="K3283" s="9">
        <v>0.9</v>
      </c>
    </row>
    <row r="3284" spans="1:11" x14ac:dyDescent="0.3">
      <c r="A3284" s="4" t="s">
        <v>272</v>
      </c>
      <c r="B3284" s="4" t="s">
        <v>232</v>
      </c>
      <c r="C3284" s="4" t="s">
        <v>36</v>
      </c>
      <c r="D3284" s="4" t="s">
        <v>737</v>
      </c>
      <c r="E3284" s="3" t="s">
        <v>891</v>
      </c>
      <c r="F3284" s="3"/>
      <c r="G3284" s="3" t="s">
        <v>82</v>
      </c>
      <c r="H3284" s="3">
        <v>7</v>
      </c>
      <c r="I3284" s="3" t="s">
        <v>11</v>
      </c>
      <c r="J3284" s="3">
        <v>2020</v>
      </c>
      <c r="K3284" s="9">
        <v>1.1000000000000001</v>
      </c>
    </row>
    <row r="3285" spans="1:11" x14ac:dyDescent="0.3">
      <c r="A3285" s="4" t="s">
        <v>272</v>
      </c>
      <c r="B3285" s="4" t="s">
        <v>232</v>
      </c>
      <c r="C3285" s="4" t="s">
        <v>36</v>
      </c>
      <c r="D3285" s="4" t="s">
        <v>737</v>
      </c>
      <c r="E3285" s="3" t="s">
        <v>891</v>
      </c>
      <c r="F3285" s="3"/>
      <c r="G3285" s="3" t="s">
        <v>82</v>
      </c>
      <c r="H3285" s="3">
        <v>7</v>
      </c>
      <c r="I3285" s="3" t="s">
        <v>11</v>
      </c>
      <c r="J3285" s="3">
        <v>2050</v>
      </c>
      <c r="K3285" s="9">
        <v>1.1000000000000001</v>
      </c>
    </row>
    <row r="3286" spans="1:11" x14ac:dyDescent="0.3">
      <c r="A3286" s="4" t="s">
        <v>272</v>
      </c>
      <c r="B3286" s="4" t="s">
        <v>232</v>
      </c>
      <c r="C3286" s="4" t="s">
        <v>36</v>
      </c>
      <c r="D3286" s="4" t="s">
        <v>737</v>
      </c>
      <c r="E3286" s="3" t="s">
        <v>891</v>
      </c>
      <c r="F3286" s="3"/>
      <c r="G3286" s="3" t="s">
        <v>82</v>
      </c>
      <c r="H3286" s="3">
        <v>7</v>
      </c>
      <c r="I3286" s="3" t="s">
        <v>833</v>
      </c>
      <c r="J3286" s="3">
        <v>2015</v>
      </c>
      <c r="K3286" s="9">
        <v>5.1948051948051938E-2</v>
      </c>
    </row>
    <row r="3287" spans="1:11" x14ac:dyDescent="0.3">
      <c r="A3287" s="4" t="s">
        <v>272</v>
      </c>
      <c r="B3287" s="4" t="s">
        <v>232</v>
      </c>
      <c r="C3287" s="4" t="s">
        <v>36</v>
      </c>
      <c r="D3287" s="4" t="s">
        <v>737</v>
      </c>
      <c r="E3287" s="3" t="s">
        <v>891</v>
      </c>
      <c r="F3287" s="3"/>
      <c r="G3287" s="3" t="s">
        <v>82</v>
      </c>
      <c r="H3287" s="3">
        <v>7</v>
      </c>
      <c r="I3287" s="3" t="s">
        <v>833</v>
      </c>
      <c r="J3287" s="3">
        <v>2020</v>
      </c>
      <c r="K3287" s="9">
        <v>5.1948051948051938E-2</v>
      </c>
    </row>
    <row r="3288" spans="1:11" x14ac:dyDescent="0.3">
      <c r="A3288" s="4" t="s">
        <v>272</v>
      </c>
      <c r="B3288" s="4" t="s">
        <v>232</v>
      </c>
      <c r="C3288" s="4" t="s">
        <v>36</v>
      </c>
      <c r="D3288" s="4" t="s">
        <v>737</v>
      </c>
      <c r="E3288" s="3" t="s">
        <v>891</v>
      </c>
      <c r="F3288" s="3"/>
      <c r="G3288" s="3" t="s">
        <v>82</v>
      </c>
      <c r="H3288" s="3">
        <v>7</v>
      </c>
      <c r="I3288" s="3" t="s">
        <v>833</v>
      </c>
      <c r="J3288" s="3">
        <v>2030</v>
      </c>
      <c r="K3288" s="9">
        <v>5.1948051948051938E-2</v>
      </c>
    </row>
    <row r="3289" spans="1:11" x14ac:dyDescent="0.3">
      <c r="A3289" s="4" t="s">
        <v>272</v>
      </c>
      <c r="B3289" s="4" t="s">
        <v>232</v>
      </c>
      <c r="C3289" s="4" t="s">
        <v>36</v>
      </c>
      <c r="D3289" s="4" t="s">
        <v>737</v>
      </c>
      <c r="E3289" s="3" t="s">
        <v>891</v>
      </c>
      <c r="F3289" s="3"/>
      <c r="G3289" s="3" t="s">
        <v>82</v>
      </c>
      <c r="H3289" s="3">
        <v>7</v>
      </c>
      <c r="I3289" s="3" t="s">
        <v>833</v>
      </c>
      <c r="J3289" s="3">
        <v>2040</v>
      </c>
      <c r="K3289" s="9">
        <v>5.1948051948051938E-2</v>
      </c>
    </row>
    <row r="3290" spans="1:11" x14ac:dyDescent="0.3">
      <c r="A3290" s="4" t="s">
        <v>272</v>
      </c>
      <c r="B3290" s="4" t="s">
        <v>232</v>
      </c>
      <c r="C3290" s="4" t="s">
        <v>36</v>
      </c>
      <c r="D3290" s="4" t="s">
        <v>737</v>
      </c>
      <c r="E3290" s="3" t="s">
        <v>891</v>
      </c>
      <c r="F3290" s="3"/>
      <c r="G3290" s="3" t="s">
        <v>82</v>
      </c>
      <c r="H3290" s="3">
        <v>7</v>
      </c>
      <c r="I3290" s="3" t="s">
        <v>833</v>
      </c>
      <c r="J3290" s="3">
        <v>2050</v>
      </c>
      <c r="K3290" s="9">
        <v>5.1948051948051938E-2</v>
      </c>
    </row>
    <row r="3291" spans="1:11" x14ac:dyDescent="0.3">
      <c r="A3291" s="4" t="s">
        <v>272</v>
      </c>
      <c r="B3291" s="4" t="s">
        <v>232</v>
      </c>
      <c r="C3291" s="4" t="s">
        <v>36</v>
      </c>
      <c r="D3291" s="4" t="s">
        <v>704</v>
      </c>
      <c r="E3291" s="3" t="s">
        <v>872</v>
      </c>
      <c r="F3291" s="3"/>
      <c r="G3291" s="3"/>
      <c r="H3291" s="3"/>
      <c r="I3291" s="3" t="s">
        <v>833</v>
      </c>
      <c r="J3291" s="3">
        <v>2015</v>
      </c>
      <c r="K3291" s="9">
        <v>0.77</v>
      </c>
    </row>
    <row r="3292" spans="1:11" x14ac:dyDescent="0.3">
      <c r="A3292" s="4" t="s">
        <v>272</v>
      </c>
      <c r="B3292" s="4" t="s">
        <v>232</v>
      </c>
      <c r="C3292" s="4" t="s">
        <v>36</v>
      </c>
      <c r="D3292" s="4" t="s">
        <v>704</v>
      </c>
      <c r="E3292" s="3" t="s">
        <v>872</v>
      </c>
      <c r="F3292" s="3"/>
      <c r="G3292" s="3"/>
      <c r="H3292" s="3"/>
      <c r="I3292" s="3" t="s">
        <v>833</v>
      </c>
      <c r="J3292" s="3">
        <v>2020</v>
      </c>
      <c r="K3292" s="9">
        <v>0.77</v>
      </c>
    </row>
    <row r="3293" spans="1:11" x14ac:dyDescent="0.3">
      <c r="A3293" s="4" t="s">
        <v>272</v>
      </c>
      <c r="B3293" s="4" t="s">
        <v>232</v>
      </c>
      <c r="C3293" s="4" t="s">
        <v>36</v>
      </c>
      <c r="D3293" s="4" t="s">
        <v>704</v>
      </c>
      <c r="E3293" s="3" t="s">
        <v>872</v>
      </c>
      <c r="F3293" s="3"/>
      <c r="G3293" s="3"/>
      <c r="H3293" s="3"/>
      <c r="I3293" s="3" t="s">
        <v>833</v>
      </c>
      <c r="J3293" s="3">
        <v>2030</v>
      </c>
      <c r="K3293" s="9">
        <v>0.77</v>
      </c>
    </row>
    <row r="3294" spans="1:11" x14ac:dyDescent="0.3">
      <c r="A3294" s="4" t="s">
        <v>272</v>
      </c>
      <c r="B3294" s="4" t="s">
        <v>232</v>
      </c>
      <c r="C3294" s="4" t="s">
        <v>36</v>
      </c>
      <c r="D3294" s="4" t="s">
        <v>704</v>
      </c>
      <c r="E3294" s="3" t="s">
        <v>872</v>
      </c>
      <c r="F3294" s="3"/>
      <c r="G3294" s="3"/>
      <c r="H3294" s="3"/>
      <c r="I3294" s="3" t="s">
        <v>833</v>
      </c>
      <c r="J3294" s="3">
        <v>2040</v>
      </c>
      <c r="K3294" s="9">
        <v>0.77</v>
      </c>
    </row>
    <row r="3295" spans="1:11" x14ac:dyDescent="0.3">
      <c r="A3295" s="4" t="s">
        <v>272</v>
      </c>
      <c r="B3295" s="4" t="s">
        <v>232</v>
      </c>
      <c r="C3295" s="4" t="s">
        <v>36</v>
      </c>
      <c r="D3295" s="4" t="s">
        <v>704</v>
      </c>
      <c r="E3295" s="3" t="s">
        <v>872</v>
      </c>
      <c r="F3295" s="3"/>
      <c r="G3295" s="3"/>
      <c r="H3295" s="3"/>
      <c r="I3295" s="3" t="s">
        <v>833</v>
      </c>
      <c r="J3295" s="3">
        <v>2050</v>
      </c>
      <c r="K3295" s="9">
        <v>0.77</v>
      </c>
    </row>
    <row r="3296" spans="1:11" x14ac:dyDescent="0.3">
      <c r="A3296" s="4" t="s">
        <v>272</v>
      </c>
      <c r="B3296" s="4" t="s">
        <v>232</v>
      </c>
      <c r="C3296" s="4" t="s">
        <v>36</v>
      </c>
      <c r="D3296" s="4" t="s">
        <v>735</v>
      </c>
      <c r="E3296" s="3" t="s">
        <v>852</v>
      </c>
      <c r="F3296" s="3"/>
      <c r="G3296" s="3"/>
      <c r="H3296" s="3"/>
      <c r="I3296" s="3" t="s">
        <v>833</v>
      </c>
      <c r="J3296" s="3">
        <v>2015</v>
      </c>
      <c r="K3296" s="9">
        <v>44.1</v>
      </c>
    </row>
    <row r="3297" spans="1:11" x14ac:dyDescent="0.3">
      <c r="A3297" s="4" t="s">
        <v>272</v>
      </c>
      <c r="B3297" s="4" t="s">
        <v>232</v>
      </c>
      <c r="C3297" s="4" t="s">
        <v>36</v>
      </c>
      <c r="D3297" s="4" t="s">
        <v>735</v>
      </c>
      <c r="E3297" s="3" t="s">
        <v>852</v>
      </c>
      <c r="F3297" s="3"/>
      <c r="G3297" s="3"/>
      <c r="H3297" s="3"/>
      <c r="I3297" s="3" t="s">
        <v>833</v>
      </c>
      <c r="J3297" s="3">
        <v>2020</v>
      </c>
      <c r="K3297" s="9">
        <v>44.1</v>
      </c>
    </row>
    <row r="3298" spans="1:11" x14ac:dyDescent="0.3">
      <c r="A3298" s="4" t="s">
        <v>272</v>
      </c>
      <c r="B3298" s="4" t="s">
        <v>232</v>
      </c>
      <c r="C3298" s="4" t="s">
        <v>36</v>
      </c>
      <c r="D3298" s="4" t="s">
        <v>735</v>
      </c>
      <c r="E3298" s="3" t="s">
        <v>852</v>
      </c>
      <c r="F3298" s="3"/>
      <c r="G3298" s="3"/>
      <c r="H3298" s="3"/>
      <c r="I3298" s="3" t="s">
        <v>833</v>
      </c>
      <c r="J3298" s="3">
        <v>2030</v>
      </c>
      <c r="K3298" s="9">
        <v>44.1</v>
      </c>
    </row>
    <row r="3299" spans="1:11" x14ac:dyDescent="0.3">
      <c r="A3299" s="4" t="s">
        <v>272</v>
      </c>
      <c r="B3299" s="4" t="s">
        <v>232</v>
      </c>
      <c r="C3299" s="4" t="s">
        <v>36</v>
      </c>
      <c r="D3299" s="4" t="s">
        <v>735</v>
      </c>
      <c r="E3299" s="3" t="s">
        <v>852</v>
      </c>
      <c r="F3299" s="3"/>
      <c r="G3299" s="3"/>
      <c r="H3299" s="3"/>
      <c r="I3299" s="3" t="s">
        <v>833</v>
      </c>
      <c r="J3299" s="3">
        <v>2040</v>
      </c>
      <c r="K3299" s="9">
        <v>44.1</v>
      </c>
    </row>
    <row r="3300" spans="1:11" x14ac:dyDescent="0.3">
      <c r="A3300" s="4" t="s">
        <v>272</v>
      </c>
      <c r="B3300" s="4" t="s">
        <v>232</v>
      </c>
      <c r="C3300" s="4" t="s">
        <v>36</v>
      </c>
      <c r="D3300" s="4" t="s">
        <v>735</v>
      </c>
      <c r="E3300" s="3" t="s">
        <v>852</v>
      </c>
      <c r="F3300" s="3"/>
      <c r="G3300" s="3"/>
      <c r="H3300" s="3"/>
      <c r="I3300" s="3" t="s">
        <v>833</v>
      </c>
      <c r="J3300" s="3">
        <v>2050</v>
      </c>
      <c r="K3300" s="9">
        <v>44.1</v>
      </c>
    </row>
    <row r="3301" spans="1:11" x14ac:dyDescent="0.3">
      <c r="A3301" s="4" t="s">
        <v>272</v>
      </c>
      <c r="B3301" s="4" t="s">
        <v>232</v>
      </c>
      <c r="C3301" s="4" t="s">
        <v>36</v>
      </c>
      <c r="D3301" s="4" t="s">
        <v>736</v>
      </c>
      <c r="E3301" s="3" t="s">
        <v>891</v>
      </c>
      <c r="F3301" s="3"/>
      <c r="G3301" s="3" t="s">
        <v>80</v>
      </c>
      <c r="H3301" s="3" t="s">
        <v>81</v>
      </c>
      <c r="I3301" s="3" t="s">
        <v>12</v>
      </c>
      <c r="J3301" s="3">
        <v>2020</v>
      </c>
      <c r="K3301" s="9">
        <v>0.9</v>
      </c>
    </row>
    <row r="3302" spans="1:11" x14ac:dyDescent="0.3">
      <c r="A3302" s="4" t="s">
        <v>272</v>
      </c>
      <c r="B3302" s="4" t="s">
        <v>232</v>
      </c>
      <c r="C3302" s="4" t="s">
        <v>36</v>
      </c>
      <c r="D3302" s="4" t="s">
        <v>736</v>
      </c>
      <c r="E3302" s="3" t="s">
        <v>891</v>
      </c>
      <c r="F3302" s="3"/>
      <c r="G3302" s="3" t="s">
        <v>80</v>
      </c>
      <c r="H3302" s="3" t="s">
        <v>81</v>
      </c>
      <c r="I3302" s="3" t="s">
        <v>12</v>
      </c>
      <c r="J3302" s="3">
        <v>2050</v>
      </c>
      <c r="K3302" s="9">
        <v>0.9</v>
      </c>
    </row>
    <row r="3303" spans="1:11" x14ac:dyDescent="0.3">
      <c r="A3303" s="4" t="s">
        <v>272</v>
      </c>
      <c r="B3303" s="4" t="s">
        <v>232</v>
      </c>
      <c r="C3303" s="4" t="s">
        <v>36</v>
      </c>
      <c r="D3303" s="4" t="s">
        <v>736</v>
      </c>
      <c r="E3303" s="3" t="s">
        <v>891</v>
      </c>
      <c r="F3303" s="3"/>
      <c r="G3303" s="3" t="s">
        <v>80</v>
      </c>
      <c r="H3303" s="3" t="s">
        <v>81</v>
      </c>
      <c r="I3303" s="3" t="s">
        <v>11</v>
      </c>
      <c r="J3303" s="3">
        <v>2020</v>
      </c>
      <c r="K3303" s="9">
        <v>1.1000000000000001</v>
      </c>
    </row>
    <row r="3304" spans="1:11" x14ac:dyDescent="0.3">
      <c r="A3304" s="4" t="s">
        <v>272</v>
      </c>
      <c r="B3304" s="4" t="s">
        <v>232</v>
      </c>
      <c r="C3304" s="4" t="s">
        <v>36</v>
      </c>
      <c r="D3304" s="4" t="s">
        <v>736</v>
      </c>
      <c r="E3304" s="3" t="s">
        <v>891</v>
      </c>
      <c r="F3304" s="3"/>
      <c r="G3304" s="3" t="s">
        <v>80</v>
      </c>
      <c r="H3304" s="3" t="s">
        <v>81</v>
      </c>
      <c r="I3304" s="3" t="s">
        <v>11</v>
      </c>
      <c r="J3304" s="3">
        <v>2050</v>
      </c>
      <c r="K3304" s="9">
        <v>1.1000000000000001</v>
      </c>
    </row>
    <row r="3305" spans="1:11" x14ac:dyDescent="0.3">
      <c r="A3305" s="4" t="s">
        <v>272</v>
      </c>
      <c r="B3305" s="4" t="s">
        <v>232</v>
      </c>
      <c r="C3305" s="4" t="s">
        <v>36</v>
      </c>
      <c r="D3305" s="4" t="s">
        <v>736</v>
      </c>
      <c r="E3305" s="3" t="s">
        <v>891</v>
      </c>
      <c r="F3305" s="3"/>
      <c r="G3305" s="3" t="s">
        <v>80</v>
      </c>
      <c r="H3305" s="3" t="s">
        <v>81</v>
      </c>
      <c r="I3305" s="3" t="s">
        <v>833</v>
      </c>
      <c r="J3305" s="3">
        <v>2015</v>
      </c>
      <c r="K3305" s="9">
        <v>1.116883116883117</v>
      </c>
    </row>
    <row r="3306" spans="1:11" x14ac:dyDescent="0.3">
      <c r="A3306" s="4" t="s">
        <v>272</v>
      </c>
      <c r="B3306" s="4" t="s">
        <v>232</v>
      </c>
      <c r="C3306" s="4" t="s">
        <v>36</v>
      </c>
      <c r="D3306" s="4" t="s">
        <v>736</v>
      </c>
      <c r="E3306" s="3" t="s">
        <v>891</v>
      </c>
      <c r="F3306" s="3"/>
      <c r="G3306" s="3" t="s">
        <v>80</v>
      </c>
      <c r="H3306" s="3" t="s">
        <v>81</v>
      </c>
      <c r="I3306" s="3" t="s">
        <v>833</v>
      </c>
      <c r="J3306" s="3">
        <v>2020</v>
      </c>
      <c r="K3306" s="9">
        <v>1.1038961038961039</v>
      </c>
    </row>
    <row r="3307" spans="1:11" x14ac:dyDescent="0.3">
      <c r="A3307" s="4" t="s">
        <v>272</v>
      </c>
      <c r="B3307" s="4" t="s">
        <v>232</v>
      </c>
      <c r="C3307" s="4" t="s">
        <v>36</v>
      </c>
      <c r="D3307" s="4" t="s">
        <v>736</v>
      </c>
      <c r="E3307" s="3" t="s">
        <v>891</v>
      </c>
      <c r="F3307" s="3"/>
      <c r="G3307" s="3" t="s">
        <v>80</v>
      </c>
      <c r="H3307" s="3" t="s">
        <v>81</v>
      </c>
      <c r="I3307" s="3" t="s">
        <v>833</v>
      </c>
      <c r="J3307" s="3">
        <v>2030</v>
      </c>
      <c r="K3307" s="9">
        <v>0.93506493506493504</v>
      </c>
    </row>
    <row r="3308" spans="1:11" x14ac:dyDescent="0.3">
      <c r="A3308" s="4" t="s">
        <v>272</v>
      </c>
      <c r="B3308" s="4" t="s">
        <v>232</v>
      </c>
      <c r="C3308" s="4" t="s">
        <v>36</v>
      </c>
      <c r="D3308" s="4" t="s">
        <v>736</v>
      </c>
      <c r="E3308" s="3" t="s">
        <v>891</v>
      </c>
      <c r="F3308" s="3"/>
      <c r="G3308" s="3" t="s">
        <v>80</v>
      </c>
      <c r="H3308" s="3" t="s">
        <v>81</v>
      </c>
      <c r="I3308" s="3" t="s">
        <v>833</v>
      </c>
      <c r="J3308" s="3">
        <v>2040</v>
      </c>
      <c r="K3308" s="9">
        <v>0.88</v>
      </c>
    </row>
    <row r="3309" spans="1:11" x14ac:dyDescent="0.3">
      <c r="A3309" s="4" t="s">
        <v>272</v>
      </c>
      <c r="B3309" s="4" t="s">
        <v>232</v>
      </c>
      <c r="C3309" s="4" t="s">
        <v>36</v>
      </c>
      <c r="D3309" s="4" t="s">
        <v>736</v>
      </c>
      <c r="E3309" s="3" t="s">
        <v>891</v>
      </c>
      <c r="F3309" s="3"/>
      <c r="G3309" s="3" t="s">
        <v>80</v>
      </c>
      <c r="H3309" s="3" t="s">
        <v>81</v>
      </c>
      <c r="I3309" s="3" t="s">
        <v>833</v>
      </c>
      <c r="J3309" s="3">
        <v>2050</v>
      </c>
      <c r="K3309" s="9">
        <v>0.84415584415584421</v>
      </c>
    </row>
    <row r="3310" spans="1:11" x14ac:dyDescent="0.3">
      <c r="A3310" s="4" t="s">
        <v>272</v>
      </c>
      <c r="B3310" s="4" t="s">
        <v>232</v>
      </c>
      <c r="C3310" s="4" t="s">
        <v>36</v>
      </c>
      <c r="D3310" s="4" t="s">
        <v>739</v>
      </c>
      <c r="E3310" s="3" t="s">
        <v>891</v>
      </c>
      <c r="F3310" s="3"/>
      <c r="G3310" s="3"/>
      <c r="H3310" s="3"/>
      <c r="I3310" s="3" t="s">
        <v>833</v>
      </c>
      <c r="J3310" s="3">
        <v>2015</v>
      </c>
      <c r="K3310" s="9">
        <v>0</v>
      </c>
    </row>
    <row r="3311" spans="1:11" x14ac:dyDescent="0.3">
      <c r="A3311" s="4" t="s">
        <v>272</v>
      </c>
      <c r="B3311" s="4" t="s">
        <v>232</v>
      </c>
      <c r="C3311" s="4" t="s">
        <v>36</v>
      </c>
      <c r="D3311" s="4" t="s">
        <v>739</v>
      </c>
      <c r="E3311" s="3" t="s">
        <v>891</v>
      </c>
      <c r="F3311" s="3"/>
      <c r="G3311" s="3"/>
      <c r="H3311" s="3"/>
      <c r="I3311" s="3" t="s">
        <v>833</v>
      </c>
      <c r="J3311" s="3">
        <v>2020</v>
      </c>
      <c r="K3311" s="9">
        <v>0</v>
      </c>
    </row>
    <row r="3312" spans="1:11" x14ac:dyDescent="0.3">
      <c r="A3312" s="4" t="s">
        <v>272</v>
      </c>
      <c r="B3312" s="4" t="s">
        <v>232</v>
      </c>
      <c r="C3312" s="4" t="s">
        <v>36</v>
      </c>
      <c r="D3312" s="4" t="s">
        <v>739</v>
      </c>
      <c r="E3312" s="3" t="s">
        <v>891</v>
      </c>
      <c r="F3312" s="3"/>
      <c r="G3312" s="3"/>
      <c r="H3312" s="3"/>
      <c r="I3312" s="3" t="s">
        <v>833</v>
      </c>
      <c r="J3312" s="3">
        <v>2030</v>
      </c>
      <c r="K3312" s="9">
        <v>0</v>
      </c>
    </row>
    <row r="3313" spans="1:11" x14ac:dyDescent="0.3">
      <c r="A3313" s="4" t="s">
        <v>272</v>
      </c>
      <c r="B3313" s="4" t="s">
        <v>232</v>
      </c>
      <c r="C3313" s="4" t="s">
        <v>36</v>
      </c>
      <c r="D3313" s="4" t="s">
        <v>739</v>
      </c>
      <c r="E3313" s="3" t="s">
        <v>891</v>
      </c>
      <c r="F3313" s="3"/>
      <c r="G3313" s="3"/>
      <c r="H3313" s="3"/>
      <c r="I3313" s="3" t="s">
        <v>833</v>
      </c>
      <c r="J3313" s="3">
        <v>2040</v>
      </c>
      <c r="K3313" s="9">
        <v>0</v>
      </c>
    </row>
    <row r="3314" spans="1:11" x14ac:dyDescent="0.3">
      <c r="A3314" s="4" t="s">
        <v>272</v>
      </c>
      <c r="B3314" s="4" t="s">
        <v>232</v>
      </c>
      <c r="C3314" s="4" t="s">
        <v>36</v>
      </c>
      <c r="D3314" s="4" t="s">
        <v>739</v>
      </c>
      <c r="E3314" s="3" t="s">
        <v>891</v>
      </c>
      <c r="F3314" s="3"/>
      <c r="G3314" s="3"/>
      <c r="H3314" s="3"/>
      <c r="I3314" s="3" t="s">
        <v>833</v>
      </c>
      <c r="J3314" s="3">
        <v>2050</v>
      </c>
      <c r="K3314" s="9">
        <v>0</v>
      </c>
    </row>
    <row r="3315" spans="1:11" x14ac:dyDescent="0.3">
      <c r="A3315" s="4" t="s">
        <v>272</v>
      </c>
      <c r="B3315" s="4" t="s">
        <v>232</v>
      </c>
      <c r="C3315" s="4" t="s">
        <v>36</v>
      </c>
      <c r="D3315" s="4" t="s">
        <v>738</v>
      </c>
      <c r="E3315" s="3" t="s">
        <v>891</v>
      </c>
      <c r="F3315" s="3"/>
      <c r="G3315" s="3" t="s">
        <v>82</v>
      </c>
      <c r="H3315" s="3">
        <v>7</v>
      </c>
      <c r="I3315" s="3" t="s">
        <v>12</v>
      </c>
      <c r="J3315" s="3">
        <v>2020</v>
      </c>
      <c r="K3315" s="9">
        <v>0.9</v>
      </c>
    </row>
    <row r="3316" spans="1:11" x14ac:dyDescent="0.3">
      <c r="A3316" s="4" t="s">
        <v>272</v>
      </c>
      <c r="B3316" s="4" t="s">
        <v>232</v>
      </c>
      <c r="C3316" s="4" t="s">
        <v>36</v>
      </c>
      <c r="D3316" s="4" t="s">
        <v>738</v>
      </c>
      <c r="E3316" s="3" t="s">
        <v>891</v>
      </c>
      <c r="F3316" s="3"/>
      <c r="G3316" s="3" t="s">
        <v>82</v>
      </c>
      <c r="H3316" s="3">
        <v>7</v>
      </c>
      <c r="I3316" s="3" t="s">
        <v>12</v>
      </c>
      <c r="J3316" s="3">
        <v>2050</v>
      </c>
      <c r="K3316" s="9">
        <v>0.9</v>
      </c>
    </row>
    <row r="3317" spans="1:11" x14ac:dyDescent="0.3">
      <c r="A3317" s="4" t="s">
        <v>272</v>
      </c>
      <c r="B3317" s="4" t="s">
        <v>232</v>
      </c>
      <c r="C3317" s="4" t="s">
        <v>36</v>
      </c>
      <c r="D3317" s="4" t="s">
        <v>738</v>
      </c>
      <c r="E3317" s="3" t="s">
        <v>891</v>
      </c>
      <c r="F3317" s="3"/>
      <c r="G3317" s="3" t="s">
        <v>82</v>
      </c>
      <c r="H3317" s="3">
        <v>7</v>
      </c>
      <c r="I3317" s="3" t="s">
        <v>11</v>
      </c>
      <c r="J3317" s="3">
        <v>2020</v>
      </c>
      <c r="K3317" s="9">
        <v>1.1000000000000001</v>
      </c>
    </row>
    <row r="3318" spans="1:11" x14ac:dyDescent="0.3">
      <c r="A3318" s="4" t="s">
        <v>272</v>
      </c>
      <c r="B3318" s="4" t="s">
        <v>232</v>
      </c>
      <c r="C3318" s="4" t="s">
        <v>36</v>
      </c>
      <c r="D3318" s="4" t="s">
        <v>738</v>
      </c>
      <c r="E3318" s="3" t="s">
        <v>891</v>
      </c>
      <c r="F3318" s="3"/>
      <c r="G3318" s="3" t="s">
        <v>82</v>
      </c>
      <c r="H3318" s="3">
        <v>7</v>
      </c>
      <c r="I3318" s="3" t="s">
        <v>11</v>
      </c>
      <c r="J3318" s="3">
        <v>2050</v>
      </c>
      <c r="K3318" s="9">
        <v>1.1000000000000001</v>
      </c>
    </row>
    <row r="3319" spans="1:11" x14ac:dyDescent="0.3">
      <c r="A3319" s="4" t="s">
        <v>272</v>
      </c>
      <c r="B3319" s="4" t="s">
        <v>232</v>
      </c>
      <c r="C3319" s="4" t="s">
        <v>36</v>
      </c>
      <c r="D3319" s="4" t="s">
        <v>738</v>
      </c>
      <c r="E3319" s="3" t="s">
        <v>891</v>
      </c>
      <c r="F3319" s="3"/>
      <c r="G3319" s="3" t="s">
        <v>82</v>
      </c>
      <c r="H3319" s="3">
        <v>7</v>
      </c>
      <c r="I3319" s="3" t="s">
        <v>833</v>
      </c>
      <c r="J3319" s="3">
        <v>2015</v>
      </c>
      <c r="K3319" s="9">
        <v>0.1038961038961039</v>
      </c>
    </row>
    <row r="3320" spans="1:11" x14ac:dyDescent="0.3">
      <c r="A3320" s="4" t="s">
        <v>272</v>
      </c>
      <c r="B3320" s="4" t="s">
        <v>232</v>
      </c>
      <c r="C3320" s="4" t="s">
        <v>36</v>
      </c>
      <c r="D3320" s="4" t="s">
        <v>738</v>
      </c>
      <c r="E3320" s="3" t="s">
        <v>891</v>
      </c>
      <c r="F3320" s="3"/>
      <c r="G3320" s="3" t="s">
        <v>82</v>
      </c>
      <c r="H3320" s="3">
        <v>7</v>
      </c>
      <c r="I3320" s="3" t="s">
        <v>833</v>
      </c>
      <c r="J3320" s="3">
        <v>2020</v>
      </c>
      <c r="K3320" s="9">
        <v>0.1038961038961039</v>
      </c>
    </row>
    <row r="3321" spans="1:11" x14ac:dyDescent="0.3">
      <c r="A3321" s="4" t="s">
        <v>272</v>
      </c>
      <c r="B3321" s="4" t="s">
        <v>232</v>
      </c>
      <c r="C3321" s="4" t="s">
        <v>36</v>
      </c>
      <c r="D3321" s="4" t="s">
        <v>738</v>
      </c>
      <c r="E3321" s="3" t="s">
        <v>891</v>
      </c>
      <c r="F3321" s="3"/>
      <c r="G3321" s="3" t="s">
        <v>82</v>
      </c>
      <c r="H3321" s="3">
        <v>7</v>
      </c>
      <c r="I3321" s="3" t="s">
        <v>833</v>
      </c>
      <c r="J3321" s="3">
        <v>2030</v>
      </c>
      <c r="K3321" s="9">
        <v>0.1038961038961039</v>
      </c>
    </row>
    <row r="3322" spans="1:11" x14ac:dyDescent="0.3">
      <c r="A3322" s="4" t="s">
        <v>272</v>
      </c>
      <c r="B3322" s="4" t="s">
        <v>232</v>
      </c>
      <c r="C3322" s="4" t="s">
        <v>36</v>
      </c>
      <c r="D3322" s="4" t="s">
        <v>738</v>
      </c>
      <c r="E3322" s="3" t="s">
        <v>891</v>
      </c>
      <c r="F3322" s="3"/>
      <c r="G3322" s="3" t="s">
        <v>82</v>
      </c>
      <c r="H3322" s="3">
        <v>7</v>
      </c>
      <c r="I3322" s="3" t="s">
        <v>833</v>
      </c>
      <c r="J3322" s="3">
        <v>2040</v>
      </c>
      <c r="K3322" s="9">
        <v>0.1038961038961039</v>
      </c>
    </row>
    <row r="3323" spans="1:11" x14ac:dyDescent="0.3">
      <c r="A3323" s="4" t="s">
        <v>272</v>
      </c>
      <c r="B3323" s="4" t="s">
        <v>232</v>
      </c>
      <c r="C3323" s="4" t="s">
        <v>36</v>
      </c>
      <c r="D3323" s="4" t="s">
        <v>738</v>
      </c>
      <c r="E3323" s="3" t="s">
        <v>891</v>
      </c>
      <c r="F3323" s="3"/>
      <c r="G3323" s="3" t="s">
        <v>82</v>
      </c>
      <c r="H3323" s="3">
        <v>7</v>
      </c>
      <c r="I3323" s="3" t="s">
        <v>833</v>
      </c>
      <c r="J3323" s="3">
        <v>2050</v>
      </c>
      <c r="K3323" s="9">
        <v>0.1038961038961039</v>
      </c>
    </row>
    <row r="3324" spans="1:11" x14ac:dyDescent="0.3">
      <c r="A3324" s="4" t="s">
        <v>273</v>
      </c>
      <c r="B3324" s="4" t="s">
        <v>96</v>
      </c>
      <c r="C3324" s="4" t="s">
        <v>10</v>
      </c>
      <c r="D3324" s="4" t="s">
        <v>420</v>
      </c>
      <c r="E3324" s="3" t="s">
        <v>853</v>
      </c>
      <c r="F3324" s="3"/>
      <c r="G3324" s="3"/>
      <c r="H3324" s="3"/>
      <c r="I3324" s="3" t="s">
        <v>833</v>
      </c>
      <c r="J3324" s="3">
        <v>2015</v>
      </c>
      <c r="K3324" s="9">
        <v>2</v>
      </c>
    </row>
    <row r="3325" spans="1:11" x14ac:dyDescent="0.3">
      <c r="A3325" s="4" t="s">
        <v>273</v>
      </c>
      <c r="B3325" s="4" t="s">
        <v>96</v>
      </c>
      <c r="C3325" s="4" t="s">
        <v>10</v>
      </c>
      <c r="D3325" s="4" t="s">
        <v>420</v>
      </c>
      <c r="E3325" s="3" t="s">
        <v>853</v>
      </c>
      <c r="F3325" s="3"/>
      <c r="G3325" s="3"/>
      <c r="H3325" s="3"/>
      <c r="I3325" s="3" t="s">
        <v>833</v>
      </c>
      <c r="J3325" s="3">
        <v>2020</v>
      </c>
      <c r="K3325" s="9">
        <v>2</v>
      </c>
    </row>
    <row r="3326" spans="1:11" x14ac:dyDescent="0.3">
      <c r="A3326" s="4" t="s">
        <v>273</v>
      </c>
      <c r="B3326" s="4" t="s">
        <v>96</v>
      </c>
      <c r="C3326" s="4" t="s">
        <v>10</v>
      </c>
      <c r="D3326" s="4" t="s">
        <v>420</v>
      </c>
      <c r="E3326" s="3" t="s">
        <v>853</v>
      </c>
      <c r="F3326" s="3"/>
      <c r="G3326" s="3"/>
      <c r="H3326" s="3"/>
      <c r="I3326" s="3" t="s">
        <v>833</v>
      </c>
      <c r="J3326" s="3">
        <v>2030</v>
      </c>
      <c r="K3326" s="9">
        <v>2</v>
      </c>
    </row>
    <row r="3327" spans="1:11" x14ac:dyDescent="0.3">
      <c r="A3327" s="4" t="s">
        <v>273</v>
      </c>
      <c r="B3327" s="4" t="s">
        <v>96</v>
      </c>
      <c r="C3327" s="4" t="s">
        <v>10</v>
      </c>
      <c r="D3327" s="4" t="s">
        <v>420</v>
      </c>
      <c r="E3327" s="3" t="s">
        <v>853</v>
      </c>
      <c r="F3327" s="3"/>
      <c r="G3327" s="3"/>
      <c r="H3327" s="3"/>
      <c r="I3327" s="3" t="s">
        <v>833</v>
      </c>
      <c r="J3327" s="3">
        <v>2040</v>
      </c>
      <c r="K3327" s="9">
        <v>2</v>
      </c>
    </row>
    <row r="3328" spans="1:11" x14ac:dyDescent="0.3">
      <c r="A3328" s="4" t="s">
        <v>273</v>
      </c>
      <c r="B3328" s="4" t="s">
        <v>96</v>
      </c>
      <c r="C3328" s="4" t="s">
        <v>10</v>
      </c>
      <c r="D3328" s="4" t="s">
        <v>420</v>
      </c>
      <c r="E3328" s="3" t="s">
        <v>853</v>
      </c>
      <c r="F3328" s="3"/>
      <c r="G3328" s="3"/>
      <c r="H3328" s="3"/>
      <c r="I3328" s="3" t="s">
        <v>833</v>
      </c>
      <c r="J3328" s="3">
        <v>2050</v>
      </c>
      <c r="K3328" s="9">
        <v>2</v>
      </c>
    </row>
    <row r="3329" spans="1:11" x14ac:dyDescent="0.3">
      <c r="A3329" s="4" t="s">
        <v>273</v>
      </c>
      <c r="B3329" s="4" t="s">
        <v>96</v>
      </c>
      <c r="C3329" s="4" t="s">
        <v>10</v>
      </c>
      <c r="D3329" s="4" t="s">
        <v>620</v>
      </c>
      <c r="E3329" s="3" t="s">
        <v>866</v>
      </c>
      <c r="F3329" s="3"/>
      <c r="G3329" s="3" t="s">
        <v>79</v>
      </c>
      <c r="H3329" s="3"/>
      <c r="I3329" s="3" t="s">
        <v>12</v>
      </c>
      <c r="J3329" s="3">
        <v>2020</v>
      </c>
      <c r="K3329" s="9">
        <v>0.9</v>
      </c>
    </row>
    <row r="3330" spans="1:11" x14ac:dyDescent="0.3">
      <c r="A3330" s="4" t="s">
        <v>273</v>
      </c>
      <c r="B3330" s="4" t="s">
        <v>96</v>
      </c>
      <c r="C3330" s="4" t="s">
        <v>10</v>
      </c>
      <c r="D3330" s="4" t="s">
        <v>620</v>
      </c>
      <c r="E3330" s="3" t="s">
        <v>866</v>
      </c>
      <c r="F3330" s="3"/>
      <c r="G3330" s="3" t="s">
        <v>79</v>
      </c>
      <c r="H3330" s="3"/>
      <c r="I3330" s="3" t="s">
        <v>12</v>
      </c>
      <c r="J3330" s="3">
        <v>2050</v>
      </c>
      <c r="K3330" s="9">
        <v>0.9</v>
      </c>
    </row>
    <row r="3331" spans="1:11" x14ac:dyDescent="0.3">
      <c r="A3331" s="4" t="s">
        <v>273</v>
      </c>
      <c r="B3331" s="4" t="s">
        <v>96</v>
      </c>
      <c r="C3331" s="4" t="s">
        <v>10</v>
      </c>
      <c r="D3331" s="4" t="s">
        <v>620</v>
      </c>
      <c r="E3331" s="3" t="s">
        <v>866</v>
      </c>
      <c r="F3331" s="3"/>
      <c r="G3331" s="3" t="s">
        <v>79</v>
      </c>
      <c r="H3331" s="3"/>
      <c r="I3331" s="3" t="s">
        <v>11</v>
      </c>
      <c r="J3331" s="3">
        <v>2020</v>
      </c>
      <c r="K3331" s="9">
        <v>1.1000000000000001</v>
      </c>
    </row>
    <row r="3332" spans="1:11" x14ac:dyDescent="0.3">
      <c r="A3332" s="4" t="s">
        <v>273</v>
      </c>
      <c r="B3332" s="4" t="s">
        <v>96</v>
      </c>
      <c r="C3332" s="4" t="s">
        <v>10</v>
      </c>
      <c r="D3332" s="4" t="s">
        <v>620</v>
      </c>
      <c r="E3332" s="3" t="s">
        <v>866</v>
      </c>
      <c r="F3332" s="3"/>
      <c r="G3332" s="3" t="s">
        <v>79</v>
      </c>
      <c r="H3332" s="3"/>
      <c r="I3332" s="3" t="s">
        <v>11</v>
      </c>
      <c r="J3332" s="3">
        <v>2050</v>
      </c>
      <c r="K3332" s="9">
        <v>1.1000000000000001</v>
      </c>
    </row>
    <row r="3333" spans="1:11" x14ac:dyDescent="0.3">
      <c r="A3333" s="4" t="s">
        <v>273</v>
      </c>
      <c r="B3333" s="4" t="s">
        <v>96</v>
      </c>
      <c r="C3333" s="4" t="s">
        <v>10</v>
      </c>
      <c r="D3333" s="4" t="s">
        <v>620</v>
      </c>
      <c r="E3333" s="3" t="s">
        <v>866</v>
      </c>
      <c r="F3333" s="3"/>
      <c r="G3333" s="3" t="s">
        <v>79</v>
      </c>
      <c r="H3333" s="3"/>
      <c r="I3333" s="3" t="s">
        <v>833</v>
      </c>
      <c r="J3333" s="3">
        <v>2015</v>
      </c>
      <c r="K3333" s="9">
        <v>2.6550000000000001E-2</v>
      </c>
    </row>
    <row r="3334" spans="1:11" x14ac:dyDescent="0.3">
      <c r="A3334" s="4" t="s">
        <v>273</v>
      </c>
      <c r="B3334" s="4" t="s">
        <v>96</v>
      </c>
      <c r="C3334" s="4" t="s">
        <v>10</v>
      </c>
      <c r="D3334" s="4" t="s">
        <v>620</v>
      </c>
      <c r="E3334" s="3" t="s">
        <v>866</v>
      </c>
      <c r="F3334" s="3"/>
      <c r="G3334" s="3" t="s">
        <v>79</v>
      </c>
      <c r="H3334" s="3"/>
      <c r="I3334" s="3" t="s">
        <v>833</v>
      </c>
      <c r="J3334" s="3">
        <v>2020</v>
      </c>
      <c r="K3334" s="9">
        <v>2.6550000000000001E-2</v>
      </c>
    </row>
    <row r="3335" spans="1:11" x14ac:dyDescent="0.3">
      <c r="A3335" s="4" t="s">
        <v>273</v>
      </c>
      <c r="B3335" s="4" t="s">
        <v>96</v>
      </c>
      <c r="C3335" s="4" t="s">
        <v>10</v>
      </c>
      <c r="D3335" s="4" t="s">
        <v>620</v>
      </c>
      <c r="E3335" s="3" t="s">
        <v>866</v>
      </c>
      <c r="F3335" s="3"/>
      <c r="G3335" s="3" t="s">
        <v>79</v>
      </c>
      <c r="H3335" s="3"/>
      <c r="I3335" s="3" t="s">
        <v>833</v>
      </c>
      <c r="J3335" s="3">
        <v>2030</v>
      </c>
      <c r="K3335" s="9">
        <v>2.6550000000000001E-2</v>
      </c>
    </row>
    <row r="3336" spans="1:11" x14ac:dyDescent="0.3">
      <c r="A3336" s="4" t="s">
        <v>273</v>
      </c>
      <c r="B3336" s="4" t="s">
        <v>96</v>
      </c>
      <c r="C3336" s="4" t="s">
        <v>10</v>
      </c>
      <c r="D3336" s="4" t="s">
        <v>620</v>
      </c>
      <c r="E3336" s="3" t="s">
        <v>866</v>
      </c>
      <c r="F3336" s="3"/>
      <c r="G3336" s="3" t="s">
        <v>79</v>
      </c>
      <c r="H3336" s="3"/>
      <c r="I3336" s="3" t="s">
        <v>833</v>
      </c>
      <c r="J3336" s="3">
        <v>2040</v>
      </c>
      <c r="K3336" s="9">
        <v>2.6550000000000001E-2</v>
      </c>
    </row>
    <row r="3337" spans="1:11" x14ac:dyDescent="0.3">
      <c r="A3337" s="4" t="s">
        <v>273</v>
      </c>
      <c r="B3337" s="4" t="s">
        <v>96</v>
      </c>
      <c r="C3337" s="4" t="s">
        <v>10</v>
      </c>
      <c r="D3337" s="4" t="s">
        <v>620</v>
      </c>
      <c r="E3337" s="3" t="s">
        <v>866</v>
      </c>
      <c r="F3337" s="3"/>
      <c r="G3337" s="3" t="s">
        <v>79</v>
      </c>
      <c r="H3337" s="3"/>
      <c r="I3337" s="3" t="s">
        <v>833</v>
      </c>
      <c r="J3337" s="3">
        <v>2050</v>
      </c>
      <c r="K3337" s="9">
        <v>2.6550000000000001E-2</v>
      </c>
    </row>
    <row r="3338" spans="1:11" x14ac:dyDescent="0.3">
      <c r="A3338" s="4" t="s">
        <v>273</v>
      </c>
      <c r="B3338" s="4" t="s">
        <v>96</v>
      </c>
      <c r="C3338" s="4" t="s">
        <v>10</v>
      </c>
      <c r="D3338" s="4" t="s">
        <v>614</v>
      </c>
      <c r="E3338" s="3" t="s">
        <v>895</v>
      </c>
      <c r="F3338" s="3"/>
      <c r="G3338" s="3" t="s">
        <v>97</v>
      </c>
      <c r="H3338" s="3" t="s">
        <v>98</v>
      </c>
      <c r="I3338" s="3" t="s">
        <v>12</v>
      </c>
      <c r="J3338" s="3">
        <v>2020</v>
      </c>
      <c r="K3338" s="9">
        <v>0.9</v>
      </c>
    </row>
    <row r="3339" spans="1:11" x14ac:dyDescent="0.3">
      <c r="A3339" s="4" t="s">
        <v>273</v>
      </c>
      <c r="B3339" s="4" t="s">
        <v>96</v>
      </c>
      <c r="C3339" s="4" t="s">
        <v>10</v>
      </c>
      <c r="D3339" s="4" t="s">
        <v>614</v>
      </c>
      <c r="E3339" s="3" t="s">
        <v>895</v>
      </c>
      <c r="F3339" s="3"/>
      <c r="G3339" s="3" t="s">
        <v>97</v>
      </c>
      <c r="H3339" s="3" t="s">
        <v>98</v>
      </c>
      <c r="I3339" s="3" t="s">
        <v>12</v>
      </c>
      <c r="J3339" s="3">
        <v>2050</v>
      </c>
      <c r="K3339" s="9">
        <v>0.9</v>
      </c>
    </row>
    <row r="3340" spans="1:11" x14ac:dyDescent="0.3">
      <c r="A3340" s="4" t="s">
        <v>273</v>
      </c>
      <c r="B3340" s="4" t="s">
        <v>96</v>
      </c>
      <c r="C3340" s="4" t="s">
        <v>10</v>
      </c>
      <c r="D3340" s="4" t="s">
        <v>614</v>
      </c>
      <c r="E3340" s="3" t="s">
        <v>895</v>
      </c>
      <c r="F3340" s="3"/>
      <c r="G3340" s="3" t="s">
        <v>97</v>
      </c>
      <c r="H3340" s="3" t="s">
        <v>98</v>
      </c>
      <c r="I3340" s="3" t="s">
        <v>11</v>
      </c>
      <c r="J3340" s="3">
        <v>2020</v>
      </c>
      <c r="K3340" s="9">
        <v>1.1000000000000001</v>
      </c>
    </row>
    <row r="3341" spans="1:11" x14ac:dyDescent="0.3">
      <c r="A3341" s="4" t="s">
        <v>273</v>
      </c>
      <c r="B3341" s="4" t="s">
        <v>96</v>
      </c>
      <c r="C3341" s="4" t="s">
        <v>10</v>
      </c>
      <c r="D3341" s="4" t="s">
        <v>614</v>
      </c>
      <c r="E3341" s="3" t="s">
        <v>895</v>
      </c>
      <c r="F3341" s="3"/>
      <c r="G3341" s="3" t="s">
        <v>97</v>
      </c>
      <c r="H3341" s="3" t="s">
        <v>98</v>
      </c>
      <c r="I3341" s="3" t="s">
        <v>11</v>
      </c>
      <c r="J3341" s="3">
        <v>2050</v>
      </c>
      <c r="K3341" s="9">
        <v>1.1000000000000001</v>
      </c>
    </row>
    <row r="3342" spans="1:11" x14ac:dyDescent="0.3">
      <c r="A3342" s="4" t="s">
        <v>273</v>
      </c>
      <c r="B3342" s="4" t="s">
        <v>96</v>
      </c>
      <c r="C3342" s="4" t="s">
        <v>10</v>
      </c>
      <c r="D3342" s="4" t="s">
        <v>614</v>
      </c>
      <c r="E3342" s="3" t="s">
        <v>895</v>
      </c>
      <c r="F3342" s="3"/>
      <c r="G3342" s="3" t="s">
        <v>97</v>
      </c>
      <c r="H3342" s="3" t="s">
        <v>98</v>
      </c>
      <c r="I3342" s="3" t="s">
        <v>833</v>
      </c>
      <c r="J3342" s="3">
        <v>2015</v>
      </c>
      <c r="K3342" s="9">
        <v>3.0000000000000001E-3</v>
      </c>
    </row>
    <row r="3343" spans="1:11" x14ac:dyDescent="0.3">
      <c r="A3343" s="4" t="s">
        <v>273</v>
      </c>
      <c r="B3343" s="4" t="s">
        <v>96</v>
      </c>
      <c r="C3343" s="4" t="s">
        <v>10</v>
      </c>
      <c r="D3343" s="4" t="s">
        <v>614</v>
      </c>
      <c r="E3343" s="3" t="s">
        <v>895</v>
      </c>
      <c r="F3343" s="3"/>
      <c r="G3343" s="3" t="s">
        <v>97</v>
      </c>
      <c r="H3343" s="3" t="s">
        <v>98</v>
      </c>
      <c r="I3343" s="3" t="s">
        <v>833</v>
      </c>
      <c r="J3343" s="3">
        <v>2020</v>
      </c>
      <c r="K3343" s="9">
        <v>3.0000000000000001E-3</v>
      </c>
    </row>
    <row r="3344" spans="1:11" x14ac:dyDescent="0.3">
      <c r="A3344" s="4" t="s">
        <v>273</v>
      </c>
      <c r="B3344" s="4" t="s">
        <v>96</v>
      </c>
      <c r="C3344" s="4" t="s">
        <v>10</v>
      </c>
      <c r="D3344" s="4" t="s">
        <v>614</v>
      </c>
      <c r="E3344" s="3" t="s">
        <v>895</v>
      </c>
      <c r="F3344" s="3"/>
      <c r="G3344" s="3" t="s">
        <v>97</v>
      </c>
      <c r="H3344" s="3" t="s">
        <v>98</v>
      </c>
      <c r="I3344" s="3" t="s">
        <v>833</v>
      </c>
      <c r="J3344" s="3">
        <v>2030</v>
      </c>
      <c r="K3344" s="9">
        <v>3.0000000000000001E-3</v>
      </c>
    </row>
    <row r="3345" spans="1:11" x14ac:dyDescent="0.3">
      <c r="A3345" s="4" t="s">
        <v>273</v>
      </c>
      <c r="B3345" s="4" t="s">
        <v>96</v>
      </c>
      <c r="C3345" s="4" t="s">
        <v>10</v>
      </c>
      <c r="D3345" s="4" t="s">
        <v>614</v>
      </c>
      <c r="E3345" s="3" t="s">
        <v>895</v>
      </c>
      <c r="F3345" s="3"/>
      <c r="G3345" s="3" t="s">
        <v>97</v>
      </c>
      <c r="H3345" s="3" t="s">
        <v>98</v>
      </c>
      <c r="I3345" s="3" t="s">
        <v>833</v>
      </c>
      <c r="J3345" s="3">
        <v>2040</v>
      </c>
      <c r="K3345" s="9">
        <v>3.0000000000000001E-3</v>
      </c>
    </row>
    <row r="3346" spans="1:11" x14ac:dyDescent="0.3">
      <c r="A3346" s="4" t="s">
        <v>273</v>
      </c>
      <c r="B3346" s="4" t="s">
        <v>96</v>
      </c>
      <c r="C3346" s="4" t="s">
        <v>10</v>
      </c>
      <c r="D3346" s="4" t="s">
        <v>614</v>
      </c>
      <c r="E3346" s="3" t="s">
        <v>895</v>
      </c>
      <c r="F3346" s="3"/>
      <c r="G3346" s="3" t="s">
        <v>97</v>
      </c>
      <c r="H3346" s="3" t="s">
        <v>98</v>
      </c>
      <c r="I3346" s="3" t="s">
        <v>833</v>
      </c>
      <c r="J3346" s="3">
        <v>2050</v>
      </c>
      <c r="K3346" s="9">
        <v>3.0000000000000001E-3</v>
      </c>
    </row>
    <row r="3347" spans="1:11" x14ac:dyDescent="0.3">
      <c r="A3347" s="4" t="s">
        <v>273</v>
      </c>
      <c r="B3347" s="4" t="s">
        <v>96</v>
      </c>
      <c r="C3347" s="4" t="s">
        <v>10</v>
      </c>
      <c r="D3347" s="4" t="s">
        <v>612</v>
      </c>
      <c r="E3347" s="3" t="s">
        <v>895</v>
      </c>
      <c r="F3347" s="3"/>
      <c r="G3347" s="3" t="s">
        <v>97</v>
      </c>
      <c r="H3347" s="3" t="s">
        <v>98</v>
      </c>
      <c r="I3347" s="3" t="s">
        <v>12</v>
      </c>
      <c r="J3347" s="3">
        <v>2020</v>
      </c>
      <c r="K3347" s="9">
        <v>0.9</v>
      </c>
    </row>
    <row r="3348" spans="1:11" x14ac:dyDescent="0.3">
      <c r="A3348" s="4" t="s">
        <v>273</v>
      </c>
      <c r="B3348" s="4" t="s">
        <v>96</v>
      </c>
      <c r="C3348" s="4" t="s">
        <v>10</v>
      </c>
      <c r="D3348" s="4" t="s">
        <v>612</v>
      </c>
      <c r="E3348" s="3" t="s">
        <v>895</v>
      </c>
      <c r="F3348" s="3"/>
      <c r="G3348" s="3" t="s">
        <v>97</v>
      </c>
      <c r="H3348" s="3" t="s">
        <v>98</v>
      </c>
      <c r="I3348" s="3" t="s">
        <v>12</v>
      </c>
      <c r="J3348" s="3">
        <v>2050</v>
      </c>
      <c r="K3348" s="9">
        <v>0.9</v>
      </c>
    </row>
    <row r="3349" spans="1:11" x14ac:dyDescent="0.3">
      <c r="A3349" s="4" t="s">
        <v>273</v>
      </c>
      <c r="B3349" s="4" t="s">
        <v>96</v>
      </c>
      <c r="C3349" s="4" t="s">
        <v>10</v>
      </c>
      <c r="D3349" s="4" t="s">
        <v>612</v>
      </c>
      <c r="E3349" s="3" t="s">
        <v>895</v>
      </c>
      <c r="F3349" s="3"/>
      <c r="G3349" s="3" t="s">
        <v>97</v>
      </c>
      <c r="H3349" s="3" t="s">
        <v>98</v>
      </c>
      <c r="I3349" s="3" t="s">
        <v>11</v>
      </c>
      <c r="J3349" s="3">
        <v>2020</v>
      </c>
      <c r="K3349" s="9">
        <v>1.1000000000000001</v>
      </c>
    </row>
    <row r="3350" spans="1:11" x14ac:dyDescent="0.3">
      <c r="A3350" s="4" t="s">
        <v>273</v>
      </c>
      <c r="B3350" s="4" t="s">
        <v>96</v>
      </c>
      <c r="C3350" s="4" t="s">
        <v>10</v>
      </c>
      <c r="D3350" s="4" t="s">
        <v>612</v>
      </c>
      <c r="E3350" s="3" t="s">
        <v>895</v>
      </c>
      <c r="F3350" s="3"/>
      <c r="G3350" s="3" t="s">
        <v>97</v>
      </c>
      <c r="H3350" s="3" t="s">
        <v>98</v>
      </c>
      <c r="I3350" s="3" t="s">
        <v>11</v>
      </c>
      <c r="J3350" s="3">
        <v>2050</v>
      </c>
      <c r="K3350" s="9">
        <v>1.1000000000000001</v>
      </c>
    </row>
    <row r="3351" spans="1:11" x14ac:dyDescent="0.3">
      <c r="A3351" s="4" t="s">
        <v>273</v>
      </c>
      <c r="B3351" s="4" t="s">
        <v>96</v>
      </c>
      <c r="C3351" s="4" t="s">
        <v>10</v>
      </c>
      <c r="D3351" s="4" t="s">
        <v>612</v>
      </c>
      <c r="E3351" s="3" t="s">
        <v>895</v>
      </c>
      <c r="F3351" s="3"/>
      <c r="G3351" s="3" t="s">
        <v>97</v>
      </c>
      <c r="H3351" s="3" t="s">
        <v>98</v>
      </c>
      <c r="I3351" s="3" t="s">
        <v>833</v>
      </c>
      <c r="J3351" s="3">
        <v>2015</v>
      </c>
      <c r="K3351" s="9">
        <v>0.77900000000000003</v>
      </c>
    </row>
    <row r="3352" spans="1:11" x14ac:dyDescent="0.3">
      <c r="A3352" s="4" t="s">
        <v>273</v>
      </c>
      <c r="B3352" s="4" t="s">
        <v>96</v>
      </c>
      <c r="C3352" s="4" t="s">
        <v>10</v>
      </c>
      <c r="D3352" s="4" t="s">
        <v>612</v>
      </c>
      <c r="E3352" s="3" t="s">
        <v>895</v>
      </c>
      <c r="F3352" s="3"/>
      <c r="G3352" s="3" t="s">
        <v>97</v>
      </c>
      <c r="H3352" s="3" t="s">
        <v>98</v>
      </c>
      <c r="I3352" s="3" t="s">
        <v>833</v>
      </c>
      <c r="J3352" s="3">
        <v>2020</v>
      </c>
      <c r="K3352" s="9">
        <v>0.77900000000000003</v>
      </c>
    </row>
    <row r="3353" spans="1:11" x14ac:dyDescent="0.3">
      <c r="A3353" s="4" t="s">
        <v>273</v>
      </c>
      <c r="B3353" s="4" t="s">
        <v>96</v>
      </c>
      <c r="C3353" s="4" t="s">
        <v>10</v>
      </c>
      <c r="D3353" s="4" t="s">
        <v>612</v>
      </c>
      <c r="E3353" s="3" t="s">
        <v>895</v>
      </c>
      <c r="F3353" s="3"/>
      <c r="G3353" s="3" t="s">
        <v>97</v>
      </c>
      <c r="H3353" s="3" t="s">
        <v>98</v>
      </c>
      <c r="I3353" s="3" t="s">
        <v>833</v>
      </c>
      <c r="J3353" s="3">
        <v>2030</v>
      </c>
      <c r="K3353" s="9">
        <v>0.77900000000000003</v>
      </c>
    </row>
    <row r="3354" spans="1:11" x14ac:dyDescent="0.3">
      <c r="A3354" s="4" t="s">
        <v>273</v>
      </c>
      <c r="B3354" s="4" t="s">
        <v>96</v>
      </c>
      <c r="C3354" s="4" t="s">
        <v>10</v>
      </c>
      <c r="D3354" s="4" t="s">
        <v>612</v>
      </c>
      <c r="E3354" s="3" t="s">
        <v>895</v>
      </c>
      <c r="F3354" s="3"/>
      <c r="G3354" s="3" t="s">
        <v>97</v>
      </c>
      <c r="H3354" s="3" t="s">
        <v>98</v>
      </c>
      <c r="I3354" s="3" t="s">
        <v>833</v>
      </c>
      <c r="J3354" s="3">
        <v>2040</v>
      </c>
      <c r="K3354" s="9">
        <v>0.77900000000000003</v>
      </c>
    </row>
    <row r="3355" spans="1:11" x14ac:dyDescent="0.3">
      <c r="A3355" s="4" t="s">
        <v>273</v>
      </c>
      <c r="B3355" s="4" t="s">
        <v>96</v>
      </c>
      <c r="C3355" s="4" t="s">
        <v>10</v>
      </c>
      <c r="D3355" s="4" t="s">
        <v>612</v>
      </c>
      <c r="E3355" s="3" t="s">
        <v>895</v>
      </c>
      <c r="F3355" s="3"/>
      <c r="G3355" s="3" t="s">
        <v>97</v>
      </c>
      <c r="H3355" s="3" t="s">
        <v>98</v>
      </c>
      <c r="I3355" s="3" t="s">
        <v>833</v>
      </c>
      <c r="J3355" s="3">
        <v>2050</v>
      </c>
      <c r="K3355" s="9">
        <v>0.77900000000000003</v>
      </c>
    </row>
    <row r="3356" spans="1:11" x14ac:dyDescent="0.3">
      <c r="A3356" s="4" t="s">
        <v>273</v>
      </c>
      <c r="B3356" s="4" t="s">
        <v>96</v>
      </c>
      <c r="C3356" s="4" t="s">
        <v>10</v>
      </c>
      <c r="D3356" s="4" t="s">
        <v>417</v>
      </c>
      <c r="E3356" s="3" t="s">
        <v>850</v>
      </c>
      <c r="F3356" s="3"/>
      <c r="G3356" s="3" t="s">
        <v>34</v>
      </c>
      <c r="H3356" s="3"/>
      <c r="I3356" s="3" t="s">
        <v>833</v>
      </c>
      <c r="J3356" s="3">
        <v>2015</v>
      </c>
      <c r="K3356" s="9">
        <v>0</v>
      </c>
    </row>
    <row r="3357" spans="1:11" x14ac:dyDescent="0.3">
      <c r="A3357" s="4" t="s">
        <v>273</v>
      </c>
      <c r="B3357" s="4" t="s">
        <v>96</v>
      </c>
      <c r="C3357" s="4" t="s">
        <v>10</v>
      </c>
      <c r="D3357" s="4" t="s">
        <v>417</v>
      </c>
      <c r="E3357" s="3" t="s">
        <v>850</v>
      </c>
      <c r="F3357" s="3"/>
      <c r="G3357" s="3" t="s">
        <v>34</v>
      </c>
      <c r="H3357" s="3"/>
      <c r="I3357" s="3" t="s">
        <v>833</v>
      </c>
      <c r="J3357" s="3">
        <v>2020</v>
      </c>
      <c r="K3357" s="9">
        <v>0</v>
      </c>
    </row>
    <row r="3358" spans="1:11" x14ac:dyDescent="0.3">
      <c r="A3358" s="4" t="s">
        <v>273</v>
      </c>
      <c r="B3358" s="4" t="s">
        <v>96</v>
      </c>
      <c r="C3358" s="4" t="s">
        <v>10</v>
      </c>
      <c r="D3358" s="4" t="s">
        <v>417</v>
      </c>
      <c r="E3358" s="3" t="s">
        <v>850</v>
      </c>
      <c r="F3358" s="3"/>
      <c r="G3358" s="3" t="s">
        <v>34</v>
      </c>
      <c r="H3358" s="3"/>
      <c r="I3358" s="3" t="s">
        <v>833</v>
      </c>
      <c r="J3358" s="3">
        <v>2030</v>
      </c>
      <c r="K3358" s="9">
        <v>0</v>
      </c>
    </row>
    <row r="3359" spans="1:11" x14ac:dyDescent="0.3">
      <c r="A3359" s="4" t="s">
        <v>273</v>
      </c>
      <c r="B3359" s="4" t="s">
        <v>96</v>
      </c>
      <c r="C3359" s="4" t="s">
        <v>10</v>
      </c>
      <c r="D3359" s="4" t="s">
        <v>417</v>
      </c>
      <c r="E3359" s="3" t="s">
        <v>850</v>
      </c>
      <c r="F3359" s="3"/>
      <c r="G3359" s="3" t="s">
        <v>34</v>
      </c>
      <c r="H3359" s="3"/>
      <c r="I3359" s="3" t="s">
        <v>833</v>
      </c>
      <c r="J3359" s="3">
        <v>2040</v>
      </c>
      <c r="K3359" s="9">
        <v>0</v>
      </c>
    </row>
    <row r="3360" spans="1:11" x14ac:dyDescent="0.3">
      <c r="A3360" s="4" t="s">
        <v>273</v>
      </c>
      <c r="B3360" s="4" t="s">
        <v>96</v>
      </c>
      <c r="C3360" s="4" t="s">
        <v>10</v>
      </c>
      <c r="D3360" s="4" t="s">
        <v>417</v>
      </c>
      <c r="E3360" s="3" t="s">
        <v>850</v>
      </c>
      <c r="F3360" s="3"/>
      <c r="G3360" s="3" t="s">
        <v>34</v>
      </c>
      <c r="H3360" s="3"/>
      <c r="I3360" s="3" t="s">
        <v>833</v>
      </c>
      <c r="J3360" s="3">
        <v>2050</v>
      </c>
      <c r="K3360" s="9">
        <v>0</v>
      </c>
    </row>
    <row r="3361" spans="1:11" x14ac:dyDescent="0.3">
      <c r="A3361" s="4" t="s">
        <v>273</v>
      </c>
      <c r="B3361" s="4" t="s">
        <v>96</v>
      </c>
      <c r="C3361" s="4" t="s">
        <v>10</v>
      </c>
      <c r="D3361" s="4" t="s">
        <v>626</v>
      </c>
      <c r="E3361" s="3" t="s">
        <v>866</v>
      </c>
      <c r="F3361" s="3"/>
      <c r="G3361" s="3" t="s">
        <v>79</v>
      </c>
      <c r="H3361" s="3"/>
      <c r="I3361" s="3" t="s">
        <v>12</v>
      </c>
      <c r="J3361" s="3">
        <v>2020</v>
      </c>
      <c r="K3361" s="9">
        <v>0.9</v>
      </c>
    </row>
    <row r="3362" spans="1:11" x14ac:dyDescent="0.3">
      <c r="A3362" s="4" t="s">
        <v>273</v>
      </c>
      <c r="B3362" s="4" t="s">
        <v>96</v>
      </c>
      <c r="C3362" s="4" t="s">
        <v>10</v>
      </c>
      <c r="D3362" s="4" t="s">
        <v>626</v>
      </c>
      <c r="E3362" s="3" t="s">
        <v>866</v>
      </c>
      <c r="F3362" s="3"/>
      <c r="G3362" s="3" t="s">
        <v>79</v>
      </c>
      <c r="H3362" s="3"/>
      <c r="I3362" s="3" t="s">
        <v>12</v>
      </c>
      <c r="J3362" s="3">
        <v>2050</v>
      </c>
      <c r="K3362" s="9">
        <v>0.9</v>
      </c>
    </row>
    <row r="3363" spans="1:11" x14ac:dyDescent="0.3">
      <c r="A3363" s="4" t="s">
        <v>273</v>
      </c>
      <c r="B3363" s="4" t="s">
        <v>96</v>
      </c>
      <c r="C3363" s="4" t="s">
        <v>10</v>
      </c>
      <c r="D3363" s="4" t="s">
        <v>626</v>
      </c>
      <c r="E3363" s="3" t="s">
        <v>866</v>
      </c>
      <c r="F3363" s="3"/>
      <c r="G3363" s="3" t="s">
        <v>79</v>
      </c>
      <c r="H3363" s="3"/>
      <c r="I3363" s="3" t="s">
        <v>11</v>
      </c>
      <c r="J3363" s="3">
        <v>2020</v>
      </c>
      <c r="K3363" s="9">
        <v>1.1000000000000001</v>
      </c>
    </row>
    <row r="3364" spans="1:11" x14ac:dyDescent="0.3">
      <c r="A3364" s="4" t="s">
        <v>273</v>
      </c>
      <c r="B3364" s="4" t="s">
        <v>96</v>
      </c>
      <c r="C3364" s="4" t="s">
        <v>10</v>
      </c>
      <c r="D3364" s="4" t="s">
        <v>626</v>
      </c>
      <c r="E3364" s="3" t="s">
        <v>866</v>
      </c>
      <c r="F3364" s="3"/>
      <c r="G3364" s="3" t="s">
        <v>79</v>
      </c>
      <c r="H3364" s="3"/>
      <c r="I3364" s="3" t="s">
        <v>11</v>
      </c>
      <c r="J3364" s="3">
        <v>2050</v>
      </c>
      <c r="K3364" s="9">
        <v>1.1000000000000001</v>
      </c>
    </row>
    <row r="3365" spans="1:11" x14ac:dyDescent="0.3">
      <c r="A3365" s="4" t="s">
        <v>273</v>
      </c>
      <c r="B3365" s="4" t="s">
        <v>96</v>
      </c>
      <c r="C3365" s="4" t="s">
        <v>10</v>
      </c>
      <c r="D3365" s="4" t="s">
        <v>626</v>
      </c>
      <c r="E3365" s="3" t="s">
        <v>866</v>
      </c>
      <c r="F3365" s="3"/>
      <c r="G3365" s="3" t="s">
        <v>79</v>
      </c>
      <c r="H3365" s="3"/>
      <c r="I3365" s="3" t="s">
        <v>833</v>
      </c>
      <c r="J3365" s="3">
        <v>2015</v>
      </c>
      <c r="K3365" s="9">
        <v>0.1</v>
      </c>
    </row>
    <row r="3366" spans="1:11" x14ac:dyDescent="0.3">
      <c r="A3366" s="4" t="s">
        <v>273</v>
      </c>
      <c r="B3366" s="4" t="s">
        <v>96</v>
      </c>
      <c r="C3366" s="4" t="s">
        <v>10</v>
      </c>
      <c r="D3366" s="4" t="s">
        <v>626</v>
      </c>
      <c r="E3366" s="3" t="s">
        <v>866</v>
      </c>
      <c r="F3366" s="3"/>
      <c r="G3366" s="3" t="s">
        <v>79</v>
      </c>
      <c r="H3366" s="3"/>
      <c r="I3366" s="3" t="s">
        <v>833</v>
      </c>
      <c r="J3366" s="3">
        <v>2020</v>
      </c>
      <c r="K3366" s="9">
        <v>0.1</v>
      </c>
    </row>
    <row r="3367" spans="1:11" x14ac:dyDescent="0.3">
      <c r="A3367" s="4" t="s">
        <v>273</v>
      </c>
      <c r="B3367" s="4" t="s">
        <v>96</v>
      </c>
      <c r="C3367" s="4" t="s">
        <v>10</v>
      </c>
      <c r="D3367" s="4" t="s">
        <v>626</v>
      </c>
      <c r="E3367" s="3" t="s">
        <v>866</v>
      </c>
      <c r="F3367" s="3"/>
      <c r="G3367" s="3" t="s">
        <v>79</v>
      </c>
      <c r="H3367" s="3"/>
      <c r="I3367" s="3" t="s">
        <v>833</v>
      </c>
      <c r="J3367" s="3">
        <v>2030</v>
      </c>
      <c r="K3367" s="9">
        <v>0.1</v>
      </c>
    </row>
    <row r="3368" spans="1:11" x14ac:dyDescent="0.3">
      <c r="A3368" s="4" t="s">
        <v>273</v>
      </c>
      <c r="B3368" s="4" t="s">
        <v>96</v>
      </c>
      <c r="C3368" s="4" t="s">
        <v>10</v>
      </c>
      <c r="D3368" s="4" t="s">
        <v>626</v>
      </c>
      <c r="E3368" s="3" t="s">
        <v>866</v>
      </c>
      <c r="F3368" s="3"/>
      <c r="G3368" s="3" t="s">
        <v>79</v>
      </c>
      <c r="H3368" s="3"/>
      <c r="I3368" s="3" t="s">
        <v>833</v>
      </c>
      <c r="J3368" s="3">
        <v>2040</v>
      </c>
      <c r="K3368" s="9">
        <v>0.1</v>
      </c>
    </row>
    <row r="3369" spans="1:11" x14ac:dyDescent="0.3">
      <c r="A3369" s="4" t="s">
        <v>273</v>
      </c>
      <c r="B3369" s="4" t="s">
        <v>96</v>
      </c>
      <c r="C3369" s="4" t="s">
        <v>10</v>
      </c>
      <c r="D3369" s="4" t="s">
        <v>626</v>
      </c>
      <c r="E3369" s="3" t="s">
        <v>866</v>
      </c>
      <c r="F3369" s="3"/>
      <c r="G3369" s="3" t="s">
        <v>79</v>
      </c>
      <c r="H3369" s="3"/>
      <c r="I3369" s="3" t="s">
        <v>833</v>
      </c>
      <c r="J3369" s="3">
        <v>2050</v>
      </c>
      <c r="K3369" s="9">
        <v>0.1</v>
      </c>
    </row>
    <row r="3370" spans="1:11" x14ac:dyDescent="0.3">
      <c r="A3370" s="4" t="s">
        <v>273</v>
      </c>
      <c r="B3370" s="4" t="s">
        <v>96</v>
      </c>
      <c r="C3370" s="4" t="s">
        <v>10</v>
      </c>
      <c r="D3370" s="4" t="s">
        <v>625</v>
      </c>
      <c r="E3370" s="3" t="s">
        <v>896</v>
      </c>
      <c r="F3370" s="3"/>
      <c r="G3370" s="3" t="s">
        <v>79</v>
      </c>
      <c r="H3370" s="3"/>
      <c r="I3370" s="3" t="s">
        <v>12</v>
      </c>
      <c r="J3370" s="3">
        <v>2020</v>
      </c>
      <c r="K3370" s="9">
        <v>0.9</v>
      </c>
    </row>
    <row r="3371" spans="1:11" x14ac:dyDescent="0.3">
      <c r="A3371" s="4" t="s">
        <v>273</v>
      </c>
      <c r="B3371" s="4" t="s">
        <v>96</v>
      </c>
      <c r="C3371" s="4" t="s">
        <v>10</v>
      </c>
      <c r="D3371" s="4" t="s">
        <v>625</v>
      </c>
      <c r="E3371" s="3" t="s">
        <v>896</v>
      </c>
      <c r="F3371" s="3"/>
      <c r="G3371" s="3" t="s">
        <v>79</v>
      </c>
      <c r="H3371" s="3"/>
      <c r="I3371" s="3" t="s">
        <v>12</v>
      </c>
      <c r="J3371" s="3">
        <v>2050</v>
      </c>
      <c r="K3371" s="9">
        <v>0.9</v>
      </c>
    </row>
    <row r="3372" spans="1:11" x14ac:dyDescent="0.3">
      <c r="A3372" s="4" t="s">
        <v>273</v>
      </c>
      <c r="B3372" s="4" t="s">
        <v>96</v>
      </c>
      <c r="C3372" s="4" t="s">
        <v>10</v>
      </c>
      <c r="D3372" s="4" t="s">
        <v>625</v>
      </c>
      <c r="E3372" s="3" t="s">
        <v>896</v>
      </c>
      <c r="F3372" s="3"/>
      <c r="G3372" s="3" t="s">
        <v>79</v>
      </c>
      <c r="H3372" s="3"/>
      <c r="I3372" s="3" t="s">
        <v>11</v>
      </c>
      <c r="J3372" s="3">
        <v>2020</v>
      </c>
      <c r="K3372" s="9">
        <v>1.1000000000000001</v>
      </c>
    </row>
    <row r="3373" spans="1:11" x14ac:dyDescent="0.3">
      <c r="A3373" s="4" t="s">
        <v>273</v>
      </c>
      <c r="B3373" s="4" t="s">
        <v>96</v>
      </c>
      <c r="C3373" s="4" t="s">
        <v>10</v>
      </c>
      <c r="D3373" s="4" t="s">
        <v>625</v>
      </c>
      <c r="E3373" s="3" t="s">
        <v>896</v>
      </c>
      <c r="F3373" s="3"/>
      <c r="G3373" s="3" t="s">
        <v>79</v>
      </c>
      <c r="H3373" s="3"/>
      <c r="I3373" s="3" t="s">
        <v>11</v>
      </c>
      <c r="J3373" s="3">
        <v>2050</v>
      </c>
      <c r="K3373" s="9">
        <v>1.1000000000000001</v>
      </c>
    </row>
    <row r="3374" spans="1:11" x14ac:dyDescent="0.3">
      <c r="A3374" s="4" t="s">
        <v>273</v>
      </c>
      <c r="B3374" s="4" t="s">
        <v>96</v>
      </c>
      <c r="C3374" s="4" t="s">
        <v>10</v>
      </c>
      <c r="D3374" s="4" t="s">
        <v>625</v>
      </c>
      <c r="E3374" s="3" t="s">
        <v>896</v>
      </c>
      <c r="F3374" s="3"/>
      <c r="G3374" s="3" t="s">
        <v>79</v>
      </c>
      <c r="H3374" s="3"/>
      <c r="I3374" s="3" t="s">
        <v>833</v>
      </c>
      <c r="J3374" s="3">
        <v>2015</v>
      </c>
      <c r="K3374" s="9">
        <v>0.66</v>
      </c>
    </row>
    <row r="3375" spans="1:11" x14ac:dyDescent="0.3">
      <c r="A3375" s="4" t="s">
        <v>273</v>
      </c>
      <c r="B3375" s="4" t="s">
        <v>96</v>
      </c>
      <c r="C3375" s="4" t="s">
        <v>10</v>
      </c>
      <c r="D3375" s="4" t="s">
        <v>625</v>
      </c>
      <c r="E3375" s="3" t="s">
        <v>896</v>
      </c>
      <c r="F3375" s="3"/>
      <c r="G3375" s="3" t="s">
        <v>79</v>
      </c>
      <c r="H3375" s="3"/>
      <c r="I3375" s="3" t="s">
        <v>833</v>
      </c>
      <c r="J3375" s="3">
        <v>2020</v>
      </c>
      <c r="K3375" s="9">
        <v>0.66</v>
      </c>
    </row>
    <row r="3376" spans="1:11" x14ac:dyDescent="0.3">
      <c r="A3376" s="4" t="s">
        <v>273</v>
      </c>
      <c r="B3376" s="4" t="s">
        <v>96</v>
      </c>
      <c r="C3376" s="4" t="s">
        <v>10</v>
      </c>
      <c r="D3376" s="4" t="s">
        <v>625</v>
      </c>
      <c r="E3376" s="3" t="s">
        <v>896</v>
      </c>
      <c r="F3376" s="3"/>
      <c r="G3376" s="3" t="s">
        <v>79</v>
      </c>
      <c r="H3376" s="3"/>
      <c r="I3376" s="3" t="s">
        <v>833</v>
      </c>
      <c r="J3376" s="3">
        <v>2030</v>
      </c>
      <c r="K3376" s="9">
        <v>0.66</v>
      </c>
    </row>
    <row r="3377" spans="1:11" x14ac:dyDescent="0.3">
      <c r="A3377" s="4" t="s">
        <v>273</v>
      </c>
      <c r="B3377" s="4" t="s">
        <v>96</v>
      </c>
      <c r="C3377" s="4" t="s">
        <v>10</v>
      </c>
      <c r="D3377" s="4" t="s">
        <v>625</v>
      </c>
      <c r="E3377" s="3" t="s">
        <v>896</v>
      </c>
      <c r="F3377" s="3"/>
      <c r="G3377" s="3" t="s">
        <v>79</v>
      </c>
      <c r="H3377" s="3"/>
      <c r="I3377" s="3" t="s">
        <v>833</v>
      </c>
      <c r="J3377" s="3">
        <v>2040</v>
      </c>
      <c r="K3377" s="9">
        <v>0.66</v>
      </c>
    </row>
    <row r="3378" spans="1:11" x14ac:dyDescent="0.3">
      <c r="A3378" s="4" t="s">
        <v>273</v>
      </c>
      <c r="B3378" s="4" t="s">
        <v>96</v>
      </c>
      <c r="C3378" s="4" t="s">
        <v>10</v>
      </c>
      <c r="D3378" s="4" t="s">
        <v>625</v>
      </c>
      <c r="E3378" s="3" t="s">
        <v>896</v>
      </c>
      <c r="F3378" s="3"/>
      <c r="G3378" s="3" t="s">
        <v>79</v>
      </c>
      <c r="H3378" s="3"/>
      <c r="I3378" s="3" t="s">
        <v>833</v>
      </c>
      <c r="J3378" s="3">
        <v>2050</v>
      </c>
      <c r="K3378" s="9">
        <v>0.66</v>
      </c>
    </row>
    <row r="3379" spans="1:11" x14ac:dyDescent="0.3">
      <c r="A3379" s="4" t="s">
        <v>273</v>
      </c>
      <c r="B3379" s="4" t="s">
        <v>96</v>
      </c>
      <c r="C3379" s="4" t="s">
        <v>10</v>
      </c>
      <c r="D3379" s="4" t="s">
        <v>613</v>
      </c>
      <c r="E3379" s="3" t="s">
        <v>895</v>
      </c>
      <c r="F3379" s="3"/>
      <c r="G3379" s="3" t="s">
        <v>99</v>
      </c>
      <c r="H3379" s="3" t="s">
        <v>98</v>
      </c>
      <c r="I3379" s="3" t="s">
        <v>12</v>
      </c>
      <c r="J3379" s="3">
        <v>2020</v>
      </c>
      <c r="K3379" s="9">
        <v>0.9</v>
      </c>
    </row>
    <row r="3380" spans="1:11" x14ac:dyDescent="0.3">
      <c r="A3380" s="4" t="s">
        <v>273</v>
      </c>
      <c r="B3380" s="4" t="s">
        <v>96</v>
      </c>
      <c r="C3380" s="4" t="s">
        <v>10</v>
      </c>
      <c r="D3380" s="4" t="s">
        <v>613</v>
      </c>
      <c r="E3380" s="3" t="s">
        <v>895</v>
      </c>
      <c r="F3380" s="3"/>
      <c r="G3380" s="3" t="s">
        <v>99</v>
      </c>
      <c r="H3380" s="3" t="s">
        <v>98</v>
      </c>
      <c r="I3380" s="3" t="s">
        <v>12</v>
      </c>
      <c r="J3380" s="3">
        <v>2050</v>
      </c>
      <c r="K3380" s="9">
        <v>0.9</v>
      </c>
    </row>
    <row r="3381" spans="1:11" x14ac:dyDescent="0.3">
      <c r="A3381" s="4" t="s">
        <v>273</v>
      </c>
      <c r="B3381" s="4" t="s">
        <v>96</v>
      </c>
      <c r="C3381" s="4" t="s">
        <v>10</v>
      </c>
      <c r="D3381" s="4" t="s">
        <v>613</v>
      </c>
      <c r="E3381" s="3" t="s">
        <v>895</v>
      </c>
      <c r="F3381" s="3"/>
      <c r="G3381" s="3" t="s">
        <v>99</v>
      </c>
      <c r="H3381" s="3" t="s">
        <v>98</v>
      </c>
      <c r="I3381" s="3" t="s">
        <v>11</v>
      </c>
      <c r="J3381" s="3">
        <v>2020</v>
      </c>
      <c r="K3381" s="9">
        <v>1.1000000000000001</v>
      </c>
    </row>
    <row r="3382" spans="1:11" x14ac:dyDescent="0.3">
      <c r="A3382" s="4" t="s">
        <v>273</v>
      </c>
      <c r="B3382" s="4" t="s">
        <v>96</v>
      </c>
      <c r="C3382" s="4" t="s">
        <v>10</v>
      </c>
      <c r="D3382" s="4" t="s">
        <v>613</v>
      </c>
      <c r="E3382" s="3" t="s">
        <v>895</v>
      </c>
      <c r="F3382" s="3"/>
      <c r="G3382" s="3" t="s">
        <v>99</v>
      </c>
      <c r="H3382" s="3" t="s">
        <v>98</v>
      </c>
      <c r="I3382" s="3" t="s">
        <v>11</v>
      </c>
      <c r="J3382" s="3">
        <v>2050</v>
      </c>
      <c r="K3382" s="9">
        <v>1.1000000000000001</v>
      </c>
    </row>
    <row r="3383" spans="1:11" x14ac:dyDescent="0.3">
      <c r="A3383" s="4" t="s">
        <v>273</v>
      </c>
      <c r="B3383" s="4" t="s">
        <v>96</v>
      </c>
      <c r="C3383" s="4" t="s">
        <v>10</v>
      </c>
      <c r="D3383" s="4" t="s">
        <v>613</v>
      </c>
      <c r="E3383" s="3" t="s">
        <v>895</v>
      </c>
      <c r="F3383" s="3"/>
      <c r="G3383" s="3" t="s">
        <v>99</v>
      </c>
      <c r="H3383" s="3" t="s">
        <v>98</v>
      </c>
      <c r="I3383" s="3" t="s">
        <v>833</v>
      </c>
      <c r="J3383" s="3">
        <v>2015</v>
      </c>
      <c r="K3383" s="9">
        <v>9.9000000000000005E-2</v>
      </c>
    </row>
    <row r="3384" spans="1:11" x14ac:dyDescent="0.3">
      <c r="A3384" s="4" t="s">
        <v>273</v>
      </c>
      <c r="B3384" s="4" t="s">
        <v>96</v>
      </c>
      <c r="C3384" s="4" t="s">
        <v>10</v>
      </c>
      <c r="D3384" s="4" t="s">
        <v>613</v>
      </c>
      <c r="E3384" s="3" t="s">
        <v>895</v>
      </c>
      <c r="F3384" s="3"/>
      <c r="G3384" s="3" t="s">
        <v>99</v>
      </c>
      <c r="H3384" s="3" t="s">
        <v>98</v>
      </c>
      <c r="I3384" s="3" t="s">
        <v>833</v>
      </c>
      <c r="J3384" s="3">
        <v>2020</v>
      </c>
      <c r="K3384" s="9">
        <v>9.9000000000000005E-2</v>
      </c>
    </row>
    <row r="3385" spans="1:11" x14ac:dyDescent="0.3">
      <c r="A3385" s="4" t="s">
        <v>273</v>
      </c>
      <c r="B3385" s="4" t="s">
        <v>96</v>
      </c>
      <c r="C3385" s="4" t="s">
        <v>10</v>
      </c>
      <c r="D3385" s="4" t="s">
        <v>613</v>
      </c>
      <c r="E3385" s="3" t="s">
        <v>895</v>
      </c>
      <c r="F3385" s="3"/>
      <c r="G3385" s="3" t="s">
        <v>99</v>
      </c>
      <c r="H3385" s="3" t="s">
        <v>98</v>
      </c>
      <c r="I3385" s="3" t="s">
        <v>833</v>
      </c>
      <c r="J3385" s="3">
        <v>2030</v>
      </c>
      <c r="K3385" s="9">
        <v>9.9000000000000005E-2</v>
      </c>
    </row>
    <row r="3386" spans="1:11" x14ac:dyDescent="0.3">
      <c r="A3386" s="4" t="s">
        <v>273</v>
      </c>
      <c r="B3386" s="4" t="s">
        <v>96</v>
      </c>
      <c r="C3386" s="4" t="s">
        <v>10</v>
      </c>
      <c r="D3386" s="4" t="s">
        <v>613</v>
      </c>
      <c r="E3386" s="3" t="s">
        <v>895</v>
      </c>
      <c r="F3386" s="3"/>
      <c r="G3386" s="3" t="s">
        <v>99</v>
      </c>
      <c r="H3386" s="3" t="s">
        <v>98</v>
      </c>
      <c r="I3386" s="3" t="s">
        <v>833</v>
      </c>
      <c r="J3386" s="3">
        <v>2040</v>
      </c>
      <c r="K3386" s="9">
        <v>9.9000000000000005E-2</v>
      </c>
    </row>
    <row r="3387" spans="1:11" x14ac:dyDescent="0.3">
      <c r="A3387" s="4" t="s">
        <v>273</v>
      </c>
      <c r="B3387" s="4" t="s">
        <v>96</v>
      </c>
      <c r="C3387" s="4" t="s">
        <v>10</v>
      </c>
      <c r="D3387" s="4" t="s">
        <v>613</v>
      </c>
      <c r="E3387" s="3" t="s">
        <v>895</v>
      </c>
      <c r="F3387" s="3"/>
      <c r="G3387" s="3" t="s">
        <v>99</v>
      </c>
      <c r="H3387" s="3" t="s">
        <v>98</v>
      </c>
      <c r="I3387" s="3" t="s">
        <v>833</v>
      </c>
      <c r="J3387" s="3">
        <v>2050</v>
      </c>
      <c r="K3387" s="9">
        <v>9.9000000000000005E-2</v>
      </c>
    </row>
    <row r="3388" spans="1:11" x14ac:dyDescent="0.3">
      <c r="A3388" s="4" t="s">
        <v>273</v>
      </c>
      <c r="B3388" s="4" t="s">
        <v>96</v>
      </c>
      <c r="C3388" s="4" t="s">
        <v>10</v>
      </c>
      <c r="D3388" s="4" t="s">
        <v>619</v>
      </c>
      <c r="E3388" s="3" t="s">
        <v>866</v>
      </c>
      <c r="F3388" s="3"/>
      <c r="G3388" s="3" t="s">
        <v>79</v>
      </c>
      <c r="H3388" s="3"/>
      <c r="I3388" s="3" t="s">
        <v>12</v>
      </c>
      <c r="J3388" s="3">
        <v>2020</v>
      </c>
      <c r="K3388" s="9">
        <v>0.9</v>
      </c>
    </row>
    <row r="3389" spans="1:11" x14ac:dyDescent="0.3">
      <c r="A3389" s="4" t="s">
        <v>273</v>
      </c>
      <c r="B3389" s="4" t="s">
        <v>96</v>
      </c>
      <c r="C3389" s="4" t="s">
        <v>10</v>
      </c>
      <c r="D3389" s="4" t="s">
        <v>619</v>
      </c>
      <c r="E3389" s="3" t="s">
        <v>866</v>
      </c>
      <c r="F3389" s="3"/>
      <c r="G3389" s="3" t="s">
        <v>79</v>
      </c>
      <c r="H3389" s="3"/>
      <c r="I3389" s="3" t="s">
        <v>12</v>
      </c>
      <c r="J3389" s="3">
        <v>2050</v>
      </c>
      <c r="K3389" s="9">
        <v>0.9</v>
      </c>
    </row>
    <row r="3390" spans="1:11" x14ac:dyDescent="0.3">
      <c r="A3390" s="4" t="s">
        <v>273</v>
      </c>
      <c r="B3390" s="4" t="s">
        <v>96</v>
      </c>
      <c r="C3390" s="4" t="s">
        <v>10</v>
      </c>
      <c r="D3390" s="4" t="s">
        <v>619</v>
      </c>
      <c r="E3390" s="3" t="s">
        <v>866</v>
      </c>
      <c r="F3390" s="3"/>
      <c r="G3390" s="3" t="s">
        <v>79</v>
      </c>
      <c r="H3390" s="3"/>
      <c r="I3390" s="3" t="s">
        <v>11</v>
      </c>
      <c r="J3390" s="3">
        <v>2020</v>
      </c>
      <c r="K3390" s="9">
        <v>1.1000000000000001</v>
      </c>
    </row>
    <row r="3391" spans="1:11" x14ac:dyDescent="0.3">
      <c r="A3391" s="4" t="s">
        <v>273</v>
      </c>
      <c r="B3391" s="4" t="s">
        <v>96</v>
      </c>
      <c r="C3391" s="4" t="s">
        <v>10</v>
      </c>
      <c r="D3391" s="4" t="s">
        <v>619</v>
      </c>
      <c r="E3391" s="3" t="s">
        <v>866</v>
      </c>
      <c r="F3391" s="3"/>
      <c r="G3391" s="3" t="s">
        <v>79</v>
      </c>
      <c r="H3391" s="3"/>
      <c r="I3391" s="3" t="s">
        <v>11</v>
      </c>
      <c r="J3391" s="3">
        <v>2050</v>
      </c>
      <c r="K3391" s="9">
        <v>1.1000000000000001</v>
      </c>
    </row>
    <row r="3392" spans="1:11" x14ac:dyDescent="0.3">
      <c r="A3392" s="4" t="s">
        <v>273</v>
      </c>
      <c r="B3392" s="4" t="s">
        <v>96</v>
      </c>
      <c r="C3392" s="4" t="s">
        <v>10</v>
      </c>
      <c r="D3392" s="4" t="s">
        <v>619</v>
      </c>
      <c r="E3392" s="3" t="s">
        <v>866</v>
      </c>
      <c r="F3392" s="3"/>
      <c r="G3392" s="3" t="s">
        <v>79</v>
      </c>
      <c r="H3392" s="3"/>
      <c r="I3392" s="3" t="s">
        <v>833</v>
      </c>
      <c r="J3392" s="3">
        <v>2015</v>
      </c>
      <c r="K3392" s="9">
        <v>9.2399999999999996E-2</v>
      </c>
    </row>
    <row r="3393" spans="1:11" x14ac:dyDescent="0.3">
      <c r="A3393" s="4" t="s">
        <v>273</v>
      </c>
      <c r="B3393" s="4" t="s">
        <v>96</v>
      </c>
      <c r="C3393" s="4" t="s">
        <v>10</v>
      </c>
      <c r="D3393" s="4" t="s">
        <v>619</v>
      </c>
      <c r="E3393" s="3" t="s">
        <v>866</v>
      </c>
      <c r="F3393" s="3"/>
      <c r="G3393" s="3" t="s">
        <v>79</v>
      </c>
      <c r="H3393" s="3"/>
      <c r="I3393" s="3" t="s">
        <v>833</v>
      </c>
      <c r="J3393" s="3">
        <v>2020</v>
      </c>
      <c r="K3393" s="9">
        <v>9.2399999999999996E-2</v>
      </c>
    </row>
    <row r="3394" spans="1:11" x14ac:dyDescent="0.3">
      <c r="A3394" s="4" t="s">
        <v>273</v>
      </c>
      <c r="B3394" s="4" t="s">
        <v>96</v>
      </c>
      <c r="C3394" s="4" t="s">
        <v>10</v>
      </c>
      <c r="D3394" s="4" t="s">
        <v>619</v>
      </c>
      <c r="E3394" s="3" t="s">
        <v>866</v>
      </c>
      <c r="F3394" s="3"/>
      <c r="G3394" s="3" t="s">
        <v>79</v>
      </c>
      <c r="H3394" s="3"/>
      <c r="I3394" s="3" t="s">
        <v>833</v>
      </c>
      <c r="J3394" s="3">
        <v>2030</v>
      </c>
      <c r="K3394" s="9">
        <v>9.2399999999999996E-2</v>
      </c>
    </row>
    <row r="3395" spans="1:11" x14ac:dyDescent="0.3">
      <c r="A3395" s="4" t="s">
        <v>273</v>
      </c>
      <c r="B3395" s="4" t="s">
        <v>96</v>
      </c>
      <c r="C3395" s="4" t="s">
        <v>10</v>
      </c>
      <c r="D3395" s="4" t="s">
        <v>619</v>
      </c>
      <c r="E3395" s="3" t="s">
        <v>866</v>
      </c>
      <c r="F3395" s="3"/>
      <c r="G3395" s="3" t="s">
        <v>79</v>
      </c>
      <c r="H3395" s="3"/>
      <c r="I3395" s="3" t="s">
        <v>833</v>
      </c>
      <c r="J3395" s="3">
        <v>2040</v>
      </c>
      <c r="K3395" s="9">
        <v>9.2399999999999996E-2</v>
      </c>
    </row>
    <row r="3396" spans="1:11" x14ac:dyDescent="0.3">
      <c r="A3396" s="4" t="s">
        <v>273</v>
      </c>
      <c r="B3396" s="4" t="s">
        <v>96</v>
      </c>
      <c r="C3396" s="4" t="s">
        <v>10</v>
      </c>
      <c r="D3396" s="4" t="s">
        <v>619</v>
      </c>
      <c r="E3396" s="3" t="s">
        <v>866</v>
      </c>
      <c r="F3396" s="3"/>
      <c r="G3396" s="3" t="s">
        <v>79</v>
      </c>
      <c r="H3396" s="3"/>
      <c r="I3396" s="3" t="s">
        <v>833</v>
      </c>
      <c r="J3396" s="3">
        <v>2050</v>
      </c>
      <c r="K3396" s="9">
        <v>9.2399999999999996E-2</v>
      </c>
    </row>
    <row r="3397" spans="1:11" x14ac:dyDescent="0.3">
      <c r="A3397" s="4" t="s">
        <v>273</v>
      </c>
      <c r="B3397" s="4" t="s">
        <v>96</v>
      </c>
      <c r="C3397" s="4" t="s">
        <v>10</v>
      </c>
      <c r="D3397" s="4" t="s">
        <v>617</v>
      </c>
      <c r="E3397" s="3" t="s">
        <v>866</v>
      </c>
      <c r="F3397" s="3"/>
      <c r="G3397" s="3" t="s">
        <v>79</v>
      </c>
      <c r="H3397" s="3"/>
      <c r="I3397" s="3" t="s">
        <v>12</v>
      </c>
      <c r="J3397" s="3">
        <v>2020</v>
      </c>
      <c r="K3397" s="9">
        <v>0.9</v>
      </c>
    </row>
    <row r="3398" spans="1:11" x14ac:dyDescent="0.3">
      <c r="A3398" s="4" t="s">
        <v>273</v>
      </c>
      <c r="B3398" s="4" t="s">
        <v>96</v>
      </c>
      <c r="C3398" s="4" t="s">
        <v>10</v>
      </c>
      <c r="D3398" s="4" t="s">
        <v>617</v>
      </c>
      <c r="E3398" s="3" t="s">
        <v>866</v>
      </c>
      <c r="F3398" s="3"/>
      <c r="G3398" s="3" t="s">
        <v>79</v>
      </c>
      <c r="H3398" s="3"/>
      <c r="I3398" s="3" t="s">
        <v>12</v>
      </c>
      <c r="J3398" s="3">
        <v>2050</v>
      </c>
      <c r="K3398" s="9">
        <v>0.9</v>
      </c>
    </row>
    <row r="3399" spans="1:11" x14ac:dyDescent="0.3">
      <c r="A3399" s="4" t="s">
        <v>273</v>
      </c>
      <c r="B3399" s="4" t="s">
        <v>96</v>
      </c>
      <c r="C3399" s="4" t="s">
        <v>10</v>
      </c>
      <c r="D3399" s="4" t="s">
        <v>617</v>
      </c>
      <c r="E3399" s="3" t="s">
        <v>866</v>
      </c>
      <c r="F3399" s="3"/>
      <c r="G3399" s="3" t="s">
        <v>79</v>
      </c>
      <c r="H3399" s="3"/>
      <c r="I3399" s="3" t="s">
        <v>11</v>
      </c>
      <c r="J3399" s="3">
        <v>2020</v>
      </c>
      <c r="K3399" s="9">
        <v>1.1000000000000001</v>
      </c>
    </row>
    <row r="3400" spans="1:11" x14ac:dyDescent="0.3">
      <c r="A3400" s="4" t="s">
        <v>273</v>
      </c>
      <c r="B3400" s="4" t="s">
        <v>96</v>
      </c>
      <c r="C3400" s="4" t="s">
        <v>10</v>
      </c>
      <c r="D3400" s="4" t="s">
        <v>617</v>
      </c>
      <c r="E3400" s="3" t="s">
        <v>866</v>
      </c>
      <c r="F3400" s="3"/>
      <c r="G3400" s="3" t="s">
        <v>79</v>
      </c>
      <c r="H3400" s="3"/>
      <c r="I3400" s="3" t="s">
        <v>11</v>
      </c>
      <c r="J3400" s="3">
        <v>2050</v>
      </c>
      <c r="K3400" s="9">
        <v>1.1000000000000001</v>
      </c>
    </row>
    <row r="3401" spans="1:11" x14ac:dyDescent="0.3">
      <c r="A3401" s="4" t="s">
        <v>273</v>
      </c>
      <c r="B3401" s="4" t="s">
        <v>96</v>
      </c>
      <c r="C3401" s="4" t="s">
        <v>10</v>
      </c>
      <c r="D3401" s="4" t="s">
        <v>617</v>
      </c>
      <c r="E3401" s="3" t="s">
        <v>866</v>
      </c>
      <c r="F3401" s="3"/>
      <c r="G3401" s="3" t="s">
        <v>79</v>
      </c>
      <c r="H3401" s="3"/>
      <c r="I3401" s="3" t="s">
        <v>833</v>
      </c>
      <c r="J3401" s="3">
        <v>2015</v>
      </c>
      <c r="K3401" s="9">
        <v>6.5100000000000005E-2</v>
      </c>
    </row>
    <row r="3402" spans="1:11" x14ac:dyDescent="0.3">
      <c r="A3402" s="4" t="s">
        <v>273</v>
      </c>
      <c r="B3402" s="4" t="s">
        <v>96</v>
      </c>
      <c r="C3402" s="4" t="s">
        <v>10</v>
      </c>
      <c r="D3402" s="4" t="s">
        <v>617</v>
      </c>
      <c r="E3402" s="3" t="s">
        <v>866</v>
      </c>
      <c r="F3402" s="3"/>
      <c r="G3402" s="3" t="s">
        <v>79</v>
      </c>
      <c r="H3402" s="3"/>
      <c r="I3402" s="3" t="s">
        <v>833</v>
      </c>
      <c r="J3402" s="3">
        <v>2020</v>
      </c>
      <c r="K3402" s="9">
        <v>6.5100000000000005E-2</v>
      </c>
    </row>
    <row r="3403" spans="1:11" x14ac:dyDescent="0.3">
      <c r="A3403" s="4" t="s">
        <v>273</v>
      </c>
      <c r="B3403" s="4" t="s">
        <v>96</v>
      </c>
      <c r="C3403" s="4" t="s">
        <v>10</v>
      </c>
      <c r="D3403" s="4" t="s">
        <v>617</v>
      </c>
      <c r="E3403" s="3" t="s">
        <v>866</v>
      </c>
      <c r="F3403" s="3"/>
      <c r="G3403" s="3" t="s">
        <v>79</v>
      </c>
      <c r="H3403" s="3"/>
      <c r="I3403" s="3" t="s">
        <v>833</v>
      </c>
      <c r="J3403" s="3">
        <v>2030</v>
      </c>
      <c r="K3403" s="9">
        <v>6.5100000000000005E-2</v>
      </c>
    </row>
    <row r="3404" spans="1:11" x14ac:dyDescent="0.3">
      <c r="A3404" s="4" t="s">
        <v>273</v>
      </c>
      <c r="B3404" s="4" t="s">
        <v>96</v>
      </c>
      <c r="C3404" s="4" t="s">
        <v>10</v>
      </c>
      <c r="D3404" s="4" t="s">
        <v>617</v>
      </c>
      <c r="E3404" s="3" t="s">
        <v>866</v>
      </c>
      <c r="F3404" s="3"/>
      <c r="G3404" s="3" t="s">
        <v>79</v>
      </c>
      <c r="H3404" s="3"/>
      <c r="I3404" s="3" t="s">
        <v>833</v>
      </c>
      <c r="J3404" s="3">
        <v>2040</v>
      </c>
      <c r="K3404" s="9">
        <v>6.5100000000000005E-2</v>
      </c>
    </row>
    <row r="3405" spans="1:11" x14ac:dyDescent="0.3">
      <c r="A3405" s="4" t="s">
        <v>273</v>
      </c>
      <c r="B3405" s="4" t="s">
        <v>96</v>
      </c>
      <c r="C3405" s="4" t="s">
        <v>10</v>
      </c>
      <c r="D3405" s="4" t="s">
        <v>617</v>
      </c>
      <c r="E3405" s="3" t="s">
        <v>866</v>
      </c>
      <c r="F3405" s="3"/>
      <c r="G3405" s="3" t="s">
        <v>79</v>
      </c>
      <c r="H3405" s="3"/>
      <c r="I3405" s="3" t="s">
        <v>833</v>
      </c>
      <c r="J3405" s="3">
        <v>2050</v>
      </c>
      <c r="K3405" s="9">
        <v>6.5100000000000005E-2</v>
      </c>
    </row>
    <row r="3406" spans="1:11" x14ac:dyDescent="0.3">
      <c r="A3406" s="4" t="s">
        <v>273</v>
      </c>
      <c r="B3406" s="4" t="s">
        <v>96</v>
      </c>
      <c r="C3406" s="4" t="s">
        <v>10</v>
      </c>
      <c r="D3406" s="4" t="s">
        <v>615</v>
      </c>
      <c r="E3406" s="3" t="s">
        <v>895</v>
      </c>
      <c r="F3406" s="3"/>
      <c r="G3406" s="3" t="s">
        <v>97</v>
      </c>
      <c r="H3406" s="3" t="s">
        <v>98</v>
      </c>
      <c r="I3406" s="3" t="s">
        <v>12</v>
      </c>
      <c r="J3406" s="3">
        <v>2020</v>
      </c>
      <c r="K3406" s="9">
        <v>0.9</v>
      </c>
    </row>
    <row r="3407" spans="1:11" x14ac:dyDescent="0.3">
      <c r="A3407" s="4" t="s">
        <v>273</v>
      </c>
      <c r="B3407" s="4" t="s">
        <v>96</v>
      </c>
      <c r="C3407" s="4" t="s">
        <v>10</v>
      </c>
      <c r="D3407" s="4" t="s">
        <v>615</v>
      </c>
      <c r="E3407" s="3" t="s">
        <v>895</v>
      </c>
      <c r="F3407" s="3"/>
      <c r="G3407" s="3" t="s">
        <v>97</v>
      </c>
      <c r="H3407" s="3" t="s">
        <v>98</v>
      </c>
      <c r="I3407" s="3" t="s">
        <v>12</v>
      </c>
      <c r="J3407" s="3">
        <v>2050</v>
      </c>
      <c r="K3407" s="9">
        <v>0.9</v>
      </c>
    </row>
    <row r="3408" spans="1:11" x14ac:dyDescent="0.3">
      <c r="A3408" s="4" t="s">
        <v>273</v>
      </c>
      <c r="B3408" s="4" t="s">
        <v>96</v>
      </c>
      <c r="C3408" s="4" t="s">
        <v>10</v>
      </c>
      <c r="D3408" s="4" t="s">
        <v>615</v>
      </c>
      <c r="E3408" s="3" t="s">
        <v>895</v>
      </c>
      <c r="F3408" s="3"/>
      <c r="G3408" s="3" t="s">
        <v>97</v>
      </c>
      <c r="H3408" s="3" t="s">
        <v>98</v>
      </c>
      <c r="I3408" s="3" t="s">
        <v>11</v>
      </c>
      <c r="J3408" s="3">
        <v>2020</v>
      </c>
      <c r="K3408" s="9">
        <v>1.1000000000000001</v>
      </c>
    </row>
    <row r="3409" spans="1:11" x14ac:dyDescent="0.3">
      <c r="A3409" s="4" t="s">
        <v>273</v>
      </c>
      <c r="B3409" s="4" t="s">
        <v>96</v>
      </c>
      <c r="C3409" s="4" t="s">
        <v>10</v>
      </c>
      <c r="D3409" s="4" t="s">
        <v>615</v>
      </c>
      <c r="E3409" s="3" t="s">
        <v>895</v>
      </c>
      <c r="F3409" s="3"/>
      <c r="G3409" s="3" t="s">
        <v>97</v>
      </c>
      <c r="H3409" s="3" t="s">
        <v>98</v>
      </c>
      <c r="I3409" s="3" t="s">
        <v>11</v>
      </c>
      <c r="J3409" s="3">
        <v>2050</v>
      </c>
      <c r="K3409" s="9">
        <v>1.1000000000000001</v>
      </c>
    </row>
    <row r="3410" spans="1:11" x14ac:dyDescent="0.3">
      <c r="A3410" s="4" t="s">
        <v>273</v>
      </c>
      <c r="B3410" s="4" t="s">
        <v>96</v>
      </c>
      <c r="C3410" s="4" t="s">
        <v>10</v>
      </c>
      <c r="D3410" s="4" t="s">
        <v>615</v>
      </c>
      <c r="E3410" s="3" t="s">
        <v>895</v>
      </c>
      <c r="F3410" s="3"/>
      <c r="G3410" s="3" t="s">
        <v>97</v>
      </c>
      <c r="H3410" s="3" t="s">
        <v>98</v>
      </c>
      <c r="I3410" s="3" t="s">
        <v>833</v>
      </c>
      <c r="J3410" s="3">
        <v>2015</v>
      </c>
      <c r="K3410" s="9">
        <v>0.11899999999999999</v>
      </c>
    </row>
    <row r="3411" spans="1:11" x14ac:dyDescent="0.3">
      <c r="A3411" s="4" t="s">
        <v>273</v>
      </c>
      <c r="B3411" s="4" t="s">
        <v>96</v>
      </c>
      <c r="C3411" s="4" t="s">
        <v>10</v>
      </c>
      <c r="D3411" s="4" t="s">
        <v>615</v>
      </c>
      <c r="E3411" s="3" t="s">
        <v>895</v>
      </c>
      <c r="F3411" s="3"/>
      <c r="G3411" s="3" t="s">
        <v>97</v>
      </c>
      <c r="H3411" s="3" t="s">
        <v>98</v>
      </c>
      <c r="I3411" s="3" t="s">
        <v>833</v>
      </c>
      <c r="J3411" s="3">
        <v>2020</v>
      </c>
      <c r="K3411" s="9">
        <v>0.11899999999999999</v>
      </c>
    </row>
    <row r="3412" spans="1:11" x14ac:dyDescent="0.3">
      <c r="A3412" s="4" t="s">
        <v>273</v>
      </c>
      <c r="B3412" s="4" t="s">
        <v>96</v>
      </c>
      <c r="C3412" s="4" t="s">
        <v>10</v>
      </c>
      <c r="D3412" s="4" t="s">
        <v>615</v>
      </c>
      <c r="E3412" s="3" t="s">
        <v>895</v>
      </c>
      <c r="F3412" s="3"/>
      <c r="G3412" s="3" t="s">
        <v>97</v>
      </c>
      <c r="H3412" s="3" t="s">
        <v>98</v>
      </c>
      <c r="I3412" s="3" t="s">
        <v>833</v>
      </c>
      <c r="J3412" s="3">
        <v>2030</v>
      </c>
      <c r="K3412" s="9">
        <v>0.11899999999999999</v>
      </c>
    </row>
    <row r="3413" spans="1:11" x14ac:dyDescent="0.3">
      <c r="A3413" s="4" t="s">
        <v>273</v>
      </c>
      <c r="B3413" s="4" t="s">
        <v>96</v>
      </c>
      <c r="C3413" s="4" t="s">
        <v>10</v>
      </c>
      <c r="D3413" s="4" t="s">
        <v>615</v>
      </c>
      <c r="E3413" s="3" t="s">
        <v>895</v>
      </c>
      <c r="F3413" s="3"/>
      <c r="G3413" s="3" t="s">
        <v>97</v>
      </c>
      <c r="H3413" s="3" t="s">
        <v>98</v>
      </c>
      <c r="I3413" s="3" t="s">
        <v>833</v>
      </c>
      <c r="J3413" s="3">
        <v>2040</v>
      </c>
      <c r="K3413" s="9">
        <v>0.11899999999999999</v>
      </c>
    </row>
    <row r="3414" spans="1:11" x14ac:dyDescent="0.3">
      <c r="A3414" s="4" t="s">
        <v>273</v>
      </c>
      <c r="B3414" s="4" t="s">
        <v>96</v>
      </c>
      <c r="C3414" s="4" t="s">
        <v>10</v>
      </c>
      <c r="D3414" s="4" t="s">
        <v>615</v>
      </c>
      <c r="E3414" s="3" t="s">
        <v>895</v>
      </c>
      <c r="F3414" s="3"/>
      <c r="G3414" s="3" t="s">
        <v>97</v>
      </c>
      <c r="H3414" s="3" t="s">
        <v>98</v>
      </c>
      <c r="I3414" s="3" t="s">
        <v>833</v>
      </c>
      <c r="J3414" s="3">
        <v>2050</v>
      </c>
      <c r="K3414" s="9">
        <v>0.11899999999999999</v>
      </c>
    </row>
    <row r="3415" spans="1:11" x14ac:dyDescent="0.3">
      <c r="A3415" s="4" t="s">
        <v>273</v>
      </c>
      <c r="B3415" s="4" t="s">
        <v>96</v>
      </c>
      <c r="C3415" s="4" t="s">
        <v>10</v>
      </c>
      <c r="D3415" s="4" t="s">
        <v>422</v>
      </c>
      <c r="E3415" s="3" t="s">
        <v>857</v>
      </c>
      <c r="F3415" s="3"/>
      <c r="G3415" s="3"/>
      <c r="H3415" s="3"/>
      <c r="I3415" s="3" t="s">
        <v>833</v>
      </c>
      <c r="J3415" s="3">
        <v>2015</v>
      </c>
      <c r="K3415" s="9">
        <v>2</v>
      </c>
    </row>
    <row r="3416" spans="1:11" x14ac:dyDescent="0.3">
      <c r="A3416" s="4" t="s">
        <v>273</v>
      </c>
      <c r="B3416" s="4" t="s">
        <v>96</v>
      </c>
      <c r="C3416" s="4" t="s">
        <v>10</v>
      </c>
      <c r="D3416" s="4" t="s">
        <v>422</v>
      </c>
      <c r="E3416" s="3" t="s">
        <v>857</v>
      </c>
      <c r="F3416" s="3"/>
      <c r="G3416" s="3"/>
      <c r="H3416" s="3"/>
      <c r="I3416" s="3" t="s">
        <v>833</v>
      </c>
      <c r="J3416" s="3">
        <v>2020</v>
      </c>
      <c r="K3416" s="9">
        <v>2</v>
      </c>
    </row>
    <row r="3417" spans="1:11" x14ac:dyDescent="0.3">
      <c r="A3417" s="4" t="s">
        <v>273</v>
      </c>
      <c r="B3417" s="4" t="s">
        <v>96</v>
      </c>
      <c r="C3417" s="4" t="s">
        <v>10</v>
      </c>
      <c r="D3417" s="4" t="s">
        <v>422</v>
      </c>
      <c r="E3417" s="3" t="s">
        <v>857</v>
      </c>
      <c r="F3417" s="3"/>
      <c r="G3417" s="3"/>
      <c r="H3417" s="3"/>
      <c r="I3417" s="3" t="s">
        <v>833</v>
      </c>
      <c r="J3417" s="3">
        <v>2030</v>
      </c>
      <c r="K3417" s="9">
        <v>2</v>
      </c>
    </row>
    <row r="3418" spans="1:11" x14ac:dyDescent="0.3">
      <c r="A3418" s="4" t="s">
        <v>273</v>
      </c>
      <c r="B3418" s="4" t="s">
        <v>96</v>
      </c>
      <c r="C3418" s="4" t="s">
        <v>10</v>
      </c>
      <c r="D3418" s="4" t="s">
        <v>422</v>
      </c>
      <c r="E3418" s="3" t="s">
        <v>857</v>
      </c>
      <c r="F3418" s="3"/>
      <c r="G3418" s="3"/>
      <c r="H3418" s="3"/>
      <c r="I3418" s="3" t="s">
        <v>833</v>
      </c>
      <c r="J3418" s="3">
        <v>2040</v>
      </c>
      <c r="K3418" s="9">
        <v>2</v>
      </c>
    </row>
    <row r="3419" spans="1:11" x14ac:dyDescent="0.3">
      <c r="A3419" s="4" t="s">
        <v>273</v>
      </c>
      <c r="B3419" s="4" t="s">
        <v>96</v>
      </c>
      <c r="C3419" s="4" t="s">
        <v>10</v>
      </c>
      <c r="D3419" s="4" t="s">
        <v>422</v>
      </c>
      <c r="E3419" s="3" t="s">
        <v>857</v>
      </c>
      <c r="F3419" s="3"/>
      <c r="G3419" s="3"/>
      <c r="H3419" s="3"/>
      <c r="I3419" s="3" t="s">
        <v>833</v>
      </c>
      <c r="J3419" s="3">
        <v>2050</v>
      </c>
      <c r="K3419" s="9">
        <v>2</v>
      </c>
    </row>
    <row r="3420" spans="1:11" x14ac:dyDescent="0.3">
      <c r="A3420" s="4" t="s">
        <v>273</v>
      </c>
      <c r="B3420" s="4" t="s">
        <v>96</v>
      </c>
      <c r="C3420" s="4" t="s">
        <v>10</v>
      </c>
      <c r="D3420" s="4" t="s">
        <v>419</v>
      </c>
      <c r="E3420" s="3" t="s">
        <v>853</v>
      </c>
      <c r="F3420" s="3"/>
      <c r="G3420" s="3"/>
      <c r="H3420" s="3"/>
      <c r="I3420" s="3" t="s">
        <v>833</v>
      </c>
      <c r="J3420" s="3">
        <v>2015</v>
      </c>
      <c r="K3420" s="9">
        <v>25</v>
      </c>
    </row>
    <row r="3421" spans="1:11" x14ac:dyDescent="0.3">
      <c r="A3421" s="4" t="s">
        <v>273</v>
      </c>
      <c r="B3421" s="4" t="s">
        <v>96</v>
      </c>
      <c r="C3421" s="4" t="s">
        <v>10</v>
      </c>
      <c r="D3421" s="4" t="s">
        <v>419</v>
      </c>
      <c r="E3421" s="3" t="s">
        <v>853</v>
      </c>
      <c r="F3421" s="3"/>
      <c r="G3421" s="3"/>
      <c r="H3421" s="3"/>
      <c r="I3421" s="3" t="s">
        <v>833</v>
      </c>
      <c r="J3421" s="3">
        <v>2020</v>
      </c>
      <c r="K3421" s="9">
        <v>25</v>
      </c>
    </row>
    <row r="3422" spans="1:11" x14ac:dyDescent="0.3">
      <c r="A3422" s="4" t="s">
        <v>273</v>
      </c>
      <c r="B3422" s="4" t="s">
        <v>96</v>
      </c>
      <c r="C3422" s="4" t="s">
        <v>10</v>
      </c>
      <c r="D3422" s="4" t="s">
        <v>419</v>
      </c>
      <c r="E3422" s="3" t="s">
        <v>853</v>
      </c>
      <c r="F3422" s="3"/>
      <c r="G3422" s="3"/>
      <c r="H3422" s="3"/>
      <c r="I3422" s="3" t="s">
        <v>833</v>
      </c>
      <c r="J3422" s="3">
        <v>2030</v>
      </c>
      <c r="K3422" s="9">
        <v>25</v>
      </c>
    </row>
    <row r="3423" spans="1:11" x14ac:dyDescent="0.3">
      <c r="A3423" s="4" t="s">
        <v>273</v>
      </c>
      <c r="B3423" s="4" t="s">
        <v>96</v>
      </c>
      <c r="C3423" s="4" t="s">
        <v>10</v>
      </c>
      <c r="D3423" s="4" t="s">
        <v>419</v>
      </c>
      <c r="E3423" s="3" t="s">
        <v>853</v>
      </c>
      <c r="F3423" s="3"/>
      <c r="G3423" s="3"/>
      <c r="H3423" s="3"/>
      <c r="I3423" s="3" t="s">
        <v>833</v>
      </c>
      <c r="J3423" s="3">
        <v>2040</v>
      </c>
      <c r="K3423" s="9">
        <v>25</v>
      </c>
    </row>
    <row r="3424" spans="1:11" x14ac:dyDescent="0.3">
      <c r="A3424" s="4" t="s">
        <v>273</v>
      </c>
      <c r="B3424" s="4" t="s">
        <v>96</v>
      </c>
      <c r="C3424" s="4" t="s">
        <v>10</v>
      </c>
      <c r="D3424" s="4" t="s">
        <v>419</v>
      </c>
      <c r="E3424" s="3" t="s">
        <v>853</v>
      </c>
      <c r="F3424" s="3"/>
      <c r="G3424" s="3"/>
      <c r="H3424" s="3"/>
      <c r="I3424" s="3" t="s">
        <v>833</v>
      </c>
      <c r="J3424" s="3">
        <v>2050</v>
      </c>
      <c r="K3424" s="9">
        <v>25</v>
      </c>
    </row>
    <row r="3425" spans="1:11" x14ac:dyDescent="0.3">
      <c r="A3425" s="4" t="s">
        <v>273</v>
      </c>
      <c r="B3425" s="4" t="s">
        <v>96</v>
      </c>
      <c r="C3425" s="4" t="s">
        <v>10</v>
      </c>
      <c r="D3425" s="4" t="s">
        <v>624</v>
      </c>
      <c r="E3425" s="3" t="s">
        <v>855</v>
      </c>
      <c r="F3425" s="3"/>
      <c r="G3425" s="3" t="s">
        <v>76</v>
      </c>
      <c r="H3425" s="3"/>
      <c r="I3425" s="3" t="s">
        <v>12</v>
      </c>
      <c r="J3425" s="3">
        <v>2020</v>
      </c>
      <c r="K3425" s="9">
        <v>0.5</v>
      </c>
    </row>
    <row r="3426" spans="1:11" x14ac:dyDescent="0.3">
      <c r="A3426" s="4" t="s">
        <v>273</v>
      </c>
      <c r="B3426" s="4" t="s">
        <v>96</v>
      </c>
      <c r="C3426" s="4" t="s">
        <v>10</v>
      </c>
      <c r="D3426" s="4" t="s">
        <v>624</v>
      </c>
      <c r="E3426" s="3" t="s">
        <v>855</v>
      </c>
      <c r="F3426" s="3"/>
      <c r="G3426" s="3" t="s">
        <v>76</v>
      </c>
      <c r="H3426" s="3"/>
      <c r="I3426" s="3" t="s">
        <v>12</v>
      </c>
      <c r="J3426" s="3">
        <v>2050</v>
      </c>
      <c r="K3426" s="9">
        <v>0.5</v>
      </c>
    </row>
    <row r="3427" spans="1:11" x14ac:dyDescent="0.3">
      <c r="A3427" s="4" t="s">
        <v>273</v>
      </c>
      <c r="B3427" s="4" t="s">
        <v>96</v>
      </c>
      <c r="C3427" s="4" t="s">
        <v>10</v>
      </c>
      <c r="D3427" s="4" t="s">
        <v>624</v>
      </c>
      <c r="E3427" s="3" t="s">
        <v>855</v>
      </c>
      <c r="F3427" s="3"/>
      <c r="G3427" s="3" t="s">
        <v>76</v>
      </c>
      <c r="H3427" s="3"/>
      <c r="I3427" s="3" t="s">
        <v>11</v>
      </c>
      <c r="J3427" s="3">
        <v>2020</v>
      </c>
      <c r="K3427" s="9">
        <v>2</v>
      </c>
    </row>
    <row r="3428" spans="1:11" x14ac:dyDescent="0.3">
      <c r="A3428" s="4" t="s">
        <v>273</v>
      </c>
      <c r="B3428" s="4" t="s">
        <v>96</v>
      </c>
      <c r="C3428" s="4" t="s">
        <v>10</v>
      </c>
      <c r="D3428" s="4" t="s">
        <v>624</v>
      </c>
      <c r="E3428" s="3" t="s">
        <v>855</v>
      </c>
      <c r="F3428" s="3"/>
      <c r="G3428" s="3" t="s">
        <v>76</v>
      </c>
      <c r="H3428" s="3"/>
      <c r="I3428" s="3" t="s">
        <v>11</v>
      </c>
      <c r="J3428" s="3">
        <v>2050</v>
      </c>
      <c r="K3428" s="9">
        <v>1</v>
      </c>
    </row>
    <row r="3429" spans="1:11" x14ac:dyDescent="0.3">
      <c r="A3429" s="4" t="s">
        <v>273</v>
      </c>
      <c r="B3429" s="4" t="s">
        <v>96</v>
      </c>
      <c r="C3429" s="4" t="s">
        <v>10</v>
      </c>
      <c r="D3429" s="4" t="s">
        <v>624</v>
      </c>
      <c r="E3429" s="3" t="s">
        <v>855</v>
      </c>
      <c r="F3429" s="3"/>
      <c r="G3429" s="3" t="s">
        <v>76</v>
      </c>
      <c r="H3429" s="3"/>
      <c r="I3429" s="3" t="s">
        <v>833</v>
      </c>
      <c r="J3429" s="3">
        <v>2015</v>
      </c>
      <c r="K3429" s="9">
        <v>580</v>
      </c>
    </row>
    <row r="3430" spans="1:11" x14ac:dyDescent="0.3">
      <c r="A3430" s="4" t="s">
        <v>273</v>
      </c>
      <c r="B3430" s="4" t="s">
        <v>96</v>
      </c>
      <c r="C3430" s="4" t="s">
        <v>10</v>
      </c>
      <c r="D3430" s="4" t="s">
        <v>624</v>
      </c>
      <c r="E3430" s="3" t="s">
        <v>855</v>
      </c>
      <c r="F3430" s="3"/>
      <c r="G3430" s="3" t="s">
        <v>76</v>
      </c>
      <c r="H3430" s="3"/>
      <c r="I3430" s="3" t="s">
        <v>833</v>
      </c>
      <c r="J3430" s="3">
        <v>2020</v>
      </c>
      <c r="K3430" s="9">
        <v>580</v>
      </c>
    </row>
    <row r="3431" spans="1:11" x14ac:dyDescent="0.3">
      <c r="A3431" s="4" t="s">
        <v>273</v>
      </c>
      <c r="B3431" s="4" t="s">
        <v>96</v>
      </c>
      <c r="C3431" s="4" t="s">
        <v>10</v>
      </c>
      <c r="D3431" s="4" t="s">
        <v>624</v>
      </c>
      <c r="E3431" s="3" t="s">
        <v>855</v>
      </c>
      <c r="F3431" s="3"/>
      <c r="G3431" s="3" t="s">
        <v>76</v>
      </c>
      <c r="H3431" s="3"/>
      <c r="I3431" s="3" t="s">
        <v>833</v>
      </c>
      <c r="J3431" s="3">
        <v>2030</v>
      </c>
      <c r="K3431" s="9">
        <v>875</v>
      </c>
    </row>
    <row r="3432" spans="1:11" x14ac:dyDescent="0.3">
      <c r="A3432" s="4" t="s">
        <v>273</v>
      </c>
      <c r="B3432" s="4" t="s">
        <v>96</v>
      </c>
      <c r="C3432" s="4" t="s">
        <v>10</v>
      </c>
      <c r="D3432" s="4" t="s">
        <v>624</v>
      </c>
      <c r="E3432" s="3" t="s">
        <v>855</v>
      </c>
      <c r="F3432" s="3"/>
      <c r="G3432" s="3" t="s">
        <v>76</v>
      </c>
      <c r="H3432" s="3"/>
      <c r="I3432" s="3" t="s">
        <v>833</v>
      </c>
      <c r="J3432" s="3">
        <v>2040</v>
      </c>
      <c r="K3432" s="9">
        <v>1020</v>
      </c>
    </row>
    <row r="3433" spans="1:11" x14ac:dyDescent="0.3">
      <c r="A3433" s="4" t="s">
        <v>273</v>
      </c>
      <c r="B3433" s="4" t="s">
        <v>96</v>
      </c>
      <c r="C3433" s="4" t="s">
        <v>10</v>
      </c>
      <c r="D3433" s="4" t="s">
        <v>624</v>
      </c>
      <c r="E3433" s="3" t="s">
        <v>855</v>
      </c>
      <c r="F3433" s="3"/>
      <c r="G3433" s="3" t="s">
        <v>76</v>
      </c>
      <c r="H3433" s="3"/>
      <c r="I3433" s="3" t="s">
        <v>833</v>
      </c>
      <c r="J3433" s="3">
        <v>2050</v>
      </c>
      <c r="K3433" s="9">
        <v>1165</v>
      </c>
    </row>
    <row r="3434" spans="1:11" x14ac:dyDescent="0.3">
      <c r="A3434" s="4" t="s">
        <v>273</v>
      </c>
      <c r="B3434" s="4" t="s">
        <v>96</v>
      </c>
      <c r="C3434" s="4" t="s">
        <v>10</v>
      </c>
      <c r="D3434" s="4" t="s">
        <v>610</v>
      </c>
      <c r="E3434" s="3" t="s">
        <v>867</v>
      </c>
      <c r="F3434" s="3"/>
      <c r="G3434" s="3" t="s">
        <v>75</v>
      </c>
      <c r="H3434" s="3"/>
      <c r="I3434" s="3" t="s">
        <v>12</v>
      </c>
      <c r="J3434" s="3">
        <v>2020</v>
      </c>
      <c r="K3434" s="9">
        <v>0.5</v>
      </c>
    </row>
    <row r="3435" spans="1:11" x14ac:dyDescent="0.3">
      <c r="A3435" s="4" t="s">
        <v>273</v>
      </c>
      <c r="B3435" s="4" t="s">
        <v>96</v>
      </c>
      <c r="C3435" s="4" t="s">
        <v>10</v>
      </c>
      <c r="D3435" s="4" t="s">
        <v>610</v>
      </c>
      <c r="E3435" s="3" t="s">
        <v>867</v>
      </c>
      <c r="F3435" s="3"/>
      <c r="G3435" s="3" t="s">
        <v>75</v>
      </c>
      <c r="H3435" s="3"/>
      <c r="I3435" s="3" t="s">
        <v>12</v>
      </c>
      <c r="J3435" s="3">
        <v>2050</v>
      </c>
      <c r="K3435" s="9">
        <v>0.5</v>
      </c>
    </row>
    <row r="3436" spans="1:11" x14ac:dyDescent="0.3">
      <c r="A3436" s="4" t="s">
        <v>273</v>
      </c>
      <c r="B3436" s="4" t="s">
        <v>96</v>
      </c>
      <c r="C3436" s="4" t="s">
        <v>10</v>
      </c>
      <c r="D3436" s="4" t="s">
        <v>610</v>
      </c>
      <c r="E3436" s="3" t="s">
        <v>867</v>
      </c>
      <c r="F3436" s="3"/>
      <c r="G3436" s="3" t="s">
        <v>75</v>
      </c>
      <c r="H3436" s="3"/>
      <c r="I3436" s="3" t="s">
        <v>11</v>
      </c>
      <c r="J3436" s="3">
        <v>2020</v>
      </c>
      <c r="K3436" s="9">
        <v>2</v>
      </c>
    </row>
    <row r="3437" spans="1:11" x14ac:dyDescent="0.3">
      <c r="A3437" s="4" t="s">
        <v>273</v>
      </c>
      <c r="B3437" s="4" t="s">
        <v>96</v>
      </c>
      <c r="C3437" s="4" t="s">
        <v>10</v>
      </c>
      <c r="D3437" s="4" t="s">
        <v>610</v>
      </c>
      <c r="E3437" s="3" t="s">
        <v>867</v>
      </c>
      <c r="F3437" s="3"/>
      <c r="G3437" s="3" t="s">
        <v>75</v>
      </c>
      <c r="H3437" s="3"/>
      <c r="I3437" s="3" t="s">
        <v>11</v>
      </c>
      <c r="J3437" s="3">
        <v>2050</v>
      </c>
      <c r="K3437" s="9">
        <v>1</v>
      </c>
    </row>
    <row r="3438" spans="1:11" x14ac:dyDescent="0.3">
      <c r="A3438" s="4" t="s">
        <v>273</v>
      </c>
      <c r="B3438" s="4" t="s">
        <v>96</v>
      </c>
      <c r="C3438" s="4" t="s">
        <v>10</v>
      </c>
      <c r="D3438" s="4" t="s">
        <v>610</v>
      </c>
      <c r="E3438" s="3" t="s">
        <v>867</v>
      </c>
      <c r="F3438" s="3"/>
      <c r="G3438" s="3" t="s">
        <v>75</v>
      </c>
      <c r="H3438" s="3"/>
      <c r="I3438" s="3" t="s">
        <v>833</v>
      </c>
      <c r="J3438" s="3">
        <v>2015</v>
      </c>
      <c r="K3438" s="9">
        <v>400</v>
      </c>
    </row>
    <row r="3439" spans="1:11" x14ac:dyDescent="0.3">
      <c r="A3439" s="4" t="s">
        <v>273</v>
      </c>
      <c r="B3439" s="4" t="s">
        <v>96</v>
      </c>
      <c r="C3439" s="4" t="s">
        <v>10</v>
      </c>
      <c r="D3439" s="4" t="s">
        <v>610</v>
      </c>
      <c r="E3439" s="3" t="s">
        <v>867</v>
      </c>
      <c r="F3439" s="3"/>
      <c r="G3439" s="3" t="s">
        <v>75</v>
      </c>
      <c r="H3439" s="3"/>
      <c r="I3439" s="3" t="s">
        <v>833</v>
      </c>
      <c r="J3439" s="3">
        <v>2020</v>
      </c>
      <c r="K3439" s="9">
        <v>400</v>
      </c>
    </row>
    <row r="3440" spans="1:11" x14ac:dyDescent="0.3">
      <c r="A3440" s="4" t="s">
        <v>273</v>
      </c>
      <c r="B3440" s="4" t="s">
        <v>96</v>
      </c>
      <c r="C3440" s="4" t="s">
        <v>10</v>
      </c>
      <c r="D3440" s="4" t="s">
        <v>610</v>
      </c>
      <c r="E3440" s="3" t="s">
        <v>867</v>
      </c>
      <c r="F3440" s="3"/>
      <c r="G3440" s="3" t="s">
        <v>75</v>
      </c>
      <c r="H3440" s="3"/>
      <c r="I3440" s="3" t="s">
        <v>833</v>
      </c>
      <c r="J3440" s="3">
        <v>2030</v>
      </c>
      <c r="K3440" s="9">
        <v>600</v>
      </c>
    </row>
    <row r="3441" spans="1:11" x14ac:dyDescent="0.3">
      <c r="A3441" s="4" t="s">
        <v>273</v>
      </c>
      <c r="B3441" s="4" t="s">
        <v>96</v>
      </c>
      <c r="C3441" s="4" t="s">
        <v>10</v>
      </c>
      <c r="D3441" s="4" t="s">
        <v>610</v>
      </c>
      <c r="E3441" s="3" t="s">
        <v>867</v>
      </c>
      <c r="F3441" s="3"/>
      <c r="G3441" s="3" t="s">
        <v>75</v>
      </c>
      <c r="H3441" s="3"/>
      <c r="I3441" s="3" t="s">
        <v>833</v>
      </c>
      <c r="J3441" s="3">
        <v>2040</v>
      </c>
      <c r="K3441" s="9">
        <v>700</v>
      </c>
    </row>
    <row r="3442" spans="1:11" x14ac:dyDescent="0.3">
      <c r="A3442" s="4" t="s">
        <v>273</v>
      </c>
      <c r="B3442" s="4" t="s">
        <v>96</v>
      </c>
      <c r="C3442" s="4" t="s">
        <v>10</v>
      </c>
      <c r="D3442" s="4" t="s">
        <v>610</v>
      </c>
      <c r="E3442" s="3" t="s">
        <v>867</v>
      </c>
      <c r="F3442" s="3"/>
      <c r="G3442" s="3" t="s">
        <v>75</v>
      </c>
      <c r="H3442" s="3"/>
      <c r="I3442" s="3" t="s">
        <v>833</v>
      </c>
      <c r="J3442" s="3">
        <v>2050</v>
      </c>
      <c r="K3442" s="9">
        <v>800</v>
      </c>
    </row>
    <row r="3443" spans="1:11" x14ac:dyDescent="0.3">
      <c r="A3443" s="4" t="s">
        <v>273</v>
      </c>
      <c r="B3443" s="4" t="s">
        <v>96</v>
      </c>
      <c r="C3443" s="4" t="s">
        <v>415</v>
      </c>
      <c r="D3443" s="4" t="s">
        <v>453</v>
      </c>
      <c r="E3443" s="3" t="s">
        <v>850</v>
      </c>
      <c r="F3443" s="3"/>
      <c r="G3443" s="3"/>
      <c r="H3443" s="3"/>
      <c r="I3443" s="3" t="s">
        <v>833</v>
      </c>
      <c r="J3443" s="3">
        <v>2015</v>
      </c>
      <c r="K3443" s="9">
        <v>75</v>
      </c>
    </row>
    <row r="3444" spans="1:11" x14ac:dyDescent="0.3">
      <c r="A3444" s="4" t="s">
        <v>273</v>
      </c>
      <c r="B3444" s="4" t="s">
        <v>96</v>
      </c>
      <c r="C3444" s="4" t="s">
        <v>415</v>
      </c>
      <c r="D3444" s="4" t="s">
        <v>453</v>
      </c>
      <c r="E3444" s="3" t="s">
        <v>850</v>
      </c>
      <c r="F3444" s="3"/>
      <c r="G3444" s="3"/>
      <c r="H3444" s="3"/>
      <c r="I3444" s="3" t="s">
        <v>833</v>
      </c>
      <c r="J3444" s="3">
        <v>2020</v>
      </c>
      <c r="K3444" s="9">
        <v>75</v>
      </c>
    </row>
    <row r="3445" spans="1:11" x14ac:dyDescent="0.3">
      <c r="A3445" s="4" t="s">
        <v>273</v>
      </c>
      <c r="B3445" s="4" t="s">
        <v>96</v>
      </c>
      <c r="C3445" s="4" t="s">
        <v>415</v>
      </c>
      <c r="D3445" s="4" t="s">
        <v>453</v>
      </c>
      <c r="E3445" s="3" t="s">
        <v>850</v>
      </c>
      <c r="F3445" s="3"/>
      <c r="G3445" s="3"/>
      <c r="H3445" s="3"/>
      <c r="I3445" s="3" t="s">
        <v>833</v>
      </c>
      <c r="J3445" s="3">
        <v>2030</v>
      </c>
      <c r="K3445" s="9">
        <v>75</v>
      </c>
    </row>
    <row r="3446" spans="1:11" x14ac:dyDescent="0.3">
      <c r="A3446" s="4" t="s">
        <v>273</v>
      </c>
      <c r="B3446" s="4" t="s">
        <v>96</v>
      </c>
      <c r="C3446" s="4" t="s">
        <v>415</v>
      </c>
      <c r="D3446" s="4" t="s">
        <v>453</v>
      </c>
      <c r="E3446" s="3" t="s">
        <v>850</v>
      </c>
      <c r="F3446" s="3"/>
      <c r="G3446" s="3"/>
      <c r="H3446" s="3"/>
      <c r="I3446" s="3" t="s">
        <v>833</v>
      </c>
      <c r="J3446" s="3">
        <v>2040</v>
      </c>
      <c r="K3446" s="9">
        <v>75</v>
      </c>
    </row>
    <row r="3447" spans="1:11" x14ac:dyDescent="0.3">
      <c r="A3447" s="4" t="s">
        <v>273</v>
      </c>
      <c r="B3447" s="4" t="s">
        <v>96</v>
      </c>
      <c r="C3447" s="4" t="s">
        <v>415</v>
      </c>
      <c r="D3447" s="4" t="s">
        <v>453</v>
      </c>
      <c r="E3447" s="3" t="s">
        <v>850</v>
      </c>
      <c r="F3447" s="3"/>
      <c r="G3447" s="3"/>
      <c r="H3447" s="3"/>
      <c r="I3447" s="3" t="s">
        <v>833</v>
      </c>
      <c r="J3447" s="3">
        <v>2050</v>
      </c>
      <c r="K3447" s="9">
        <v>75</v>
      </c>
    </row>
    <row r="3448" spans="1:11" x14ac:dyDescent="0.3">
      <c r="A3448" s="4" t="s">
        <v>273</v>
      </c>
      <c r="B3448" s="4" t="s">
        <v>96</v>
      </c>
      <c r="C3448" s="4" t="s">
        <v>415</v>
      </c>
      <c r="D3448" s="4" t="s">
        <v>454</v>
      </c>
      <c r="E3448" s="3" t="s">
        <v>850</v>
      </c>
      <c r="F3448" s="3"/>
      <c r="G3448" s="3"/>
      <c r="H3448" s="3"/>
      <c r="I3448" s="3" t="s">
        <v>833</v>
      </c>
      <c r="J3448" s="3">
        <v>2015</v>
      </c>
      <c r="K3448" s="9">
        <v>25</v>
      </c>
    </row>
    <row r="3449" spans="1:11" x14ac:dyDescent="0.3">
      <c r="A3449" s="4" t="s">
        <v>273</v>
      </c>
      <c r="B3449" s="4" t="s">
        <v>96</v>
      </c>
      <c r="C3449" s="4" t="s">
        <v>415</v>
      </c>
      <c r="D3449" s="4" t="s">
        <v>454</v>
      </c>
      <c r="E3449" s="3" t="s">
        <v>850</v>
      </c>
      <c r="F3449" s="3"/>
      <c r="G3449" s="3"/>
      <c r="H3449" s="3"/>
      <c r="I3449" s="3" t="s">
        <v>833</v>
      </c>
      <c r="J3449" s="3">
        <v>2020</v>
      </c>
      <c r="K3449" s="9">
        <v>25</v>
      </c>
    </row>
    <row r="3450" spans="1:11" x14ac:dyDescent="0.3">
      <c r="A3450" s="4" t="s">
        <v>273</v>
      </c>
      <c r="B3450" s="4" t="s">
        <v>96</v>
      </c>
      <c r="C3450" s="4" t="s">
        <v>415</v>
      </c>
      <c r="D3450" s="4" t="s">
        <v>454</v>
      </c>
      <c r="E3450" s="3" t="s">
        <v>850</v>
      </c>
      <c r="F3450" s="3"/>
      <c r="G3450" s="3"/>
      <c r="H3450" s="3"/>
      <c r="I3450" s="3" t="s">
        <v>833</v>
      </c>
      <c r="J3450" s="3">
        <v>2030</v>
      </c>
      <c r="K3450" s="9">
        <v>25</v>
      </c>
    </row>
    <row r="3451" spans="1:11" x14ac:dyDescent="0.3">
      <c r="A3451" s="4" t="s">
        <v>273</v>
      </c>
      <c r="B3451" s="4" t="s">
        <v>96</v>
      </c>
      <c r="C3451" s="4" t="s">
        <v>415</v>
      </c>
      <c r="D3451" s="4" t="s">
        <v>454</v>
      </c>
      <c r="E3451" s="3" t="s">
        <v>850</v>
      </c>
      <c r="F3451" s="3"/>
      <c r="G3451" s="3"/>
      <c r="H3451" s="3"/>
      <c r="I3451" s="3" t="s">
        <v>833</v>
      </c>
      <c r="J3451" s="3">
        <v>2040</v>
      </c>
      <c r="K3451" s="9">
        <v>25</v>
      </c>
    </row>
    <row r="3452" spans="1:11" x14ac:dyDescent="0.3">
      <c r="A3452" s="4" t="s">
        <v>273</v>
      </c>
      <c r="B3452" s="4" t="s">
        <v>96</v>
      </c>
      <c r="C3452" s="4" t="s">
        <v>415</v>
      </c>
      <c r="D3452" s="4" t="s">
        <v>454</v>
      </c>
      <c r="E3452" s="3" t="s">
        <v>850</v>
      </c>
      <c r="F3452" s="3"/>
      <c r="G3452" s="3"/>
      <c r="H3452" s="3"/>
      <c r="I3452" s="3" t="s">
        <v>833</v>
      </c>
      <c r="J3452" s="3">
        <v>2050</v>
      </c>
      <c r="K3452" s="9">
        <v>25</v>
      </c>
    </row>
    <row r="3453" spans="1:11" x14ac:dyDescent="0.3">
      <c r="A3453" s="4" t="s">
        <v>273</v>
      </c>
      <c r="B3453" s="4" t="s">
        <v>96</v>
      </c>
      <c r="C3453" s="4" t="s">
        <v>415</v>
      </c>
      <c r="D3453" s="4" t="s">
        <v>727</v>
      </c>
      <c r="E3453" s="3" t="s">
        <v>888</v>
      </c>
      <c r="F3453" s="3"/>
      <c r="G3453" s="3" t="s">
        <v>82</v>
      </c>
      <c r="H3453" s="3"/>
      <c r="I3453" s="3" t="s">
        <v>12</v>
      </c>
      <c r="J3453" s="3">
        <v>2020</v>
      </c>
      <c r="K3453" s="9">
        <v>0.9</v>
      </c>
    </row>
    <row r="3454" spans="1:11" x14ac:dyDescent="0.3">
      <c r="A3454" s="4" t="s">
        <v>273</v>
      </c>
      <c r="B3454" s="4" t="s">
        <v>96</v>
      </c>
      <c r="C3454" s="4" t="s">
        <v>415</v>
      </c>
      <c r="D3454" s="4" t="s">
        <v>727</v>
      </c>
      <c r="E3454" s="3" t="s">
        <v>888</v>
      </c>
      <c r="F3454" s="3"/>
      <c r="G3454" s="3" t="s">
        <v>82</v>
      </c>
      <c r="H3454" s="3"/>
      <c r="I3454" s="3" t="s">
        <v>12</v>
      </c>
      <c r="J3454" s="3">
        <v>2050</v>
      </c>
      <c r="K3454" s="9">
        <v>0.9</v>
      </c>
    </row>
    <row r="3455" spans="1:11" x14ac:dyDescent="0.3">
      <c r="A3455" s="4" t="s">
        <v>273</v>
      </c>
      <c r="B3455" s="4" t="s">
        <v>96</v>
      </c>
      <c r="C3455" s="4" t="s">
        <v>415</v>
      </c>
      <c r="D3455" s="4" t="s">
        <v>727</v>
      </c>
      <c r="E3455" s="3" t="s">
        <v>888</v>
      </c>
      <c r="F3455" s="3"/>
      <c r="G3455" s="3" t="s">
        <v>82</v>
      </c>
      <c r="H3455" s="3"/>
      <c r="I3455" s="3" t="s">
        <v>11</v>
      </c>
      <c r="J3455" s="3">
        <v>2020</v>
      </c>
      <c r="K3455" s="9">
        <v>1.1000000000000001</v>
      </c>
    </row>
    <row r="3456" spans="1:11" x14ac:dyDescent="0.3">
      <c r="A3456" s="4" t="s">
        <v>273</v>
      </c>
      <c r="B3456" s="4" t="s">
        <v>96</v>
      </c>
      <c r="C3456" s="4" t="s">
        <v>415</v>
      </c>
      <c r="D3456" s="4" t="s">
        <v>727</v>
      </c>
      <c r="E3456" s="3" t="s">
        <v>888</v>
      </c>
      <c r="F3456" s="3"/>
      <c r="G3456" s="3" t="s">
        <v>82</v>
      </c>
      <c r="H3456" s="3"/>
      <c r="I3456" s="3" t="s">
        <v>11</v>
      </c>
      <c r="J3456" s="3">
        <v>2050</v>
      </c>
      <c r="K3456" s="9">
        <v>1.1000000000000001</v>
      </c>
    </row>
    <row r="3457" spans="1:11" x14ac:dyDescent="0.3">
      <c r="A3457" s="4" t="s">
        <v>273</v>
      </c>
      <c r="B3457" s="4" t="s">
        <v>96</v>
      </c>
      <c r="C3457" s="4" t="s">
        <v>415</v>
      </c>
      <c r="D3457" s="4" t="s">
        <v>727</v>
      </c>
      <c r="E3457" s="3" t="s">
        <v>888</v>
      </c>
      <c r="F3457" s="3"/>
      <c r="G3457" s="3" t="s">
        <v>82</v>
      </c>
      <c r="H3457" s="3"/>
      <c r="I3457" s="3" t="s">
        <v>833</v>
      </c>
      <c r="J3457" s="3">
        <v>2015</v>
      </c>
      <c r="K3457" s="9">
        <v>3.5826242722794437E-2</v>
      </c>
    </row>
    <row r="3458" spans="1:11" x14ac:dyDescent="0.3">
      <c r="A3458" s="4" t="s">
        <v>273</v>
      </c>
      <c r="B3458" s="4" t="s">
        <v>96</v>
      </c>
      <c r="C3458" s="4" t="s">
        <v>415</v>
      </c>
      <c r="D3458" s="4" t="s">
        <v>727</v>
      </c>
      <c r="E3458" s="3" t="s">
        <v>888</v>
      </c>
      <c r="F3458" s="3"/>
      <c r="G3458" s="3" t="s">
        <v>82</v>
      </c>
      <c r="H3458" s="3"/>
      <c r="I3458" s="3" t="s">
        <v>833</v>
      </c>
      <c r="J3458" s="3">
        <v>2020</v>
      </c>
      <c r="K3458" s="9">
        <v>3.5826242722794437E-2</v>
      </c>
    </row>
    <row r="3459" spans="1:11" x14ac:dyDescent="0.3">
      <c r="A3459" s="4" t="s">
        <v>273</v>
      </c>
      <c r="B3459" s="4" t="s">
        <v>96</v>
      </c>
      <c r="C3459" s="4" t="s">
        <v>415</v>
      </c>
      <c r="D3459" s="4" t="s">
        <v>727</v>
      </c>
      <c r="E3459" s="3" t="s">
        <v>888</v>
      </c>
      <c r="F3459" s="3"/>
      <c r="G3459" s="3" t="s">
        <v>82</v>
      </c>
      <c r="H3459" s="3"/>
      <c r="I3459" s="3" t="s">
        <v>833</v>
      </c>
      <c r="J3459" s="3">
        <v>2030</v>
      </c>
      <c r="K3459" s="9">
        <v>3.5621521335807052E-2</v>
      </c>
    </row>
    <row r="3460" spans="1:11" x14ac:dyDescent="0.3">
      <c r="A3460" s="4" t="s">
        <v>273</v>
      </c>
      <c r="B3460" s="4" t="s">
        <v>96</v>
      </c>
      <c r="C3460" s="4" t="s">
        <v>415</v>
      </c>
      <c r="D3460" s="4" t="s">
        <v>727</v>
      </c>
      <c r="E3460" s="3" t="s">
        <v>888</v>
      </c>
      <c r="F3460" s="3"/>
      <c r="G3460" s="3" t="s">
        <v>82</v>
      </c>
      <c r="H3460" s="3"/>
      <c r="I3460" s="3" t="s">
        <v>833</v>
      </c>
      <c r="J3460" s="3">
        <v>2040</v>
      </c>
      <c r="K3460" s="9">
        <v>3.5650623885917998E-2</v>
      </c>
    </row>
    <row r="3461" spans="1:11" x14ac:dyDescent="0.3">
      <c r="A3461" s="4" t="s">
        <v>273</v>
      </c>
      <c r="B3461" s="4" t="s">
        <v>96</v>
      </c>
      <c r="C3461" s="4" t="s">
        <v>415</v>
      </c>
      <c r="D3461" s="4" t="s">
        <v>727</v>
      </c>
      <c r="E3461" s="3" t="s">
        <v>888</v>
      </c>
      <c r="F3461" s="3"/>
      <c r="G3461" s="3" t="s">
        <v>82</v>
      </c>
      <c r="H3461" s="3"/>
      <c r="I3461" s="3" t="s">
        <v>833</v>
      </c>
      <c r="J3461" s="3">
        <v>2050</v>
      </c>
      <c r="K3461" s="9">
        <v>3.5672482024413352E-2</v>
      </c>
    </row>
    <row r="3462" spans="1:11" x14ac:dyDescent="0.3">
      <c r="A3462" s="4" t="s">
        <v>273</v>
      </c>
      <c r="B3462" s="4" t="s">
        <v>96</v>
      </c>
      <c r="C3462" s="4" t="s">
        <v>415</v>
      </c>
      <c r="D3462" s="4" t="s">
        <v>740</v>
      </c>
      <c r="E3462" s="3" t="s">
        <v>889</v>
      </c>
      <c r="F3462" s="3"/>
      <c r="G3462" s="3" t="s">
        <v>100</v>
      </c>
      <c r="H3462" s="3"/>
      <c r="I3462" s="3" t="s">
        <v>12</v>
      </c>
      <c r="J3462" s="3">
        <v>2020</v>
      </c>
      <c r="K3462" s="9">
        <v>0.5</v>
      </c>
    </row>
    <row r="3463" spans="1:11" x14ac:dyDescent="0.3">
      <c r="A3463" s="4" t="s">
        <v>273</v>
      </c>
      <c r="B3463" s="4" t="s">
        <v>96</v>
      </c>
      <c r="C3463" s="4" t="s">
        <v>415</v>
      </c>
      <c r="D3463" s="4" t="s">
        <v>740</v>
      </c>
      <c r="E3463" s="3" t="s">
        <v>889</v>
      </c>
      <c r="F3463" s="3"/>
      <c r="G3463" s="3" t="s">
        <v>100</v>
      </c>
      <c r="H3463" s="3"/>
      <c r="I3463" s="3" t="s">
        <v>12</v>
      </c>
      <c r="J3463" s="3">
        <v>2050</v>
      </c>
      <c r="K3463" s="9">
        <v>0.5</v>
      </c>
    </row>
    <row r="3464" spans="1:11" x14ac:dyDescent="0.3">
      <c r="A3464" s="4" t="s">
        <v>273</v>
      </c>
      <c r="B3464" s="4" t="s">
        <v>96</v>
      </c>
      <c r="C3464" s="4" t="s">
        <v>415</v>
      </c>
      <c r="D3464" s="4" t="s">
        <v>740</v>
      </c>
      <c r="E3464" s="3" t="s">
        <v>889</v>
      </c>
      <c r="F3464" s="3"/>
      <c r="G3464" s="3" t="s">
        <v>100</v>
      </c>
      <c r="H3464" s="3"/>
      <c r="I3464" s="3" t="s">
        <v>11</v>
      </c>
      <c r="J3464" s="3">
        <v>2020</v>
      </c>
      <c r="K3464" s="9">
        <v>1.5</v>
      </c>
    </row>
    <row r="3465" spans="1:11" x14ac:dyDescent="0.3">
      <c r="A3465" s="4" t="s">
        <v>273</v>
      </c>
      <c r="B3465" s="4" t="s">
        <v>96</v>
      </c>
      <c r="C3465" s="4" t="s">
        <v>415</v>
      </c>
      <c r="D3465" s="4" t="s">
        <v>740</v>
      </c>
      <c r="E3465" s="3" t="s">
        <v>889</v>
      </c>
      <c r="F3465" s="3"/>
      <c r="G3465" s="3" t="s">
        <v>100</v>
      </c>
      <c r="H3465" s="3"/>
      <c r="I3465" s="3" t="s">
        <v>11</v>
      </c>
      <c r="J3465" s="3">
        <v>2050</v>
      </c>
      <c r="K3465" s="9">
        <v>1.5</v>
      </c>
    </row>
    <row r="3466" spans="1:11" x14ac:dyDescent="0.3">
      <c r="A3466" s="4" t="s">
        <v>273</v>
      </c>
      <c r="B3466" s="4" t="s">
        <v>96</v>
      </c>
      <c r="C3466" s="4" t="s">
        <v>415</v>
      </c>
      <c r="D3466" s="4" t="s">
        <v>740</v>
      </c>
      <c r="E3466" s="3" t="s">
        <v>889</v>
      </c>
      <c r="F3466" s="3"/>
      <c r="G3466" s="3" t="s">
        <v>100</v>
      </c>
      <c r="H3466" s="3"/>
      <c r="I3466" s="3" t="s">
        <v>833</v>
      </c>
      <c r="J3466" s="3">
        <v>2015</v>
      </c>
      <c r="K3466" s="9">
        <v>0.95835199283475159</v>
      </c>
    </row>
    <row r="3467" spans="1:11" x14ac:dyDescent="0.3">
      <c r="A3467" s="4" t="s">
        <v>273</v>
      </c>
      <c r="B3467" s="4" t="s">
        <v>96</v>
      </c>
      <c r="C3467" s="4" t="s">
        <v>415</v>
      </c>
      <c r="D3467" s="4" t="s">
        <v>740</v>
      </c>
      <c r="E3467" s="3" t="s">
        <v>889</v>
      </c>
      <c r="F3467" s="3"/>
      <c r="G3467" s="3" t="s">
        <v>100</v>
      </c>
      <c r="H3467" s="3"/>
      <c r="I3467" s="3" t="s">
        <v>833</v>
      </c>
      <c r="J3467" s="3">
        <v>2020</v>
      </c>
      <c r="K3467" s="9">
        <v>0.95835199283475159</v>
      </c>
    </row>
    <row r="3468" spans="1:11" x14ac:dyDescent="0.3">
      <c r="A3468" s="4" t="s">
        <v>273</v>
      </c>
      <c r="B3468" s="4" t="s">
        <v>96</v>
      </c>
      <c r="C3468" s="4" t="s">
        <v>415</v>
      </c>
      <c r="D3468" s="4" t="s">
        <v>740</v>
      </c>
      <c r="E3468" s="3" t="s">
        <v>889</v>
      </c>
      <c r="F3468" s="3"/>
      <c r="G3468" s="3" t="s">
        <v>100</v>
      </c>
      <c r="H3468" s="3"/>
      <c r="I3468" s="3" t="s">
        <v>833</v>
      </c>
      <c r="J3468" s="3">
        <v>2030</v>
      </c>
      <c r="K3468" s="9">
        <v>0.81038961038961044</v>
      </c>
    </row>
    <row r="3469" spans="1:11" x14ac:dyDescent="0.3">
      <c r="A3469" s="4" t="s">
        <v>273</v>
      </c>
      <c r="B3469" s="4" t="s">
        <v>96</v>
      </c>
      <c r="C3469" s="4" t="s">
        <v>415</v>
      </c>
      <c r="D3469" s="4" t="s">
        <v>740</v>
      </c>
      <c r="E3469" s="3" t="s">
        <v>889</v>
      </c>
      <c r="F3469" s="3"/>
      <c r="G3469" s="3" t="s">
        <v>100</v>
      </c>
      <c r="H3469" s="3"/>
      <c r="I3469" s="3" t="s">
        <v>833</v>
      </c>
      <c r="J3469" s="3">
        <v>2040</v>
      </c>
      <c r="K3469" s="9">
        <v>0.75490196078431382</v>
      </c>
    </row>
    <row r="3470" spans="1:11" x14ac:dyDescent="0.3">
      <c r="A3470" s="4" t="s">
        <v>273</v>
      </c>
      <c r="B3470" s="4" t="s">
        <v>96</v>
      </c>
      <c r="C3470" s="4" t="s">
        <v>415</v>
      </c>
      <c r="D3470" s="4" t="s">
        <v>740</v>
      </c>
      <c r="E3470" s="3" t="s">
        <v>889</v>
      </c>
      <c r="F3470" s="3"/>
      <c r="G3470" s="3" t="s">
        <v>100</v>
      </c>
      <c r="H3470" s="3"/>
      <c r="I3470" s="3" t="s">
        <v>833</v>
      </c>
      <c r="J3470" s="3">
        <v>2050</v>
      </c>
      <c r="K3470" s="9">
        <v>0.7134496404882672</v>
      </c>
    </row>
    <row r="3471" spans="1:11" x14ac:dyDescent="0.3">
      <c r="A3471" s="4" t="s">
        <v>273</v>
      </c>
      <c r="B3471" s="4" t="s">
        <v>96</v>
      </c>
      <c r="C3471" s="4" t="s">
        <v>415</v>
      </c>
      <c r="D3471" s="4" t="s">
        <v>741</v>
      </c>
      <c r="E3471" s="3" t="s">
        <v>891</v>
      </c>
      <c r="F3471" s="3"/>
      <c r="G3471" s="3"/>
      <c r="H3471" s="3"/>
      <c r="I3471" s="3" t="s">
        <v>833</v>
      </c>
      <c r="J3471" s="3">
        <v>2015</v>
      </c>
      <c r="K3471" s="9">
        <v>0</v>
      </c>
    </row>
    <row r="3472" spans="1:11" x14ac:dyDescent="0.3">
      <c r="A3472" s="4" t="s">
        <v>273</v>
      </c>
      <c r="B3472" s="4" t="s">
        <v>96</v>
      </c>
      <c r="C3472" s="4" t="s">
        <v>415</v>
      </c>
      <c r="D3472" s="4" t="s">
        <v>741</v>
      </c>
      <c r="E3472" s="3" t="s">
        <v>891</v>
      </c>
      <c r="F3472" s="3"/>
      <c r="G3472" s="3"/>
      <c r="H3472" s="3"/>
      <c r="I3472" s="3" t="s">
        <v>833</v>
      </c>
      <c r="J3472" s="3">
        <v>2020</v>
      </c>
      <c r="K3472" s="9">
        <v>0</v>
      </c>
    </row>
    <row r="3473" spans="1:11" x14ac:dyDescent="0.3">
      <c r="A3473" s="4" t="s">
        <v>273</v>
      </c>
      <c r="B3473" s="4" t="s">
        <v>96</v>
      </c>
      <c r="C3473" s="4" t="s">
        <v>415</v>
      </c>
      <c r="D3473" s="4" t="s">
        <v>741</v>
      </c>
      <c r="E3473" s="3" t="s">
        <v>891</v>
      </c>
      <c r="F3473" s="3"/>
      <c r="G3473" s="3"/>
      <c r="H3473" s="3"/>
      <c r="I3473" s="3" t="s">
        <v>833</v>
      </c>
      <c r="J3473" s="3">
        <v>2030</v>
      </c>
      <c r="K3473" s="9">
        <v>0</v>
      </c>
    </row>
    <row r="3474" spans="1:11" x14ac:dyDescent="0.3">
      <c r="A3474" s="4" t="s">
        <v>273</v>
      </c>
      <c r="B3474" s="4" t="s">
        <v>96</v>
      </c>
      <c r="C3474" s="4" t="s">
        <v>415</v>
      </c>
      <c r="D3474" s="4" t="s">
        <v>741</v>
      </c>
      <c r="E3474" s="3" t="s">
        <v>891</v>
      </c>
      <c r="F3474" s="3"/>
      <c r="G3474" s="3"/>
      <c r="H3474" s="3"/>
      <c r="I3474" s="3" t="s">
        <v>833</v>
      </c>
      <c r="J3474" s="3">
        <v>2050</v>
      </c>
      <c r="K3474" s="9">
        <v>0</v>
      </c>
    </row>
    <row r="3475" spans="1:11" x14ac:dyDescent="0.3">
      <c r="A3475" s="4" t="s">
        <v>273</v>
      </c>
      <c r="B3475" s="4" t="s">
        <v>96</v>
      </c>
      <c r="C3475" s="4" t="s">
        <v>415</v>
      </c>
      <c r="D3475" s="4" t="s">
        <v>728</v>
      </c>
      <c r="E3475" s="3" t="s">
        <v>890</v>
      </c>
      <c r="F3475" s="3"/>
      <c r="G3475" s="3" t="s">
        <v>82</v>
      </c>
      <c r="H3475" s="3"/>
      <c r="I3475" s="3" t="s">
        <v>12</v>
      </c>
      <c r="J3475" s="3">
        <v>2020</v>
      </c>
      <c r="K3475" s="9">
        <v>0.9</v>
      </c>
    </row>
    <row r="3476" spans="1:11" x14ac:dyDescent="0.3">
      <c r="A3476" s="4" t="s">
        <v>273</v>
      </c>
      <c r="B3476" s="4" t="s">
        <v>96</v>
      </c>
      <c r="C3476" s="4" t="s">
        <v>415</v>
      </c>
      <c r="D3476" s="4" t="s">
        <v>728</v>
      </c>
      <c r="E3476" s="3" t="s">
        <v>890</v>
      </c>
      <c r="F3476" s="3"/>
      <c r="G3476" s="3" t="s">
        <v>82</v>
      </c>
      <c r="H3476" s="3"/>
      <c r="I3476" s="3" t="s">
        <v>12</v>
      </c>
      <c r="J3476" s="3">
        <v>2050</v>
      </c>
      <c r="K3476" s="9">
        <v>0.9</v>
      </c>
    </row>
    <row r="3477" spans="1:11" x14ac:dyDescent="0.3">
      <c r="A3477" s="4" t="s">
        <v>273</v>
      </c>
      <c r="B3477" s="4" t="s">
        <v>96</v>
      </c>
      <c r="C3477" s="4" t="s">
        <v>415</v>
      </c>
      <c r="D3477" s="4" t="s">
        <v>728</v>
      </c>
      <c r="E3477" s="3" t="s">
        <v>890</v>
      </c>
      <c r="F3477" s="3"/>
      <c r="G3477" s="3" t="s">
        <v>82</v>
      </c>
      <c r="H3477" s="3"/>
      <c r="I3477" s="3" t="s">
        <v>11</v>
      </c>
      <c r="J3477" s="3">
        <v>2020</v>
      </c>
      <c r="K3477" s="9">
        <v>1.1000000000000001</v>
      </c>
    </row>
    <row r="3478" spans="1:11" x14ac:dyDescent="0.3">
      <c r="A3478" s="4" t="s">
        <v>273</v>
      </c>
      <c r="B3478" s="4" t="s">
        <v>96</v>
      </c>
      <c r="C3478" s="4" t="s">
        <v>415</v>
      </c>
      <c r="D3478" s="4" t="s">
        <v>728</v>
      </c>
      <c r="E3478" s="3" t="s">
        <v>890</v>
      </c>
      <c r="F3478" s="3"/>
      <c r="G3478" s="3" t="s">
        <v>82</v>
      </c>
      <c r="H3478" s="3"/>
      <c r="I3478" s="3" t="s">
        <v>11</v>
      </c>
      <c r="J3478" s="3">
        <v>2050</v>
      </c>
      <c r="K3478" s="9">
        <v>1.1000000000000001</v>
      </c>
    </row>
    <row r="3479" spans="1:11" x14ac:dyDescent="0.3">
      <c r="A3479" s="4" t="s">
        <v>273</v>
      </c>
      <c r="B3479" s="4" t="s">
        <v>96</v>
      </c>
      <c r="C3479" s="4" t="s">
        <v>415</v>
      </c>
      <c r="D3479" s="4" t="s">
        <v>728</v>
      </c>
      <c r="E3479" s="3" t="s">
        <v>890</v>
      </c>
      <c r="F3479" s="3"/>
      <c r="G3479" s="3" t="s">
        <v>82</v>
      </c>
      <c r="H3479" s="3"/>
      <c r="I3479" s="3" t="s">
        <v>833</v>
      </c>
      <c r="J3479" s="3">
        <v>2015</v>
      </c>
      <c r="K3479" s="9">
        <v>8.5005223145936188</v>
      </c>
    </row>
    <row r="3480" spans="1:11" x14ac:dyDescent="0.3">
      <c r="A3480" s="4" t="s">
        <v>273</v>
      </c>
      <c r="B3480" s="4" t="s">
        <v>96</v>
      </c>
      <c r="C3480" s="4" t="s">
        <v>415</v>
      </c>
      <c r="D3480" s="4" t="s">
        <v>728</v>
      </c>
      <c r="E3480" s="3" t="s">
        <v>890</v>
      </c>
      <c r="F3480" s="3"/>
      <c r="G3480" s="3" t="s">
        <v>82</v>
      </c>
      <c r="H3480" s="3"/>
      <c r="I3480" s="3" t="s">
        <v>833</v>
      </c>
      <c r="J3480" s="3">
        <v>2020</v>
      </c>
      <c r="K3480" s="9">
        <v>8.5005223145936188</v>
      </c>
    </row>
    <row r="3481" spans="1:11" x14ac:dyDescent="0.3">
      <c r="A3481" s="4" t="s">
        <v>273</v>
      </c>
      <c r="B3481" s="4" t="s">
        <v>96</v>
      </c>
      <c r="C3481" s="4" t="s">
        <v>415</v>
      </c>
      <c r="D3481" s="4" t="s">
        <v>728</v>
      </c>
      <c r="E3481" s="3" t="s">
        <v>890</v>
      </c>
      <c r="F3481" s="3"/>
      <c r="G3481" s="3" t="s">
        <v>82</v>
      </c>
      <c r="H3481" s="3"/>
      <c r="I3481" s="3" t="s">
        <v>833</v>
      </c>
      <c r="J3481" s="3">
        <v>2030</v>
      </c>
      <c r="K3481" s="9">
        <v>8.5005223145936188</v>
      </c>
    </row>
    <row r="3482" spans="1:11" x14ac:dyDescent="0.3">
      <c r="A3482" s="4" t="s">
        <v>273</v>
      </c>
      <c r="B3482" s="4" t="s">
        <v>96</v>
      </c>
      <c r="C3482" s="4" t="s">
        <v>415</v>
      </c>
      <c r="D3482" s="4" t="s">
        <v>728</v>
      </c>
      <c r="E3482" s="3" t="s">
        <v>890</v>
      </c>
      <c r="F3482" s="3"/>
      <c r="G3482" s="3" t="s">
        <v>82</v>
      </c>
      <c r="H3482" s="3"/>
      <c r="I3482" s="3" t="s">
        <v>833</v>
      </c>
      <c r="J3482" s="3">
        <v>2040</v>
      </c>
      <c r="K3482" s="9">
        <v>8.5005223145936188</v>
      </c>
    </row>
    <row r="3483" spans="1:11" x14ac:dyDescent="0.3">
      <c r="A3483" s="4" t="s">
        <v>273</v>
      </c>
      <c r="B3483" s="4" t="s">
        <v>96</v>
      </c>
      <c r="C3483" s="4" t="s">
        <v>415</v>
      </c>
      <c r="D3483" s="4" t="s">
        <v>728</v>
      </c>
      <c r="E3483" s="3" t="s">
        <v>890</v>
      </c>
      <c r="F3483" s="3"/>
      <c r="G3483" s="3" t="s">
        <v>82</v>
      </c>
      <c r="H3483" s="3"/>
      <c r="I3483" s="3" t="s">
        <v>833</v>
      </c>
      <c r="J3483" s="3">
        <v>2050</v>
      </c>
      <c r="K3483" s="9">
        <v>8.5005223145936188</v>
      </c>
    </row>
    <row r="3484" spans="1:11" x14ac:dyDescent="0.3">
      <c r="A3484" s="4" t="s">
        <v>273</v>
      </c>
      <c r="B3484" s="4" t="s">
        <v>96</v>
      </c>
      <c r="C3484" s="4" t="s">
        <v>36</v>
      </c>
      <c r="D3484" s="4" t="s">
        <v>502</v>
      </c>
      <c r="E3484" s="3" t="s">
        <v>850</v>
      </c>
      <c r="F3484" s="3"/>
      <c r="G3484" s="3"/>
      <c r="H3484" s="3"/>
      <c r="I3484" s="3" t="s">
        <v>833</v>
      </c>
      <c r="J3484" s="3">
        <v>2015</v>
      </c>
      <c r="K3484" s="9">
        <v>75</v>
      </c>
    </row>
    <row r="3485" spans="1:11" x14ac:dyDescent="0.3">
      <c r="A3485" s="4" t="s">
        <v>273</v>
      </c>
      <c r="B3485" s="4" t="s">
        <v>96</v>
      </c>
      <c r="C3485" s="4" t="s">
        <v>36</v>
      </c>
      <c r="D3485" s="4" t="s">
        <v>502</v>
      </c>
      <c r="E3485" s="3" t="s">
        <v>850</v>
      </c>
      <c r="F3485" s="3"/>
      <c r="G3485" s="3"/>
      <c r="H3485" s="3"/>
      <c r="I3485" s="3" t="s">
        <v>833</v>
      </c>
      <c r="J3485" s="3">
        <v>2020</v>
      </c>
      <c r="K3485" s="9">
        <v>75</v>
      </c>
    </row>
    <row r="3486" spans="1:11" x14ac:dyDescent="0.3">
      <c r="A3486" s="4" t="s">
        <v>273</v>
      </c>
      <c r="B3486" s="4" t="s">
        <v>96</v>
      </c>
      <c r="C3486" s="4" t="s">
        <v>36</v>
      </c>
      <c r="D3486" s="4" t="s">
        <v>502</v>
      </c>
      <c r="E3486" s="3" t="s">
        <v>850</v>
      </c>
      <c r="F3486" s="3"/>
      <c r="G3486" s="3"/>
      <c r="H3486" s="3"/>
      <c r="I3486" s="3" t="s">
        <v>833</v>
      </c>
      <c r="J3486" s="3">
        <v>2030</v>
      </c>
      <c r="K3486" s="9">
        <v>75</v>
      </c>
    </row>
    <row r="3487" spans="1:11" x14ac:dyDescent="0.3">
      <c r="A3487" s="4" t="s">
        <v>273</v>
      </c>
      <c r="B3487" s="4" t="s">
        <v>96</v>
      </c>
      <c r="C3487" s="4" t="s">
        <v>36</v>
      </c>
      <c r="D3487" s="4" t="s">
        <v>502</v>
      </c>
      <c r="E3487" s="3" t="s">
        <v>850</v>
      </c>
      <c r="F3487" s="3"/>
      <c r="G3487" s="3"/>
      <c r="H3487" s="3"/>
      <c r="I3487" s="3" t="s">
        <v>833</v>
      </c>
      <c r="J3487" s="3">
        <v>2040</v>
      </c>
      <c r="K3487" s="9">
        <v>75</v>
      </c>
    </row>
    <row r="3488" spans="1:11" x14ac:dyDescent="0.3">
      <c r="A3488" s="4" t="s">
        <v>273</v>
      </c>
      <c r="B3488" s="4" t="s">
        <v>96</v>
      </c>
      <c r="C3488" s="4" t="s">
        <v>36</v>
      </c>
      <c r="D3488" s="4" t="s">
        <v>502</v>
      </c>
      <c r="E3488" s="3" t="s">
        <v>850</v>
      </c>
      <c r="F3488" s="3"/>
      <c r="G3488" s="3"/>
      <c r="H3488" s="3"/>
      <c r="I3488" s="3" t="s">
        <v>833</v>
      </c>
      <c r="J3488" s="3">
        <v>2050</v>
      </c>
      <c r="K3488" s="9">
        <v>75</v>
      </c>
    </row>
    <row r="3489" spans="1:11" x14ac:dyDescent="0.3">
      <c r="A3489" s="4" t="s">
        <v>273</v>
      </c>
      <c r="B3489" s="4" t="s">
        <v>96</v>
      </c>
      <c r="C3489" s="4" t="s">
        <v>36</v>
      </c>
      <c r="D3489" s="4" t="s">
        <v>454</v>
      </c>
      <c r="E3489" s="3" t="s">
        <v>850</v>
      </c>
      <c r="F3489" s="3"/>
      <c r="G3489" s="3"/>
      <c r="H3489" s="3"/>
      <c r="I3489" s="3" t="s">
        <v>833</v>
      </c>
      <c r="J3489" s="3">
        <v>2015</v>
      </c>
      <c r="K3489" s="9">
        <v>25</v>
      </c>
    </row>
    <row r="3490" spans="1:11" x14ac:dyDescent="0.3">
      <c r="A3490" s="4" t="s">
        <v>273</v>
      </c>
      <c r="B3490" s="4" t="s">
        <v>96</v>
      </c>
      <c r="C3490" s="4" t="s">
        <v>36</v>
      </c>
      <c r="D3490" s="4" t="s">
        <v>454</v>
      </c>
      <c r="E3490" s="3" t="s">
        <v>850</v>
      </c>
      <c r="F3490" s="3"/>
      <c r="G3490" s="3"/>
      <c r="H3490" s="3"/>
      <c r="I3490" s="3" t="s">
        <v>833</v>
      </c>
      <c r="J3490" s="3">
        <v>2020</v>
      </c>
      <c r="K3490" s="9">
        <v>25</v>
      </c>
    </row>
    <row r="3491" spans="1:11" x14ac:dyDescent="0.3">
      <c r="A3491" s="4" t="s">
        <v>273</v>
      </c>
      <c r="B3491" s="4" t="s">
        <v>96</v>
      </c>
      <c r="C3491" s="4" t="s">
        <v>36</v>
      </c>
      <c r="D3491" s="4" t="s">
        <v>454</v>
      </c>
      <c r="E3491" s="3" t="s">
        <v>850</v>
      </c>
      <c r="F3491" s="3"/>
      <c r="G3491" s="3"/>
      <c r="H3491" s="3"/>
      <c r="I3491" s="3" t="s">
        <v>833</v>
      </c>
      <c r="J3491" s="3">
        <v>2030</v>
      </c>
      <c r="K3491" s="9">
        <v>25</v>
      </c>
    </row>
    <row r="3492" spans="1:11" x14ac:dyDescent="0.3">
      <c r="A3492" s="4" t="s">
        <v>273</v>
      </c>
      <c r="B3492" s="4" t="s">
        <v>96</v>
      </c>
      <c r="C3492" s="4" t="s">
        <v>36</v>
      </c>
      <c r="D3492" s="4" t="s">
        <v>454</v>
      </c>
      <c r="E3492" s="3" t="s">
        <v>850</v>
      </c>
      <c r="F3492" s="3"/>
      <c r="G3492" s="3"/>
      <c r="H3492" s="3"/>
      <c r="I3492" s="3" t="s">
        <v>833</v>
      </c>
      <c r="J3492" s="3">
        <v>2040</v>
      </c>
      <c r="K3492" s="9">
        <v>25</v>
      </c>
    </row>
    <row r="3493" spans="1:11" x14ac:dyDescent="0.3">
      <c r="A3493" s="4" t="s">
        <v>273</v>
      </c>
      <c r="B3493" s="4" t="s">
        <v>96</v>
      </c>
      <c r="C3493" s="4" t="s">
        <v>36</v>
      </c>
      <c r="D3493" s="4" t="s">
        <v>454</v>
      </c>
      <c r="E3493" s="3" t="s">
        <v>850</v>
      </c>
      <c r="F3493" s="3"/>
      <c r="G3493" s="3"/>
      <c r="H3493" s="3"/>
      <c r="I3493" s="3" t="s">
        <v>833</v>
      </c>
      <c r="J3493" s="3">
        <v>2050</v>
      </c>
      <c r="K3493" s="9">
        <v>25</v>
      </c>
    </row>
    <row r="3494" spans="1:11" x14ac:dyDescent="0.3">
      <c r="A3494" s="4" t="s">
        <v>273</v>
      </c>
      <c r="B3494" s="4" t="s">
        <v>96</v>
      </c>
      <c r="C3494" s="4" t="s">
        <v>36</v>
      </c>
      <c r="D3494" s="4" t="s">
        <v>737</v>
      </c>
      <c r="E3494" s="3" t="s">
        <v>891</v>
      </c>
      <c r="F3494" s="3"/>
      <c r="G3494" s="3" t="s">
        <v>82</v>
      </c>
      <c r="H3494" s="3"/>
      <c r="I3494" s="3" t="s">
        <v>12</v>
      </c>
      <c r="J3494" s="3">
        <v>2020</v>
      </c>
      <c r="K3494" s="9">
        <v>0.9</v>
      </c>
    </row>
    <row r="3495" spans="1:11" x14ac:dyDescent="0.3">
      <c r="A3495" s="4" t="s">
        <v>273</v>
      </c>
      <c r="B3495" s="4" t="s">
        <v>96</v>
      </c>
      <c r="C3495" s="4" t="s">
        <v>36</v>
      </c>
      <c r="D3495" s="4" t="s">
        <v>737</v>
      </c>
      <c r="E3495" s="3" t="s">
        <v>891</v>
      </c>
      <c r="F3495" s="3"/>
      <c r="G3495" s="3" t="s">
        <v>82</v>
      </c>
      <c r="H3495" s="3"/>
      <c r="I3495" s="3" t="s">
        <v>12</v>
      </c>
      <c r="J3495" s="3">
        <v>2050</v>
      </c>
      <c r="K3495" s="9">
        <v>0.9</v>
      </c>
    </row>
    <row r="3496" spans="1:11" x14ac:dyDescent="0.3">
      <c r="A3496" s="4" t="s">
        <v>273</v>
      </c>
      <c r="B3496" s="4" t="s">
        <v>96</v>
      </c>
      <c r="C3496" s="4" t="s">
        <v>36</v>
      </c>
      <c r="D3496" s="4" t="s">
        <v>737</v>
      </c>
      <c r="E3496" s="3" t="s">
        <v>891</v>
      </c>
      <c r="F3496" s="3"/>
      <c r="G3496" s="3" t="s">
        <v>82</v>
      </c>
      <c r="H3496" s="3"/>
      <c r="I3496" s="3" t="s">
        <v>11</v>
      </c>
      <c r="J3496" s="3">
        <v>2020</v>
      </c>
      <c r="K3496" s="9">
        <v>1.1000000000000001</v>
      </c>
    </row>
    <row r="3497" spans="1:11" x14ac:dyDescent="0.3">
      <c r="A3497" s="4" t="s">
        <v>273</v>
      </c>
      <c r="B3497" s="4" t="s">
        <v>96</v>
      </c>
      <c r="C3497" s="4" t="s">
        <v>36</v>
      </c>
      <c r="D3497" s="4" t="s">
        <v>737</v>
      </c>
      <c r="E3497" s="3" t="s">
        <v>891</v>
      </c>
      <c r="F3497" s="3"/>
      <c r="G3497" s="3" t="s">
        <v>82</v>
      </c>
      <c r="H3497" s="3"/>
      <c r="I3497" s="3" t="s">
        <v>11</v>
      </c>
      <c r="J3497" s="3">
        <v>2050</v>
      </c>
      <c r="K3497" s="9">
        <v>1.1000000000000001</v>
      </c>
    </row>
    <row r="3498" spans="1:11" x14ac:dyDescent="0.3">
      <c r="A3498" s="4" t="s">
        <v>273</v>
      </c>
      <c r="B3498" s="4" t="s">
        <v>96</v>
      </c>
      <c r="C3498" s="4" t="s">
        <v>36</v>
      </c>
      <c r="D3498" s="4" t="s">
        <v>737</v>
      </c>
      <c r="E3498" s="3" t="s">
        <v>891</v>
      </c>
      <c r="F3498" s="3"/>
      <c r="G3498" s="3" t="s">
        <v>82</v>
      </c>
      <c r="H3498" s="3"/>
      <c r="I3498" s="3" t="s">
        <v>833</v>
      </c>
      <c r="J3498" s="3">
        <v>2015</v>
      </c>
      <c r="K3498" s="9">
        <v>5.1948051948051938E-2</v>
      </c>
    </row>
    <row r="3499" spans="1:11" x14ac:dyDescent="0.3">
      <c r="A3499" s="4" t="s">
        <v>273</v>
      </c>
      <c r="B3499" s="4" t="s">
        <v>96</v>
      </c>
      <c r="C3499" s="4" t="s">
        <v>36</v>
      </c>
      <c r="D3499" s="4" t="s">
        <v>737</v>
      </c>
      <c r="E3499" s="3" t="s">
        <v>891</v>
      </c>
      <c r="F3499" s="3"/>
      <c r="G3499" s="3" t="s">
        <v>82</v>
      </c>
      <c r="H3499" s="3"/>
      <c r="I3499" s="3" t="s">
        <v>833</v>
      </c>
      <c r="J3499" s="3">
        <v>2020</v>
      </c>
      <c r="K3499" s="9">
        <v>5.1948051948051938E-2</v>
      </c>
    </row>
    <row r="3500" spans="1:11" x14ac:dyDescent="0.3">
      <c r="A3500" s="4" t="s">
        <v>273</v>
      </c>
      <c r="B3500" s="4" t="s">
        <v>96</v>
      </c>
      <c r="C3500" s="4" t="s">
        <v>36</v>
      </c>
      <c r="D3500" s="4" t="s">
        <v>737</v>
      </c>
      <c r="E3500" s="3" t="s">
        <v>891</v>
      </c>
      <c r="F3500" s="3"/>
      <c r="G3500" s="3" t="s">
        <v>82</v>
      </c>
      <c r="H3500" s="3"/>
      <c r="I3500" s="3" t="s">
        <v>833</v>
      </c>
      <c r="J3500" s="3">
        <v>2030</v>
      </c>
      <c r="K3500" s="9">
        <v>5.1948051948051938E-2</v>
      </c>
    </row>
    <row r="3501" spans="1:11" x14ac:dyDescent="0.3">
      <c r="A3501" s="4" t="s">
        <v>273</v>
      </c>
      <c r="B3501" s="4" t="s">
        <v>96</v>
      </c>
      <c r="C3501" s="4" t="s">
        <v>36</v>
      </c>
      <c r="D3501" s="4" t="s">
        <v>737</v>
      </c>
      <c r="E3501" s="3" t="s">
        <v>891</v>
      </c>
      <c r="F3501" s="3"/>
      <c r="G3501" s="3" t="s">
        <v>82</v>
      </c>
      <c r="H3501" s="3"/>
      <c r="I3501" s="3" t="s">
        <v>833</v>
      </c>
      <c r="J3501" s="3">
        <v>2040</v>
      </c>
      <c r="K3501" s="9">
        <v>5.1948051948051938E-2</v>
      </c>
    </row>
    <row r="3502" spans="1:11" x14ac:dyDescent="0.3">
      <c r="A3502" s="4" t="s">
        <v>273</v>
      </c>
      <c r="B3502" s="4" t="s">
        <v>96</v>
      </c>
      <c r="C3502" s="4" t="s">
        <v>36</v>
      </c>
      <c r="D3502" s="4" t="s">
        <v>737</v>
      </c>
      <c r="E3502" s="3" t="s">
        <v>891</v>
      </c>
      <c r="F3502" s="3"/>
      <c r="G3502" s="3" t="s">
        <v>82</v>
      </c>
      <c r="H3502" s="3"/>
      <c r="I3502" s="3" t="s">
        <v>833</v>
      </c>
      <c r="J3502" s="3">
        <v>2050</v>
      </c>
      <c r="K3502" s="9">
        <v>5.1948051948051938E-2</v>
      </c>
    </row>
    <row r="3503" spans="1:11" x14ac:dyDescent="0.3">
      <c r="A3503" s="4" t="s">
        <v>273</v>
      </c>
      <c r="B3503" s="4" t="s">
        <v>96</v>
      </c>
      <c r="C3503" s="4" t="s">
        <v>36</v>
      </c>
      <c r="D3503" s="4" t="s">
        <v>704</v>
      </c>
      <c r="E3503" s="3" t="s">
        <v>872</v>
      </c>
      <c r="F3503" s="3"/>
      <c r="G3503" s="3"/>
      <c r="H3503" s="3"/>
      <c r="I3503" s="3" t="s">
        <v>833</v>
      </c>
      <c r="J3503" s="3">
        <v>2015</v>
      </c>
      <c r="K3503" s="9">
        <v>0.77</v>
      </c>
    </row>
    <row r="3504" spans="1:11" x14ac:dyDescent="0.3">
      <c r="A3504" s="4" t="s">
        <v>273</v>
      </c>
      <c r="B3504" s="4" t="s">
        <v>96</v>
      </c>
      <c r="C3504" s="4" t="s">
        <v>36</v>
      </c>
      <c r="D3504" s="4" t="s">
        <v>704</v>
      </c>
      <c r="E3504" s="3" t="s">
        <v>872</v>
      </c>
      <c r="F3504" s="3"/>
      <c r="G3504" s="3"/>
      <c r="H3504" s="3"/>
      <c r="I3504" s="3" t="s">
        <v>833</v>
      </c>
      <c r="J3504" s="3">
        <v>2020</v>
      </c>
      <c r="K3504" s="9">
        <v>0.77</v>
      </c>
    </row>
    <row r="3505" spans="1:11" x14ac:dyDescent="0.3">
      <c r="A3505" s="4" t="s">
        <v>273</v>
      </c>
      <c r="B3505" s="4" t="s">
        <v>96</v>
      </c>
      <c r="C3505" s="4" t="s">
        <v>36</v>
      </c>
      <c r="D3505" s="4" t="s">
        <v>704</v>
      </c>
      <c r="E3505" s="3" t="s">
        <v>872</v>
      </c>
      <c r="F3505" s="3"/>
      <c r="G3505" s="3"/>
      <c r="H3505" s="3"/>
      <c r="I3505" s="3" t="s">
        <v>833</v>
      </c>
      <c r="J3505" s="3">
        <v>2030</v>
      </c>
      <c r="K3505" s="9">
        <v>0.77</v>
      </c>
    </row>
    <row r="3506" spans="1:11" x14ac:dyDescent="0.3">
      <c r="A3506" s="4" t="s">
        <v>273</v>
      </c>
      <c r="B3506" s="4" t="s">
        <v>96</v>
      </c>
      <c r="C3506" s="4" t="s">
        <v>36</v>
      </c>
      <c r="D3506" s="4" t="s">
        <v>704</v>
      </c>
      <c r="E3506" s="3" t="s">
        <v>872</v>
      </c>
      <c r="F3506" s="3"/>
      <c r="G3506" s="3"/>
      <c r="H3506" s="3"/>
      <c r="I3506" s="3" t="s">
        <v>833</v>
      </c>
      <c r="J3506" s="3">
        <v>2040</v>
      </c>
      <c r="K3506" s="9">
        <v>0.77</v>
      </c>
    </row>
    <row r="3507" spans="1:11" x14ac:dyDescent="0.3">
      <c r="A3507" s="4" t="s">
        <v>273</v>
      </c>
      <c r="B3507" s="4" t="s">
        <v>96</v>
      </c>
      <c r="C3507" s="4" t="s">
        <v>36</v>
      </c>
      <c r="D3507" s="4" t="s">
        <v>704</v>
      </c>
      <c r="E3507" s="3" t="s">
        <v>872</v>
      </c>
      <c r="F3507" s="3"/>
      <c r="G3507" s="3"/>
      <c r="H3507" s="3"/>
      <c r="I3507" s="3" t="s">
        <v>833</v>
      </c>
      <c r="J3507" s="3">
        <v>2050</v>
      </c>
      <c r="K3507" s="9">
        <v>0.77</v>
      </c>
    </row>
    <row r="3508" spans="1:11" x14ac:dyDescent="0.3">
      <c r="A3508" s="4" t="s">
        <v>273</v>
      </c>
      <c r="B3508" s="4" t="s">
        <v>96</v>
      </c>
      <c r="C3508" s="4" t="s">
        <v>36</v>
      </c>
      <c r="D3508" s="4" t="s">
        <v>735</v>
      </c>
      <c r="E3508" s="3" t="s">
        <v>852</v>
      </c>
      <c r="F3508" s="3"/>
      <c r="G3508" s="3"/>
      <c r="H3508" s="3"/>
      <c r="I3508" s="3" t="s">
        <v>833</v>
      </c>
      <c r="J3508" s="3">
        <v>2015</v>
      </c>
      <c r="K3508" s="9">
        <v>44</v>
      </c>
    </row>
    <row r="3509" spans="1:11" x14ac:dyDescent="0.3">
      <c r="A3509" s="4" t="s">
        <v>273</v>
      </c>
      <c r="B3509" s="4" t="s">
        <v>96</v>
      </c>
      <c r="C3509" s="4" t="s">
        <v>36</v>
      </c>
      <c r="D3509" s="4" t="s">
        <v>735</v>
      </c>
      <c r="E3509" s="3" t="s">
        <v>852</v>
      </c>
      <c r="F3509" s="3"/>
      <c r="G3509" s="3"/>
      <c r="H3509" s="3"/>
      <c r="I3509" s="3" t="s">
        <v>833</v>
      </c>
      <c r="J3509" s="3">
        <v>2020</v>
      </c>
      <c r="K3509" s="9">
        <v>44</v>
      </c>
    </row>
    <row r="3510" spans="1:11" x14ac:dyDescent="0.3">
      <c r="A3510" s="4" t="s">
        <v>273</v>
      </c>
      <c r="B3510" s="4" t="s">
        <v>96</v>
      </c>
      <c r="C3510" s="4" t="s">
        <v>36</v>
      </c>
      <c r="D3510" s="4" t="s">
        <v>735</v>
      </c>
      <c r="E3510" s="3" t="s">
        <v>852</v>
      </c>
      <c r="F3510" s="3"/>
      <c r="G3510" s="3"/>
      <c r="H3510" s="3"/>
      <c r="I3510" s="3" t="s">
        <v>833</v>
      </c>
      <c r="J3510" s="3">
        <v>2030</v>
      </c>
      <c r="K3510" s="9">
        <v>44</v>
      </c>
    </row>
    <row r="3511" spans="1:11" x14ac:dyDescent="0.3">
      <c r="A3511" s="4" t="s">
        <v>273</v>
      </c>
      <c r="B3511" s="4" t="s">
        <v>96</v>
      </c>
      <c r="C3511" s="4" t="s">
        <v>36</v>
      </c>
      <c r="D3511" s="4" t="s">
        <v>735</v>
      </c>
      <c r="E3511" s="3" t="s">
        <v>852</v>
      </c>
      <c r="F3511" s="3"/>
      <c r="G3511" s="3"/>
      <c r="H3511" s="3"/>
      <c r="I3511" s="3" t="s">
        <v>833</v>
      </c>
      <c r="J3511" s="3">
        <v>2040</v>
      </c>
      <c r="K3511" s="9">
        <v>44</v>
      </c>
    </row>
    <row r="3512" spans="1:11" x14ac:dyDescent="0.3">
      <c r="A3512" s="4" t="s">
        <v>273</v>
      </c>
      <c r="B3512" s="4" t="s">
        <v>96</v>
      </c>
      <c r="C3512" s="4" t="s">
        <v>36</v>
      </c>
      <c r="D3512" s="4" t="s">
        <v>735</v>
      </c>
      <c r="E3512" s="3" t="s">
        <v>852</v>
      </c>
      <c r="F3512" s="3"/>
      <c r="G3512" s="3"/>
      <c r="H3512" s="3"/>
      <c r="I3512" s="3" t="s">
        <v>833</v>
      </c>
      <c r="J3512" s="3">
        <v>2050</v>
      </c>
      <c r="K3512" s="9">
        <v>44</v>
      </c>
    </row>
    <row r="3513" spans="1:11" x14ac:dyDescent="0.3">
      <c r="A3513" s="4" t="s">
        <v>273</v>
      </c>
      <c r="B3513" s="4" t="s">
        <v>96</v>
      </c>
      <c r="C3513" s="4" t="s">
        <v>36</v>
      </c>
      <c r="D3513" s="4" t="s">
        <v>742</v>
      </c>
      <c r="E3513" s="3" t="s">
        <v>897</v>
      </c>
      <c r="F3513" s="3"/>
      <c r="G3513" s="3" t="s">
        <v>100</v>
      </c>
      <c r="H3513" s="3"/>
      <c r="I3513" s="3" t="s">
        <v>12</v>
      </c>
      <c r="J3513" s="3">
        <v>2020</v>
      </c>
      <c r="K3513" s="9">
        <v>0.5</v>
      </c>
    </row>
    <row r="3514" spans="1:11" x14ac:dyDescent="0.3">
      <c r="A3514" s="4" t="s">
        <v>273</v>
      </c>
      <c r="B3514" s="4" t="s">
        <v>96</v>
      </c>
      <c r="C3514" s="4" t="s">
        <v>36</v>
      </c>
      <c r="D3514" s="4" t="s">
        <v>742</v>
      </c>
      <c r="E3514" s="3" t="s">
        <v>897</v>
      </c>
      <c r="F3514" s="3"/>
      <c r="G3514" s="3" t="s">
        <v>100</v>
      </c>
      <c r="H3514" s="3"/>
      <c r="I3514" s="3" t="s">
        <v>12</v>
      </c>
      <c r="J3514" s="3">
        <v>2050</v>
      </c>
      <c r="K3514" s="9">
        <v>0.5</v>
      </c>
    </row>
    <row r="3515" spans="1:11" x14ac:dyDescent="0.3">
      <c r="A3515" s="4" t="s">
        <v>273</v>
      </c>
      <c r="B3515" s="4" t="s">
        <v>96</v>
      </c>
      <c r="C3515" s="4" t="s">
        <v>36</v>
      </c>
      <c r="D3515" s="4" t="s">
        <v>742</v>
      </c>
      <c r="E3515" s="3" t="s">
        <v>897</v>
      </c>
      <c r="F3515" s="3"/>
      <c r="G3515" s="3" t="s">
        <v>100</v>
      </c>
      <c r="H3515" s="3"/>
      <c r="I3515" s="3" t="s">
        <v>11</v>
      </c>
      <c r="J3515" s="3">
        <v>2020</v>
      </c>
      <c r="K3515" s="9">
        <v>1.5</v>
      </c>
    </row>
    <row r="3516" spans="1:11" x14ac:dyDescent="0.3">
      <c r="A3516" s="4" t="s">
        <v>273</v>
      </c>
      <c r="B3516" s="4" t="s">
        <v>96</v>
      </c>
      <c r="C3516" s="4" t="s">
        <v>36</v>
      </c>
      <c r="D3516" s="4" t="s">
        <v>742</v>
      </c>
      <c r="E3516" s="3" t="s">
        <v>897</v>
      </c>
      <c r="F3516" s="3"/>
      <c r="G3516" s="3" t="s">
        <v>100</v>
      </c>
      <c r="H3516" s="3"/>
      <c r="I3516" s="3" t="s">
        <v>11</v>
      </c>
      <c r="J3516" s="3">
        <v>2050</v>
      </c>
      <c r="K3516" s="9">
        <v>1.5</v>
      </c>
    </row>
    <row r="3517" spans="1:11" x14ac:dyDescent="0.3">
      <c r="A3517" s="4" t="s">
        <v>273</v>
      </c>
      <c r="B3517" s="4" t="s">
        <v>96</v>
      </c>
      <c r="C3517" s="4" t="s">
        <v>36</v>
      </c>
      <c r="D3517" s="4" t="s">
        <v>742</v>
      </c>
      <c r="E3517" s="3" t="s">
        <v>897</v>
      </c>
      <c r="F3517" s="3"/>
      <c r="G3517" s="3" t="s">
        <v>100</v>
      </c>
      <c r="H3517" s="3"/>
      <c r="I3517" s="3" t="s">
        <v>833</v>
      </c>
      <c r="J3517" s="3">
        <v>2015</v>
      </c>
      <c r="K3517" s="9">
        <v>1.38961038961039</v>
      </c>
    </row>
    <row r="3518" spans="1:11" x14ac:dyDescent="0.3">
      <c r="A3518" s="4" t="s">
        <v>273</v>
      </c>
      <c r="B3518" s="4" t="s">
        <v>96</v>
      </c>
      <c r="C3518" s="4" t="s">
        <v>36</v>
      </c>
      <c r="D3518" s="4" t="s">
        <v>742</v>
      </c>
      <c r="E3518" s="3" t="s">
        <v>897</v>
      </c>
      <c r="F3518" s="3"/>
      <c r="G3518" s="3" t="s">
        <v>100</v>
      </c>
      <c r="H3518" s="3"/>
      <c r="I3518" s="3" t="s">
        <v>833</v>
      </c>
      <c r="J3518" s="3">
        <v>2020</v>
      </c>
      <c r="K3518" s="9">
        <v>1.38961038961039</v>
      </c>
    </row>
    <row r="3519" spans="1:11" x14ac:dyDescent="0.3">
      <c r="A3519" s="4" t="s">
        <v>273</v>
      </c>
      <c r="B3519" s="4" t="s">
        <v>96</v>
      </c>
      <c r="C3519" s="4" t="s">
        <v>36</v>
      </c>
      <c r="D3519" s="4" t="s">
        <v>742</v>
      </c>
      <c r="E3519" s="3" t="s">
        <v>897</v>
      </c>
      <c r="F3519" s="3"/>
      <c r="G3519" s="3" t="s">
        <v>100</v>
      </c>
      <c r="H3519" s="3"/>
      <c r="I3519" s="3" t="s">
        <v>833</v>
      </c>
      <c r="J3519" s="3">
        <v>2030</v>
      </c>
      <c r="K3519" s="9">
        <v>1.1818181818181821</v>
      </c>
    </row>
    <row r="3520" spans="1:11" x14ac:dyDescent="0.3">
      <c r="A3520" s="4" t="s">
        <v>273</v>
      </c>
      <c r="B3520" s="4" t="s">
        <v>96</v>
      </c>
      <c r="C3520" s="4" t="s">
        <v>36</v>
      </c>
      <c r="D3520" s="4" t="s">
        <v>742</v>
      </c>
      <c r="E3520" s="3" t="s">
        <v>897</v>
      </c>
      <c r="F3520" s="3"/>
      <c r="G3520" s="3" t="s">
        <v>100</v>
      </c>
      <c r="H3520" s="3"/>
      <c r="I3520" s="3" t="s">
        <v>833</v>
      </c>
      <c r="J3520" s="3">
        <v>2040</v>
      </c>
      <c r="K3520" s="9">
        <v>1.1000000000000001</v>
      </c>
    </row>
    <row r="3521" spans="1:11" x14ac:dyDescent="0.3">
      <c r="A3521" s="4" t="s">
        <v>273</v>
      </c>
      <c r="B3521" s="4" t="s">
        <v>96</v>
      </c>
      <c r="C3521" s="4" t="s">
        <v>36</v>
      </c>
      <c r="D3521" s="4" t="s">
        <v>742</v>
      </c>
      <c r="E3521" s="3" t="s">
        <v>897</v>
      </c>
      <c r="F3521" s="3"/>
      <c r="G3521" s="3" t="s">
        <v>100</v>
      </c>
      <c r="H3521" s="3"/>
      <c r="I3521" s="3" t="s">
        <v>833</v>
      </c>
      <c r="J3521" s="3">
        <v>2050</v>
      </c>
      <c r="K3521" s="9">
        <v>1.0389610389610391</v>
      </c>
    </row>
    <row r="3522" spans="1:11" x14ac:dyDescent="0.3">
      <c r="A3522" s="4" t="s">
        <v>273</v>
      </c>
      <c r="B3522" s="4" t="s">
        <v>96</v>
      </c>
      <c r="C3522" s="4" t="s">
        <v>36</v>
      </c>
      <c r="D3522" s="4" t="s">
        <v>739</v>
      </c>
      <c r="E3522" s="3" t="s">
        <v>891</v>
      </c>
      <c r="F3522" s="3"/>
      <c r="G3522" s="3"/>
      <c r="H3522" s="3"/>
      <c r="I3522" s="3" t="s">
        <v>833</v>
      </c>
      <c r="J3522" s="3">
        <v>2015</v>
      </c>
      <c r="K3522" s="9">
        <v>0</v>
      </c>
    </row>
    <row r="3523" spans="1:11" x14ac:dyDescent="0.3">
      <c r="A3523" s="4" t="s">
        <v>273</v>
      </c>
      <c r="B3523" s="4" t="s">
        <v>96</v>
      </c>
      <c r="C3523" s="4" t="s">
        <v>36</v>
      </c>
      <c r="D3523" s="4" t="s">
        <v>739</v>
      </c>
      <c r="E3523" s="3" t="s">
        <v>891</v>
      </c>
      <c r="F3523" s="3"/>
      <c r="G3523" s="3"/>
      <c r="H3523" s="3"/>
      <c r="I3523" s="3" t="s">
        <v>833</v>
      </c>
      <c r="J3523" s="3">
        <v>2020</v>
      </c>
      <c r="K3523" s="9">
        <v>0</v>
      </c>
    </row>
    <row r="3524" spans="1:11" x14ac:dyDescent="0.3">
      <c r="A3524" s="4" t="s">
        <v>273</v>
      </c>
      <c r="B3524" s="4" t="s">
        <v>96</v>
      </c>
      <c r="C3524" s="4" t="s">
        <v>36</v>
      </c>
      <c r="D3524" s="4" t="s">
        <v>739</v>
      </c>
      <c r="E3524" s="3" t="s">
        <v>891</v>
      </c>
      <c r="F3524" s="3"/>
      <c r="G3524" s="3"/>
      <c r="H3524" s="3"/>
      <c r="I3524" s="3" t="s">
        <v>833</v>
      </c>
      <c r="J3524" s="3">
        <v>2030</v>
      </c>
      <c r="K3524" s="9">
        <v>0</v>
      </c>
    </row>
    <row r="3525" spans="1:11" x14ac:dyDescent="0.3">
      <c r="A3525" s="4" t="s">
        <v>273</v>
      </c>
      <c r="B3525" s="4" t="s">
        <v>96</v>
      </c>
      <c r="C3525" s="4" t="s">
        <v>36</v>
      </c>
      <c r="D3525" s="4" t="s">
        <v>739</v>
      </c>
      <c r="E3525" s="3" t="s">
        <v>891</v>
      </c>
      <c r="F3525" s="3"/>
      <c r="G3525" s="3"/>
      <c r="H3525" s="3"/>
      <c r="I3525" s="3" t="s">
        <v>833</v>
      </c>
      <c r="J3525" s="3">
        <v>2040</v>
      </c>
      <c r="K3525" s="9">
        <v>0</v>
      </c>
    </row>
    <row r="3526" spans="1:11" x14ac:dyDescent="0.3">
      <c r="A3526" s="4" t="s">
        <v>273</v>
      </c>
      <c r="B3526" s="4" t="s">
        <v>96</v>
      </c>
      <c r="C3526" s="4" t="s">
        <v>36</v>
      </c>
      <c r="D3526" s="4" t="s">
        <v>739</v>
      </c>
      <c r="E3526" s="3" t="s">
        <v>891</v>
      </c>
      <c r="F3526" s="3"/>
      <c r="G3526" s="3"/>
      <c r="H3526" s="3"/>
      <c r="I3526" s="3" t="s">
        <v>833</v>
      </c>
      <c r="J3526" s="3">
        <v>2050</v>
      </c>
      <c r="K3526" s="9">
        <v>0</v>
      </c>
    </row>
    <row r="3527" spans="1:11" x14ac:dyDescent="0.3">
      <c r="A3527" s="4" t="s">
        <v>273</v>
      </c>
      <c r="B3527" s="4" t="s">
        <v>96</v>
      </c>
      <c r="C3527" s="4" t="s">
        <v>36</v>
      </c>
      <c r="D3527" s="4" t="s">
        <v>738</v>
      </c>
      <c r="E3527" s="3" t="s">
        <v>891</v>
      </c>
      <c r="F3527" s="3"/>
      <c r="G3527" s="3" t="s">
        <v>82</v>
      </c>
      <c r="H3527" s="3"/>
      <c r="I3527" s="3" t="s">
        <v>12</v>
      </c>
      <c r="J3527" s="3">
        <v>2020</v>
      </c>
      <c r="K3527" s="9">
        <v>0.9</v>
      </c>
    </row>
    <row r="3528" spans="1:11" x14ac:dyDescent="0.3">
      <c r="A3528" s="4" t="s">
        <v>273</v>
      </c>
      <c r="B3528" s="4" t="s">
        <v>96</v>
      </c>
      <c r="C3528" s="4" t="s">
        <v>36</v>
      </c>
      <c r="D3528" s="4" t="s">
        <v>738</v>
      </c>
      <c r="E3528" s="3" t="s">
        <v>891</v>
      </c>
      <c r="F3528" s="3"/>
      <c r="G3528" s="3" t="s">
        <v>82</v>
      </c>
      <c r="H3528" s="3"/>
      <c r="I3528" s="3" t="s">
        <v>12</v>
      </c>
      <c r="J3528" s="3">
        <v>2050</v>
      </c>
      <c r="K3528" s="9">
        <v>0.9</v>
      </c>
    </row>
    <row r="3529" spans="1:11" x14ac:dyDescent="0.3">
      <c r="A3529" s="4" t="s">
        <v>273</v>
      </c>
      <c r="B3529" s="4" t="s">
        <v>96</v>
      </c>
      <c r="C3529" s="4" t="s">
        <v>36</v>
      </c>
      <c r="D3529" s="4" t="s">
        <v>738</v>
      </c>
      <c r="E3529" s="3" t="s">
        <v>891</v>
      </c>
      <c r="F3529" s="3"/>
      <c r="G3529" s="3" t="s">
        <v>82</v>
      </c>
      <c r="H3529" s="3"/>
      <c r="I3529" s="3" t="s">
        <v>11</v>
      </c>
      <c r="J3529" s="3">
        <v>2020</v>
      </c>
      <c r="K3529" s="9">
        <v>1.1000000000000001</v>
      </c>
    </row>
    <row r="3530" spans="1:11" x14ac:dyDescent="0.3">
      <c r="A3530" s="4" t="s">
        <v>273</v>
      </c>
      <c r="B3530" s="4" t="s">
        <v>96</v>
      </c>
      <c r="C3530" s="4" t="s">
        <v>36</v>
      </c>
      <c r="D3530" s="4" t="s">
        <v>738</v>
      </c>
      <c r="E3530" s="3" t="s">
        <v>891</v>
      </c>
      <c r="F3530" s="3"/>
      <c r="G3530" s="3" t="s">
        <v>82</v>
      </c>
      <c r="H3530" s="3"/>
      <c r="I3530" s="3" t="s">
        <v>11</v>
      </c>
      <c r="J3530" s="3">
        <v>2050</v>
      </c>
      <c r="K3530" s="9">
        <v>1.1000000000000001</v>
      </c>
    </row>
    <row r="3531" spans="1:11" x14ac:dyDescent="0.3">
      <c r="A3531" s="4" t="s">
        <v>273</v>
      </c>
      <c r="B3531" s="4" t="s">
        <v>96</v>
      </c>
      <c r="C3531" s="4" t="s">
        <v>36</v>
      </c>
      <c r="D3531" s="4" t="s">
        <v>738</v>
      </c>
      <c r="E3531" s="3" t="s">
        <v>891</v>
      </c>
      <c r="F3531" s="3"/>
      <c r="G3531" s="3" t="s">
        <v>82</v>
      </c>
      <c r="H3531" s="3"/>
      <c r="I3531" s="3" t="s">
        <v>833</v>
      </c>
      <c r="J3531" s="3">
        <v>2015</v>
      </c>
      <c r="K3531" s="9">
        <v>0.1038961038961039</v>
      </c>
    </row>
    <row r="3532" spans="1:11" x14ac:dyDescent="0.3">
      <c r="A3532" s="4" t="s">
        <v>273</v>
      </c>
      <c r="B3532" s="4" t="s">
        <v>96</v>
      </c>
      <c r="C3532" s="4" t="s">
        <v>36</v>
      </c>
      <c r="D3532" s="4" t="s">
        <v>738</v>
      </c>
      <c r="E3532" s="3" t="s">
        <v>891</v>
      </c>
      <c r="F3532" s="3"/>
      <c r="G3532" s="3" t="s">
        <v>82</v>
      </c>
      <c r="H3532" s="3"/>
      <c r="I3532" s="3" t="s">
        <v>833</v>
      </c>
      <c r="J3532" s="3">
        <v>2020</v>
      </c>
      <c r="K3532" s="9">
        <v>0.1038961038961039</v>
      </c>
    </row>
    <row r="3533" spans="1:11" x14ac:dyDescent="0.3">
      <c r="A3533" s="4" t="s">
        <v>273</v>
      </c>
      <c r="B3533" s="4" t="s">
        <v>96</v>
      </c>
      <c r="C3533" s="4" t="s">
        <v>36</v>
      </c>
      <c r="D3533" s="4" t="s">
        <v>738</v>
      </c>
      <c r="E3533" s="3" t="s">
        <v>891</v>
      </c>
      <c r="F3533" s="3"/>
      <c r="G3533" s="3" t="s">
        <v>82</v>
      </c>
      <c r="H3533" s="3"/>
      <c r="I3533" s="3" t="s">
        <v>833</v>
      </c>
      <c r="J3533" s="3">
        <v>2030</v>
      </c>
      <c r="K3533" s="9">
        <v>0.1038961038961039</v>
      </c>
    </row>
    <row r="3534" spans="1:11" x14ac:dyDescent="0.3">
      <c r="A3534" s="4" t="s">
        <v>273</v>
      </c>
      <c r="B3534" s="4" t="s">
        <v>96</v>
      </c>
      <c r="C3534" s="4" t="s">
        <v>36</v>
      </c>
      <c r="D3534" s="4" t="s">
        <v>738</v>
      </c>
      <c r="E3534" s="3" t="s">
        <v>891</v>
      </c>
      <c r="F3534" s="3"/>
      <c r="G3534" s="3" t="s">
        <v>82</v>
      </c>
      <c r="H3534" s="3"/>
      <c r="I3534" s="3" t="s">
        <v>833</v>
      </c>
      <c r="J3534" s="3">
        <v>2040</v>
      </c>
      <c r="K3534" s="9">
        <v>0.1038961038961039</v>
      </c>
    </row>
    <row r="3535" spans="1:11" x14ac:dyDescent="0.3">
      <c r="A3535" s="4" t="s">
        <v>273</v>
      </c>
      <c r="B3535" s="4" t="s">
        <v>96</v>
      </c>
      <c r="C3535" s="4" t="s">
        <v>36</v>
      </c>
      <c r="D3535" s="4" t="s">
        <v>738</v>
      </c>
      <c r="E3535" s="3" t="s">
        <v>891</v>
      </c>
      <c r="F3535" s="3"/>
      <c r="G3535" s="3" t="s">
        <v>82</v>
      </c>
      <c r="H3535" s="3"/>
      <c r="I3535" s="3" t="s">
        <v>833</v>
      </c>
      <c r="J3535" s="3">
        <v>2050</v>
      </c>
      <c r="K3535" s="9">
        <v>0.1038961038961039</v>
      </c>
    </row>
    <row r="3536" spans="1:11" x14ac:dyDescent="0.3">
      <c r="A3536" s="4" t="s">
        <v>274</v>
      </c>
      <c r="B3536" s="4" t="s">
        <v>213</v>
      </c>
      <c r="C3536" s="4" t="s">
        <v>10</v>
      </c>
      <c r="D3536" s="4" t="s">
        <v>420</v>
      </c>
      <c r="E3536" s="3" t="s">
        <v>853</v>
      </c>
      <c r="F3536" s="3"/>
      <c r="G3536" s="3"/>
      <c r="H3536" s="3"/>
      <c r="I3536" s="3" t="s">
        <v>833</v>
      </c>
      <c r="J3536" s="3">
        <v>2015</v>
      </c>
      <c r="K3536" s="9">
        <v>2</v>
      </c>
    </row>
    <row r="3537" spans="1:11" x14ac:dyDescent="0.3">
      <c r="A3537" s="4" t="s">
        <v>274</v>
      </c>
      <c r="B3537" s="4" t="s">
        <v>213</v>
      </c>
      <c r="C3537" s="4" t="s">
        <v>10</v>
      </c>
      <c r="D3537" s="4" t="s">
        <v>420</v>
      </c>
      <c r="E3537" s="3" t="s">
        <v>853</v>
      </c>
      <c r="F3537" s="3"/>
      <c r="G3537" s="3"/>
      <c r="H3537" s="3"/>
      <c r="I3537" s="3" t="s">
        <v>833</v>
      </c>
      <c r="J3537" s="3">
        <v>2020</v>
      </c>
      <c r="K3537" s="9">
        <v>2</v>
      </c>
    </row>
    <row r="3538" spans="1:11" x14ac:dyDescent="0.3">
      <c r="A3538" s="4" t="s">
        <v>274</v>
      </c>
      <c r="B3538" s="4" t="s">
        <v>213</v>
      </c>
      <c r="C3538" s="4" t="s">
        <v>10</v>
      </c>
      <c r="D3538" s="4" t="s">
        <v>420</v>
      </c>
      <c r="E3538" s="3" t="s">
        <v>853</v>
      </c>
      <c r="F3538" s="3"/>
      <c r="G3538" s="3"/>
      <c r="H3538" s="3"/>
      <c r="I3538" s="3" t="s">
        <v>833</v>
      </c>
      <c r="J3538" s="3">
        <v>2030</v>
      </c>
      <c r="K3538" s="9">
        <v>2</v>
      </c>
    </row>
    <row r="3539" spans="1:11" x14ac:dyDescent="0.3">
      <c r="A3539" s="4" t="s">
        <v>274</v>
      </c>
      <c r="B3539" s="4" t="s">
        <v>213</v>
      </c>
      <c r="C3539" s="4" t="s">
        <v>10</v>
      </c>
      <c r="D3539" s="4" t="s">
        <v>420</v>
      </c>
      <c r="E3539" s="3" t="s">
        <v>853</v>
      </c>
      <c r="F3539" s="3"/>
      <c r="G3539" s="3"/>
      <c r="H3539" s="3"/>
      <c r="I3539" s="3" t="s">
        <v>833</v>
      </c>
      <c r="J3539" s="3">
        <v>2040</v>
      </c>
      <c r="K3539" s="9">
        <v>2</v>
      </c>
    </row>
    <row r="3540" spans="1:11" x14ac:dyDescent="0.3">
      <c r="A3540" s="4" t="s">
        <v>274</v>
      </c>
      <c r="B3540" s="4" t="s">
        <v>213</v>
      </c>
      <c r="C3540" s="4" t="s">
        <v>10</v>
      </c>
      <c r="D3540" s="4" t="s">
        <v>420</v>
      </c>
      <c r="E3540" s="3" t="s">
        <v>853</v>
      </c>
      <c r="F3540" s="3"/>
      <c r="G3540" s="3"/>
      <c r="H3540" s="3"/>
      <c r="I3540" s="3" t="s">
        <v>833</v>
      </c>
      <c r="J3540" s="3">
        <v>2050</v>
      </c>
      <c r="K3540" s="9">
        <v>2</v>
      </c>
    </row>
    <row r="3541" spans="1:11" x14ac:dyDescent="0.3">
      <c r="A3541" s="4" t="s">
        <v>274</v>
      </c>
      <c r="B3541" s="4" t="s">
        <v>213</v>
      </c>
      <c r="C3541" s="4" t="s">
        <v>10</v>
      </c>
      <c r="D3541" s="4" t="s">
        <v>633</v>
      </c>
      <c r="E3541" s="3" t="s">
        <v>866</v>
      </c>
      <c r="F3541" s="3"/>
      <c r="G3541" s="3" t="s">
        <v>42</v>
      </c>
      <c r="H3541" s="3"/>
      <c r="I3541" s="3" t="s">
        <v>12</v>
      </c>
      <c r="J3541" s="3">
        <v>2020</v>
      </c>
      <c r="K3541" s="9">
        <v>0.98</v>
      </c>
    </row>
    <row r="3542" spans="1:11" x14ac:dyDescent="0.3">
      <c r="A3542" s="4" t="s">
        <v>274</v>
      </c>
      <c r="B3542" s="4" t="s">
        <v>213</v>
      </c>
      <c r="C3542" s="4" t="s">
        <v>10</v>
      </c>
      <c r="D3542" s="4" t="s">
        <v>633</v>
      </c>
      <c r="E3542" s="3" t="s">
        <v>866</v>
      </c>
      <c r="F3542" s="3"/>
      <c r="G3542" s="3" t="s">
        <v>42</v>
      </c>
      <c r="H3542" s="3"/>
      <c r="I3542" s="3" t="s">
        <v>12</v>
      </c>
      <c r="J3542" s="3">
        <v>2050</v>
      </c>
      <c r="K3542" s="9">
        <v>0.98</v>
      </c>
    </row>
    <row r="3543" spans="1:11" x14ac:dyDescent="0.3">
      <c r="A3543" s="4" t="s">
        <v>274</v>
      </c>
      <c r="B3543" s="4" t="s">
        <v>213</v>
      </c>
      <c r="C3543" s="4" t="s">
        <v>10</v>
      </c>
      <c r="D3543" s="4" t="s">
        <v>633</v>
      </c>
      <c r="E3543" s="3" t="s">
        <v>866</v>
      </c>
      <c r="F3543" s="3"/>
      <c r="G3543" s="3" t="s">
        <v>42</v>
      </c>
      <c r="H3543" s="3"/>
      <c r="I3543" s="3" t="s">
        <v>11</v>
      </c>
      <c r="J3543" s="3">
        <v>2020</v>
      </c>
      <c r="K3543" s="9">
        <v>1.05</v>
      </c>
    </row>
    <row r="3544" spans="1:11" x14ac:dyDescent="0.3">
      <c r="A3544" s="4" t="s">
        <v>274</v>
      </c>
      <c r="B3544" s="4" t="s">
        <v>213</v>
      </c>
      <c r="C3544" s="4" t="s">
        <v>10</v>
      </c>
      <c r="D3544" s="4" t="s">
        <v>633</v>
      </c>
      <c r="E3544" s="3" t="s">
        <v>866</v>
      </c>
      <c r="F3544" s="3"/>
      <c r="G3544" s="3" t="s">
        <v>42</v>
      </c>
      <c r="H3544" s="3"/>
      <c r="I3544" s="3" t="s">
        <v>11</v>
      </c>
      <c r="J3544" s="3">
        <v>2050</v>
      </c>
      <c r="K3544" s="9">
        <v>1.02</v>
      </c>
    </row>
    <row r="3545" spans="1:11" x14ac:dyDescent="0.3">
      <c r="A3545" s="4" t="s">
        <v>274</v>
      </c>
      <c r="B3545" s="4" t="s">
        <v>213</v>
      </c>
      <c r="C3545" s="4" t="s">
        <v>10</v>
      </c>
      <c r="D3545" s="4" t="s">
        <v>633</v>
      </c>
      <c r="E3545" s="3" t="s">
        <v>866</v>
      </c>
      <c r="F3545" s="3"/>
      <c r="G3545" s="3" t="s">
        <v>42</v>
      </c>
      <c r="H3545" s="3"/>
      <c r="I3545" s="3" t="s">
        <v>833</v>
      </c>
      <c r="J3545" s="3">
        <v>2015</v>
      </c>
      <c r="K3545" s="9">
        <v>0.28999999999999998</v>
      </c>
    </row>
    <row r="3546" spans="1:11" x14ac:dyDescent="0.3">
      <c r="A3546" s="4" t="s">
        <v>274</v>
      </c>
      <c r="B3546" s="4" t="s">
        <v>213</v>
      </c>
      <c r="C3546" s="4" t="s">
        <v>10</v>
      </c>
      <c r="D3546" s="4" t="s">
        <v>633</v>
      </c>
      <c r="E3546" s="3" t="s">
        <v>866</v>
      </c>
      <c r="F3546" s="3"/>
      <c r="G3546" s="3" t="s">
        <v>42</v>
      </c>
      <c r="H3546" s="3"/>
      <c r="I3546" s="3" t="s">
        <v>833</v>
      </c>
      <c r="J3546" s="3">
        <v>2020</v>
      </c>
      <c r="K3546" s="9">
        <v>0.27</v>
      </c>
    </row>
    <row r="3547" spans="1:11" x14ac:dyDescent="0.3">
      <c r="A3547" s="4" t="s">
        <v>274</v>
      </c>
      <c r="B3547" s="4" t="s">
        <v>213</v>
      </c>
      <c r="C3547" s="4" t="s">
        <v>10</v>
      </c>
      <c r="D3547" s="4" t="s">
        <v>633</v>
      </c>
      <c r="E3547" s="3" t="s">
        <v>866</v>
      </c>
      <c r="F3547" s="3"/>
      <c r="G3547" s="3" t="s">
        <v>42</v>
      </c>
      <c r="H3547" s="3"/>
      <c r="I3547" s="3" t="s">
        <v>833</v>
      </c>
      <c r="J3547" s="3">
        <v>2030</v>
      </c>
      <c r="K3547" s="9">
        <v>0.28000000000000003</v>
      </c>
    </row>
    <row r="3548" spans="1:11" x14ac:dyDescent="0.3">
      <c r="A3548" s="4" t="s">
        <v>274</v>
      </c>
      <c r="B3548" s="4" t="s">
        <v>213</v>
      </c>
      <c r="C3548" s="4" t="s">
        <v>10</v>
      </c>
      <c r="D3548" s="4" t="s">
        <v>633</v>
      </c>
      <c r="E3548" s="3" t="s">
        <v>866</v>
      </c>
      <c r="F3548" s="3"/>
      <c r="G3548" s="3" t="s">
        <v>42</v>
      </c>
      <c r="H3548" s="3"/>
      <c r="I3548" s="3" t="s">
        <v>833</v>
      </c>
      <c r="J3548" s="3">
        <v>2040</v>
      </c>
      <c r="K3548" s="9">
        <v>0.25</v>
      </c>
    </row>
    <row r="3549" spans="1:11" x14ac:dyDescent="0.3">
      <c r="A3549" s="4" t="s">
        <v>274</v>
      </c>
      <c r="B3549" s="4" t="s">
        <v>213</v>
      </c>
      <c r="C3549" s="4" t="s">
        <v>10</v>
      </c>
      <c r="D3549" s="4" t="s">
        <v>633</v>
      </c>
      <c r="E3549" s="3" t="s">
        <v>866</v>
      </c>
      <c r="F3549" s="3"/>
      <c r="G3549" s="3" t="s">
        <v>42</v>
      </c>
      <c r="H3549" s="3"/>
      <c r="I3549" s="3" t="s">
        <v>833</v>
      </c>
      <c r="J3549" s="3">
        <v>2050</v>
      </c>
      <c r="K3549" s="9">
        <v>0.25</v>
      </c>
    </row>
    <row r="3550" spans="1:11" x14ac:dyDescent="0.3">
      <c r="A3550" s="4" t="s">
        <v>274</v>
      </c>
      <c r="B3550" s="4" t="s">
        <v>213</v>
      </c>
      <c r="C3550" s="4" t="s">
        <v>10</v>
      </c>
      <c r="D3550" s="4" t="s">
        <v>630</v>
      </c>
      <c r="E3550" s="3" t="s">
        <v>866</v>
      </c>
      <c r="F3550" s="3"/>
      <c r="G3550" s="3" t="s">
        <v>2</v>
      </c>
      <c r="H3550" s="3"/>
      <c r="I3550" s="3" t="s">
        <v>12</v>
      </c>
      <c r="J3550" s="3">
        <v>2020</v>
      </c>
      <c r="K3550" s="9">
        <v>0.75</v>
      </c>
    </row>
    <row r="3551" spans="1:11" x14ac:dyDescent="0.3">
      <c r="A3551" s="4" t="s">
        <v>274</v>
      </c>
      <c r="B3551" s="4" t="s">
        <v>213</v>
      </c>
      <c r="C3551" s="4" t="s">
        <v>10</v>
      </c>
      <c r="D3551" s="4" t="s">
        <v>630</v>
      </c>
      <c r="E3551" s="3" t="s">
        <v>866</v>
      </c>
      <c r="F3551" s="3"/>
      <c r="G3551" s="3" t="s">
        <v>2</v>
      </c>
      <c r="H3551" s="3"/>
      <c r="I3551" s="3" t="s">
        <v>12</v>
      </c>
      <c r="J3551" s="3">
        <v>2050</v>
      </c>
      <c r="K3551" s="9">
        <v>0.75</v>
      </c>
    </row>
    <row r="3552" spans="1:11" x14ac:dyDescent="0.3">
      <c r="A3552" s="4" t="s">
        <v>274</v>
      </c>
      <c r="B3552" s="4" t="s">
        <v>213</v>
      </c>
      <c r="C3552" s="4" t="s">
        <v>10</v>
      </c>
      <c r="D3552" s="4" t="s">
        <v>630</v>
      </c>
      <c r="E3552" s="3" t="s">
        <v>866</v>
      </c>
      <c r="F3552" s="3"/>
      <c r="G3552" s="3" t="s">
        <v>2</v>
      </c>
      <c r="H3552" s="3"/>
      <c r="I3552" s="3" t="s">
        <v>11</v>
      </c>
      <c r="J3552" s="3">
        <v>2020</v>
      </c>
      <c r="K3552" s="9">
        <v>1.25</v>
      </c>
    </row>
    <row r="3553" spans="1:11" x14ac:dyDescent="0.3">
      <c r="A3553" s="4" t="s">
        <v>274</v>
      </c>
      <c r="B3553" s="4" t="s">
        <v>213</v>
      </c>
      <c r="C3553" s="4" t="s">
        <v>10</v>
      </c>
      <c r="D3553" s="4" t="s">
        <v>630</v>
      </c>
      <c r="E3553" s="3" t="s">
        <v>866</v>
      </c>
      <c r="F3553" s="3"/>
      <c r="G3553" s="3" t="s">
        <v>2</v>
      </c>
      <c r="H3553" s="3"/>
      <c r="I3553" s="3" t="s">
        <v>11</v>
      </c>
      <c r="J3553" s="3">
        <v>2050</v>
      </c>
      <c r="K3553" s="9">
        <v>1.25</v>
      </c>
    </row>
    <row r="3554" spans="1:11" x14ac:dyDescent="0.3">
      <c r="A3554" s="4" t="s">
        <v>274</v>
      </c>
      <c r="B3554" s="4" t="s">
        <v>213</v>
      </c>
      <c r="C3554" s="4" t="s">
        <v>10</v>
      </c>
      <c r="D3554" s="4" t="s">
        <v>630</v>
      </c>
      <c r="E3554" s="3" t="s">
        <v>866</v>
      </c>
      <c r="F3554" s="3"/>
      <c r="G3554" s="3" t="s">
        <v>2</v>
      </c>
      <c r="H3554" s="3"/>
      <c r="I3554" s="3" t="s">
        <v>833</v>
      </c>
      <c r="J3554" s="3">
        <v>2015</v>
      </c>
      <c r="K3554" s="9">
        <v>0.02</v>
      </c>
    </row>
    <row r="3555" spans="1:11" x14ac:dyDescent="0.3">
      <c r="A3555" s="4" t="s">
        <v>274</v>
      </c>
      <c r="B3555" s="4" t="s">
        <v>213</v>
      </c>
      <c r="C3555" s="4" t="s">
        <v>10</v>
      </c>
      <c r="D3555" s="4" t="s">
        <v>630</v>
      </c>
      <c r="E3555" s="3" t="s">
        <v>866</v>
      </c>
      <c r="F3555" s="3"/>
      <c r="G3555" s="3" t="s">
        <v>2</v>
      </c>
      <c r="H3555" s="3"/>
      <c r="I3555" s="3" t="s">
        <v>833</v>
      </c>
      <c r="J3555" s="3">
        <v>2020</v>
      </c>
      <c r="K3555" s="9">
        <v>0.02</v>
      </c>
    </row>
    <row r="3556" spans="1:11" x14ac:dyDescent="0.3">
      <c r="A3556" s="4" t="s">
        <v>274</v>
      </c>
      <c r="B3556" s="4" t="s">
        <v>213</v>
      </c>
      <c r="C3556" s="4" t="s">
        <v>10</v>
      </c>
      <c r="D3556" s="4" t="s">
        <v>630</v>
      </c>
      <c r="E3556" s="3" t="s">
        <v>866</v>
      </c>
      <c r="F3556" s="3"/>
      <c r="G3556" s="3" t="s">
        <v>2</v>
      </c>
      <c r="H3556" s="3"/>
      <c r="I3556" s="3" t="s">
        <v>833</v>
      </c>
      <c r="J3556" s="3">
        <v>2030</v>
      </c>
      <c r="K3556" s="9">
        <v>0.02</v>
      </c>
    </row>
    <row r="3557" spans="1:11" x14ac:dyDescent="0.3">
      <c r="A3557" s="4" t="s">
        <v>274</v>
      </c>
      <c r="B3557" s="4" t="s">
        <v>213</v>
      </c>
      <c r="C3557" s="4" t="s">
        <v>10</v>
      </c>
      <c r="D3557" s="4" t="s">
        <v>630</v>
      </c>
      <c r="E3557" s="3" t="s">
        <v>866</v>
      </c>
      <c r="F3557" s="3"/>
      <c r="G3557" s="3" t="s">
        <v>2</v>
      </c>
      <c r="H3557" s="3"/>
      <c r="I3557" s="3" t="s">
        <v>833</v>
      </c>
      <c r="J3557" s="3">
        <v>2040</v>
      </c>
      <c r="K3557" s="9">
        <v>0.02</v>
      </c>
    </row>
    <row r="3558" spans="1:11" x14ac:dyDescent="0.3">
      <c r="A3558" s="4" t="s">
        <v>274</v>
      </c>
      <c r="B3558" s="4" t="s">
        <v>213</v>
      </c>
      <c r="C3558" s="4" t="s">
        <v>10</v>
      </c>
      <c r="D3558" s="4" t="s">
        <v>630</v>
      </c>
      <c r="E3558" s="3" t="s">
        <v>866</v>
      </c>
      <c r="F3558" s="3"/>
      <c r="G3558" s="3" t="s">
        <v>2</v>
      </c>
      <c r="H3558" s="3"/>
      <c r="I3558" s="3" t="s">
        <v>833</v>
      </c>
      <c r="J3558" s="3">
        <v>2050</v>
      </c>
      <c r="K3558" s="9">
        <v>0.02</v>
      </c>
    </row>
    <row r="3559" spans="1:11" x14ac:dyDescent="0.3">
      <c r="A3559" s="4" t="s">
        <v>274</v>
      </c>
      <c r="B3559" s="4" t="s">
        <v>213</v>
      </c>
      <c r="C3559" s="4" t="s">
        <v>10</v>
      </c>
      <c r="D3559" s="4" t="s">
        <v>632</v>
      </c>
      <c r="E3559" s="3" t="s">
        <v>866</v>
      </c>
      <c r="F3559" s="3"/>
      <c r="G3559" s="3" t="s">
        <v>42</v>
      </c>
      <c r="H3559" s="3"/>
      <c r="I3559" s="3" t="s">
        <v>12</v>
      </c>
      <c r="J3559" s="3">
        <v>2020</v>
      </c>
      <c r="K3559" s="9">
        <v>0.95</v>
      </c>
    </row>
    <row r="3560" spans="1:11" x14ac:dyDescent="0.3">
      <c r="A3560" s="4" t="s">
        <v>274</v>
      </c>
      <c r="B3560" s="4" t="s">
        <v>213</v>
      </c>
      <c r="C3560" s="4" t="s">
        <v>10</v>
      </c>
      <c r="D3560" s="4" t="s">
        <v>632</v>
      </c>
      <c r="E3560" s="3" t="s">
        <v>866</v>
      </c>
      <c r="F3560" s="3"/>
      <c r="G3560" s="3" t="s">
        <v>42</v>
      </c>
      <c r="H3560" s="3"/>
      <c r="I3560" s="3" t="s">
        <v>12</v>
      </c>
      <c r="J3560" s="3">
        <v>2050</v>
      </c>
      <c r="K3560" s="9">
        <v>0.95</v>
      </c>
    </row>
    <row r="3561" spans="1:11" x14ac:dyDescent="0.3">
      <c r="A3561" s="4" t="s">
        <v>274</v>
      </c>
      <c r="B3561" s="4" t="s">
        <v>213</v>
      </c>
      <c r="C3561" s="4" t="s">
        <v>10</v>
      </c>
      <c r="D3561" s="4" t="s">
        <v>632</v>
      </c>
      <c r="E3561" s="3" t="s">
        <v>866</v>
      </c>
      <c r="F3561" s="3"/>
      <c r="G3561" s="3" t="s">
        <v>42</v>
      </c>
      <c r="H3561" s="3"/>
      <c r="I3561" s="3" t="s">
        <v>11</v>
      </c>
      <c r="J3561" s="3">
        <v>2020</v>
      </c>
      <c r="K3561" s="9">
        <v>1.02</v>
      </c>
    </row>
    <row r="3562" spans="1:11" x14ac:dyDescent="0.3">
      <c r="A3562" s="4" t="s">
        <v>274</v>
      </c>
      <c r="B3562" s="4" t="s">
        <v>213</v>
      </c>
      <c r="C3562" s="4" t="s">
        <v>10</v>
      </c>
      <c r="D3562" s="4" t="s">
        <v>632</v>
      </c>
      <c r="E3562" s="3" t="s">
        <v>866</v>
      </c>
      <c r="F3562" s="3"/>
      <c r="G3562" s="3" t="s">
        <v>42</v>
      </c>
      <c r="H3562" s="3"/>
      <c r="I3562" s="3" t="s">
        <v>11</v>
      </c>
      <c r="J3562" s="3">
        <v>2050</v>
      </c>
      <c r="K3562" s="9">
        <v>1.02</v>
      </c>
    </row>
    <row r="3563" spans="1:11" x14ac:dyDescent="0.3">
      <c r="A3563" s="4" t="s">
        <v>274</v>
      </c>
      <c r="B3563" s="4" t="s">
        <v>213</v>
      </c>
      <c r="C3563" s="4" t="s">
        <v>10</v>
      </c>
      <c r="D3563" s="4" t="s">
        <v>632</v>
      </c>
      <c r="E3563" s="3" t="s">
        <v>866</v>
      </c>
      <c r="F3563" s="3"/>
      <c r="G3563" s="3" t="s">
        <v>42</v>
      </c>
      <c r="H3563" s="3"/>
      <c r="I3563" s="3" t="s">
        <v>833</v>
      </c>
      <c r="J3563" s="3">
        <v>2015</v>
      </c>
      <c r="K3563" s="9">
        <v>0.46</v>
      </c>
    </row>
    <row r="3564" spans="1:11" x14ac:dyDescent="0.3">
      <c r="A3564" s="4" t="s">
        <v>274</v>
      </c>
      <c r="B3564" s="4" t="s">
        <v>213</v>
      </c>
      <c r="C3564" s="4" t="s">
        <v>10</v>
      </c>
      <c r="D3564" s="4" t="s">
        <v>632</v>
      </c>
      <c r="E3564" s="3" t="s">
        <v>866</v>
      </c>
      <c r="F3564" s="3"/>
      <c r="G3564" s="3" t="s">
        <v>42</v>
      </c>
      <c r="H3564" s="3"/>
      <c r="I3564" s="3" t="s">
        <v>833</v>
      </c>
      <c r="J3564" s="3">
        <v>2020</v>
      </c>
      <c r="K3564" s="9">
        <v>46</v>
      </c>
    </row>
    <row r="3565" spans="1:11" x14ac:dyDescent="0.3">
      <c r="A3565" s="4" t="s">
        <v>274</v>
      </c>
      <c r="B3565" s="4" t="s">
        <v>213</v>
      </c>
      <c r="C3565" s="4" t="s">
        <v>10</v>
      </c>
      <c r="D3565" s="4" t="s">
        <v>632</v>
      </c>
      <c r="E3565" s="3" t="s">
        <v>866</v>
      </c>
      <c r="F3565" s="3"/>
      <c r="G3565" s="3" t="s">
        <v>42</v>
      </c>
      <c r="H3565" s="3"/>
      <c r="I3565" s="3" t="s">
        <v>833</v>
      </c>
      <c r="J3565" s="3">
        <v>2030</v>
      </c>
      <c r="K3565" s="9">
        <v>0.47</v>
      </c>
    </row>
    <row r="3566" spans="1:11" x14ac:dyDescent="0.3">
      <c r="A3566" s="4" t="s">
        <v>274</v>
      </c>
      <c r="B3566" s="4" t="s">
        <v>213</v>
      </c>
      <c r="C3566" s="4" t="s">
        <v>10</v>
      </c>
      <c r="D3566" s="4" t="s">
        <v>632</v>
      </c>
      <c r="E3566" s="3" t="s">
        <v>866</v>
      </c>
      <c r="F3566" s="3"/>
      <c r="G3566" s="3" t="s">
        <v>42</v>
      </c>
      <c r="H3566" s="3"/>
      <c r="I3566" s="3" t="s">
        <v>833</v>
      </c>
      <c r="J3566" s="3">
        <v>2040</v>
      </c>
      <c r="K3566" s="9">
        <v>0.47</v>
      </c>
    </row>
    <row r="3567" spans="1:11" x14ac:dyDescent="0.3">
      <c r="A3567" s="4" t="s">
        <v>274</v>
      </c>
      <c r="B3567" s="4" t="s">
        <v>213</v>
      </c>
      <c r="C3567" s="4" t="s">
        <v>10</v>
      </c>
      <c r="D3567" s="4" t="s">
        <v>632</v>
      </c>
      <c r="E3567" s="3" t="s">
        <v>866</v>
      </c>
      <c r="F3567" s="3"/>
      <c r="G3567" s="3" t="s">
        <v>42</v>
      </c>
      <c r="H3567" s="3"/>
      <c r="I3567" s="3" t="s">
        <v>833</v>
      </c>
      <c r="J3567" s="3">
        <v>2050</v>
      </c>
      <c r="K3567" s="9">
        <v>0.47</v>
      </c>
    </row>
    <row r="3568" spans="1:11" x14ac:dyDescent="0.3">
      <c r="A3568" s="4" t="s">
        <v>274</v>
      </c>
      <c r="B3568" s="4" t="s">
        <v>213</v>
      </c>
      <c r="C3568" s="4" t="s">
        <v>10</v>
      </c>
      <c r="D3568" s="4" t="s">
        <v>627</v>
      </c>
      <c r="E3568" s="3" t="s">
        <v>898</v>
      </c>
      <c r="F3568" s="3"/>
      <c r="G3568" s="3" t="s">
        <v>75</v>
      </c>
      <c r="H3568" s="3">
        <v>11</v>
      </c>
      <c r="I3568" s="3" t="s">
        <v>12</v>
      </c>
      <c r="J3568" s="3">
        <v>2020</v>
      </c>
      <c r="K3568" s="9">
        <v>0.5</v>
      </c>
    </row>
    <row r="3569" spans="1:11" x14ac:dyDescent="0.3">
      <c r="A3569" s="4" t="s">
        <v>274</v>
      </c>
      <c r="B3569" s="4" t="s">
        <v>213</v>
      </c>
      <c r="C3569" s="4" t="s">
        <v>10</v>
      </c>
      <c r="D3569" s="4" t="s">
        <v>627</v>
      </c>
      <c r="E3569" s="3" t="s">
        <v>898</v>
      </c>
      <c r="F3569" s="3"/>
      <c r="G3569" s="3" t="s">
        <v>75</v>
      </c>
      <c r="H3569" s="3">
        <v>11</v>
      </c>
      <c r="I3569" s="3" t="s">
        <v>12</v>
      </c>
      <c r="J3569" s="3">
        <v>2050</v>
      </c>
      <c r="K3569" s="9">
        <v>0.6</v>
      </c>
    </row>
    <row r="3570" spans="1:11" x14ac:dyDescent="0.3">
      <c r="A3570" s="4" t="s">
        <v>274</v>
      </c>
      <c r="B3570" s="4" t="s">
        <v>213</v>
      </c>
      <c r="C3570" s="4" t="s">
        <v>10</v>
      </c>
      <c r="D3570" s="4" t="s">
        <v>627</v>
      </c>
      <c r="E3570" s="3" t="s">
        <v>898</v>
      </c>
      <c r="F3570" s="3"/>
      <c r="G3570" s="3" t="s">
        <v>75</v>
      </c>
      <c r="H3570" s="3">
        <v>11</v>
      </c>
      <c r="I3570" s="3" t="s">
        <v>11</v>
      </c>
      <c r="J3570" s="3">
        <v>2020</v>
      </c>
      <c r="K3570" s="9">
        <v>1.2</v>
      </c>
    </row>
    <row r="3571" spans="1:11" x14ac:dyDescent="0.3">
      <c r="A3571" s="4" t="s">
        <v>274</v>
      </c>
      <c r="B3571" s="4" t="s">
        <v>213</v>
      </c>
      <c r="C3571" s="4" t="s">
        <v>10</v>
      </c>
      <c r="D3571" s="4" t="s">
        <v>627</v>
      </c>
      <c r="E3571" s="3" t="s">
        <v>898</v>
      </c>
      <c r="F3571" s="3"/>
      <c r="G3571" s="3" t="s">
        <v>75</v>
      </c>
      <c r="H3571" s="3">
        <v>11</v>
      </c>
      <c r="I3571" s="3" t="s">
        <v>11</v>
      </c>
      <c r="J3571" s="3">
        <v>2050</v>
      </c>
      <c r="K3571" s="9">
        <v>1</v>
      </c>
    </row>
    <row r="3572" spans="1:11" x14ac:dyDescent="0.3">
      <c r="A3572" s="4" t="s">
        <v>274</v>
      </c>
      <c r="B3572" s="4" t="s">
        <v>213</v>
      </c>
      <c r="C3572" s="4" t="s">
        <v>10</v>
      </c>
      <c r="D3572" s="4" t="s">
        <v>627</v>
      </c>
      <c r="E3572" s="3" t="s">
        <v>898</v>
      </c>
      <c r="F3572" s="3"/>
      <c r="G3572" s="3" t="s">
        <v>75</v>
      </c>
      <c r="H3572" s="3">
        <v>11</v>
      </c>
      <c r="I3572" s="3" t="s">
        <v>833</v>
      </c>
      <c r="J3572" s="3">
        <v>2015</v>
      </c>
      <c r="K3572" s="9">
        <v>320</v>
      </c>
    </row>
    <row r="3573" spans="1:11" x14ac:dyDescent="0.3">
      <c r="A3573" s="4" t="s">
        <v>274</v>
      </c>
      <c r="B3573" s="4" t="s">
        <v>213</v>
      </c>
      <c r="C3573" s="4" t="s">
        <v>10</v>
      </c>
      <c r="D3573" s="4" t="s">
        <v>627</v>
      </c>
      <c r="E3573" s="3" t="s">
        <v>898</v>
      </c>
      <c r="F3573" s="3"/>
      <c r="G3573" s="3" t="s">
        <v>75</v>
      </c>
      <c r="H3573" s="3">
        <v>11</v>
      </c>
      <c r="I3573" s="3" t="s">
        <v>833</v>
      </c>
      <c r="J3573" s="3">
        <v>2020</v>
      </c>
      <c r="K3573" s="9">
        <v>320</v>
      </c>
    </row>
    <row r="3574" spans="1:11" x14ac:dyDescent="0.3">
      <c r="A3574" s="4" t="s">
        <v>274</v>
      </c>
      <c r="B3574" s="4" t="s">
        <v>213</v>
      </c>
      <c r="C3574" s="4" t="s">
        <v>10</v>
      </c>
      <c r="D3574" s="4" t="s">
        <v>627</v>
      </c>
      <c r="E3574" s="3" t="s">
        <v>898</v>
      </c>
      <c r="F3574" s="3"/>
      <c r="G3574" s="3" t="s">
        <v>75</v>
      </c>
      <c r="H3574" s="3">
        <v>11</v>
      </c>
      <c r="I3574" s="3" t="s">
        <v>833</v>
      </c>
      <c r="J3574" s="3">
        <v>2030</v>
      </c>
      <c r="K3574" s="9">
        <v>400</v>
      </c>
    </row>
    <row r="3575" spans="1:11" x14ac:dyDescent="0.3">
      <c r="A3575" s="4" t="s">
        <v>274</v>
      </c>
      <c r="B3575" s="4" t="s">
        <v>213</v>
      </c>
      <c r="C3575" s="4" t="s">
        <v>10</v>
      </c>
      <c r="D3575" s="4" t="s">
        <v>627</v>
      </c>
      <c r="E3575" s="3" t="s">
        <v>898</v>
      </c>
      <c r="F3575" s="3"/>
      <c r="G3575" s="3" t="s">
        <v>75</v>
      </c>
      <c r="H3575" s="3">
        <v>11</v>
      </c>
      <c r="I3575" s="3" t="s">
        <v>833</v>
      </c>
      <c r="J3575" s="3">
        <v>2040</v>
      </c>
      <c r="K3575" s="9">
        <v>450</v>
      </c>
    </row>
    <row r="3576" spans="1:11" x14ac:dyDescent="0.3">
      <c r="A3576" s="4" t="s">
        <v>274</v>
      </c>
      <c r="B3576" s="4" t="s">
        <v>213</v>
      </c>
      <c r="C3576" s="4" t="s">
        <v>10</v>
      </c>
      <c r="D3576" s="4" t="s">
        <v>627</v>
      </c>
      <c r="E3576" s="3" t="s">
        <v>898</v>
      </c>
      <c r="F3576" s="3"/>
      <c r="G3576" s="3" t="s">
        <v>75</v>
      </c>
      <c r="H3576" s="3">
        <v>11</v>
      </c>
      <c r="I3576" s="3" t="s">
        <v>833</v>
      </c>
      <c r="J3576" s="3">
        <v>2050</v>
      </c>
      <c r="K3576" s="9">
        <v>500</v>
      </c>
    </row>
    <row r="3577" spans="1:11" x14ac:dyDescent="0.3">
      <c r="A3577" s="4" t="s">
        <v>274</v>
      </c>
      <c r="B3577" s="4" t="s">
        <v>213</v>
      </c>
      <c r="C3577" s="4" t="s">
        <v>10</v>
      </c>
      <c r="D3577" s="4" t="s">
        <v>628</v>
      </c>
      <c r="E3577" s="3" t="s">
        <v>855</v>
      </c>
      <c r="F3577" s="3"/>
      <c r="G3577" s="3" t="s">
        <v>75</v>
      </c>
      <c r="H3577" s="3"/>
      <c r="I3577" s="3" t="s">
        <v>12</v>
      </c>
      <c r="J3577" s="3">
        <v>2020</v>
      </c>
      <c r="K3577" s="9">
        <v>0.5</v>
      </c>
    </row>
    <row r="3578" spans="1:11" x14ac:dyDescent="0.3">
      <c r="A3578" s="4" t="s">
        <v>274</v>
      </c>
      <c r="B3578" s="4" t="s">
        <v>213</v>
      </c>
      <c r="C3578" s="4" t="s">
        <v>10</v>
      </c>
      <c r="D3578" s="4" t="s">
        <v>628</v>
      </c>
      <c r="E3578" s="3" t="s">
        <v>855</v>
      </c>
      <c r="F3578" s="3"/>
      <c r="G3578" s="3" t="s">
        <v>75</v>
      </c>
      <c r="H3578" s="3"/>
      <c r="I3578" s="3" t="s">
        <v>12</v>
      </c>
      <c r="J3578" s="3">
        <v>2050</v>
      </c>
      <c r="K3578" s="9">
        <v>0.6</v>
      </c>
    </row>
    <row r="3579" spans="1:11" x14ac:dyDescent="0.3">
      <c r="A3579" s="4" t="s">
        <v>274</v>
      </c>
      <c r="B3579" s="4" t="s">
        <v>213</v>
      </c>
      <c r="C3579" s="4" t="s">
        <v>10</v>
      </c>
      <c r="D3579" s="4" t="s">
        <v>628</v>
      </c>
      <c r="E3579" s="3" t="s">
        <v>855</v>
      </c>
      <c r="F3579" s="3"/>
      <c r="G3579" s="3" t="s">
        <v>75</v>
      </c>
      <c r="H3579" s="3"/>
      <c r="I3579" s="3" t="s">
        <v>11</v>
      </c>
      <c r="J3579" s="3">
        <v>2020</v>
      </c>
      <c r="K3579" s="9">
        <v>1.2</v>
      </c>
    </row>
    <row r="3580" spans="1:11" x14ac:dyDescent="0.3">
      <c r="A3580" s="4" t="s">
        <v>274</v>
      </c>
      <c r="B3580" s="4" t="s">
        <v>213</v>
      </c>
      <c r="C3580" s="4" t="s">
        <v>10</v>
      </c>
      <c r="D3580" s="4" t="s">
        <v>628</v>
      </c>
      <c r="E3580" s="3" t="s">
        <v>855</v>
      </c>
      <c r="F3580" s="3"/>
      <c r="G3580" s="3" t="s">
        <v>75</v>
      </c>
      <c r="H3580" s="3"/>
      <c r="I3580" s="3" t="s">
        <v>11</v>
      </c>
      <c r="J3580" s="3">
        <v>2050</v>
      </c>
      <c r="K3580" s="9">
        <v>1</v>
      </c>
    </row>
    <row r="3581" spans="1:11" x14ac:dyDescent="0.3">
      <c r="A3581" s="4" t="s">
        <v>274</v>
      </c>
      <c r="B3581" s="4" t="s">
        <v>213</v>
      </c>
      <c r="C3581" s="4" t="s">
        <v>10</v>
      </c>
      <c r="D3581" s="4" t="s">
        <v>628</v>
      </c>
      <c r="E3581" s="3" t="s">
        <v>855</v>
      </c>
      <c r="F3581" s="3"/>
      <c r="G3581" s="3" t="s">
        <v>75</v>
      </c>
      <c r="H3581" s="3"/>
      <c r="I3581" s="3" t="s">
        <v>833</v>
      </c>
      <c r="J3581" s="3">
        <v>2015</v>
      </c>
      <c r="K3581" s="9">
        <v>280</v>
      </c>
    </row>
    <row r="3582" spans="1:11" x14ac:dyDescent="0.3">
      <c r="A3582" s="4" t="s">
        <v>274</v>
      </c>
      <c r="B3582" s="4" t="s">
        <v>213</v>
      </c>
      <c r="C3582" s="4" t="s">
        <v>10</v>
      </c>
      <c r="D3582" s="4" t="s">
        <v>628</v>
      </c>
      <c r="E3582" s="3" t="s">
        <v>855</v>
      </c>
      <c r="F3582" s="3"/>
      <c r="G3582" s="3" t="s">
        <v>75</v>
      </c>
      <c r="H3582" s="3"/>
      <c r="I3582" s="3" t="s">
        <v>833</v>
      </c>
      <c r="J3582" s="3">
        <v>2020</v>
      </c>
      <c r="K3582" s="9">
        <v>280</v>
      </c>
    </row>
    <row r="3583" spans="1:11" x14ac:dyDescent="0.3">
      <c r="A3583" s="4" t="s">
        <v>274</v>
      </c>
      <c r="B3583" s="4" t="s">
        <v>213</v>
      </c>
      <c r="C3583" s="4" t="s">
        <v>10</v>
      </c>
      <c r="D3583" s="4" t="s">
        <v>628</v>
      </c>
      <c r="E3583" s="3" t="s">
        <v>855</v>
      </c>
      <c r="F3583" s="3"/>
      <c r="G3583" s="3" t="s">
        <v>75</v>
      </c>
      <c r="H3583" s="3"/>
      <c r="I3583" s="3" t="s">
        <v>833</v>
      </c>
      <c r="J3583" s="3">
        <v>2030</v>
      </c>
      <c r="K3583" s="9">
        <v>350</v>
      </c>
    </row>
    <row r="3584" spans="1:11" x14ac:dyDescent="0.3">
      <c r="A3584" s="4" t="s">
        <v>274</v>
      </c>
      <c r="B3584" s="4" t="s">
        <v>213</v>
      </c>
      <c r="C3584" s="4" t="s">
        <v>10</v>
      </c>
      <c r="D3584" s="4" t="s">
        <v>628</v>
      </c>
      <c r="E3584" s="3" t="s">
        <v>855</v>
      </c>
      <c r="F3584" s="3"/>
      <c r="G3584" s="3" t="s">
        <v>75</v>
      </c>
      <c r="H3584" s="3"/>
      <c r="I3584" s="3" t="s">
        <v>833</v>
      </c>
      <c r="J3584" s="3">
        <v>2040</v>
      </c>
      <c r="K3584" s="9">
        <v>400</v>
      </c>
    </row>
    <row r="3585" spans="1:11" x14ac:dyDescent="0.3">
      <c r="A3585" s="4" t="s">
        <v>274</v>
      </c>
      <c r="B3585" s="4" t="s">
        <v>213</v>
      </c>
      <c r="C3585" s="4" t="s">
        <v>10</v>
      </c>
      <c r="D3585" s="4" t="s">
        <v>628</v>
      </c>
      <c r="E3585" s="3" t="s">
        <v>855</v>
      </c>
      <c r="F3585" s="3"/>
      <c r="G3585" s="3" t="s">
        <v>75</v>
      </c>
      <c r="H3585" s="3"/>
      <c r="I3585" s="3" t="s">
        <v>833</v>
      </c>
      <c r="J3585" s="3">
        <v>2050</v>
      </c>
      <c r="K3585" s="9">
        <v>440</v>
      </c>
    </row>
    <row r="3586" spans="1:11" x14ac:dyDescent="0.3">
      <c r="A3586" s="4" t="s">
        <v>274</v>
      </c>
      <c r="B3586" s="4" t="s">
        <v>213</v>
      </c>
      <c r="C3586" s="4" t="s">
        <v>10</v>
      </c>
      <c r="D3586" s="4" t="s">
        <v>629</v>
      </c>
      <c r="E3586" s="3" t="s">
        <v>866</v>
      </c>
      <c r="F3586" s="3"/>
      <c r="G3586" s="3" t="s">
        <v>3</v>
      </c>
      <c r="H3586" s="3"/>
      <c r="I3586" s="3" t="s">
        <v>12</v>
      </c>
      <c r="J3586" s="3">
        <v>2020</v>
      </c>
      <c r="K3586" s="9">
        <v>0.98</v>
      </c>
    </row>
    <row r="3587" spans="1:11" x14ac:dyDescent="0.3">
      <c r="A3587" s="4" t="s">
        <v>274</v>
      </c>
      <c r="B3587" s="4" t="s">
        <v>213</v>
      </c>
      <c r="C3587" s="4" t="s">
        <v>10</v>
      </c>
      <c r="D3587" s="4" t="s">
        <v>629</v>
      </c>
      <c r="E3587" s="3" t="s">
        <v>866</v>
      </c>
      <c r="F3587" s="3"/>
      <c r="G3587" s="3" t="s">
        <v>3</v>
      </c>
      <c r="H3587" s="3"/>
      <c r="I3587" s="3" t="s">
        <v>12</v>
      </c>
      <c r="J3587" s="3">
        <v>2050</v>
      </c>
      <c r="K3587" s="9">
        <v>0.98</v>
      </c>
    </row>
    <row r="3588" spans="1:11" x14ac:dyDescent="0.3">
      <c r="A3588" s="4" t="s">
        <v>274</v>
      </c>
      <c r="B3588" s="4" t="s">
        <v>213</v>
      </c>
      <c r="C3588" s="4" t="s">
        <v>10</v>
      </c>
      <c r="D3588" s="4" t="s">
        <v>629</v>
      </c>
      <c r="E3588" s="3" t="s">
        <v>866</v>
      </c>
      <c r="F3588" s="3"/>
      <c r="G3588" s="3" t="s">
        <v>3</v>
      </c>
      <c r="H3588" s="3"/>
      <c r="I3588" s="3" t="s">
        <v>11</v>
      </c>
      <c r="J3588" s="3">
        <v>2020</v>
      </c>
      <c r="K3588" s="9">
        <v>1.05</v>
      </c>
    </row>
    <row r="3589" spans="1:11" x14ac:dyDescent="0.3">
      <c r="A3589" s="4" t="s">
        <v>274</v>
      </c>
      <c r="B3589" s="4" t="s">
        <v>213</v>
      </c>
      <c r="C3589" s="4" t="s">
        <v>10</v>
      </c>
      <c r="D3589" s="4" t="s">
        <v>629</v>
      </c>
      <c r="E3589" s="3" t="s">
        <v>866</v>
      </c>
      <c r="F3589" s="3"/>
      <c r="G3589" s="3" t="s">
        <v>3</v>
      </c>
      <c r="H3589" s="3"/>
      <c r="I3589" s="3" t="s">
        <v>11</v>
      </c>
      <c r="J3589" s="3">
        <v>2050</v>
      </c>
      <c r="K3589" s="9">
        <v>1.02</v>
      </c>
    </row>
    <row r="3590" spans="1:11" x14ac:dyDescent="0.3">
      <c r="A3590" s="4" t="s">
        <v>274</v>
      </c>
      <c r="B3590" s="4" t="s">
        <v>213</v>
      </c>
      <c r="C3590" s="4" t="s">
        <v>10</v>
      </c>
      <c r="D3590" s="4" t="s">
        <v>629</v>
      </c>
      <c r="E3590" s="3" t="s">
        <v>866</v>
      </c>
      <c r="F3590" s="3"/>
      <c r="G3590" s="3" t="s">
        <v>3</v>
      </c>
      <c r="H3590" s="3"/>
      <c r="I3590" s="3" t="s">
        <v>833</v>
      </c>
      <c r="J3590" s="3">
        <v>2015</v>
      </c>
      <c r="K3590" s="9">
        <v>0.83</v>
      </c>
    </row>
    <row r="3591" spans="1:11" x14ac:dyDescent="0.3">
      <c r="A3591" s="4" t="s">
        <v>274</v>
      </c>
      <c r="B3591" s="4" t="s">
        <v>213</v>
      </c>
      <c r="C3591" s="4" t="s">
        <v>10</v>
      </c>
      <c r="D3591" s="4" t="s">
        <v>629</v>
      </c>
      <c r="E3591" s="3" t="s">
        <v>866</v>
      </c>
      <c r="F3591" s="3"/>
      <c r="G3591" s="3" t="s">
        <v>3</v>
      </c>
      <c r="H3591" s="3"/>
      <c r="I3591" s="3" t="s">
        <v>833</v>
      </c>
      <c r="J3591" s="3">
        <v>2020</v>
      </c>
      <c r="K3591" s="9">
        <v>0.83</v>
      </c>
    </row>
    <row r="3592" spans="1:11" x14ac:dyDescent="0.3">
      <c r="A3592" s="4" t="s">
        <v>274</v>
      </c>
      <c r="B3592" s="4" t="s">
        <v>213</v>
      </c>
      <c r="C3592" s="4" t="s">
        <v>10</v>
      </c>
      <c r="D3592" s="4" t="s">
        <v>629</v>
      </c>
      <c r="E3592" s="3" t="s">
        <v>866</v>
      </c>
      <c r="F3592" s="3"/>
      <c r="G3592" s="3" t="s">
        <v>3</v>
      </c>
      <c r="H3592" s="3"/>
      <c r="I3592" s="3" t="s">
        <v>833</v>
      </c>
      <c r="J3592" s="3">
        <v>2030</v>
      </c>
      <c r="K3592" s="9">
        <v>0.84</v>
      </c>
    </row>
    <row r="3593" spans="1:11" x14ac:dyDescent="0.3">
      <c r="A3593" s="4" t="s">
        <v>274</v>
      </c>
      <c r="B3593" s="4" t="s">
        <v>213</v>
      </c>
      <c r="C3593" s="4" t="s">
        <v>10</v>
      </c>
      <c r="D3593" s="4" t="s">
        <v>629</v>
      </c>
      <c r="E3593" s="3" t="s">
        <v>866</v>
      </c>
      <c r="F3593" s="3"/>
      <c r="G3593" s="3" t="s">
        <v>3</v>
      </c>
      <c r="H3593" s="3"/>
      <c r="I3593" s="3" t="s">
        <v>833</v>
      </c>
      <c r="J3593" s="3">
        <v>2040</v>
      </c>
      <c r="K3593" s="9">
        <v>0.85</v>
      </c>
    </row>
    <row r="3594" spans="1:11" x14ac:dyDescent="0.3">
      <c r="A3594" s="4" t="s">
        <v>274</v>
      </c>
      <c r="B3594" s="4" t="s">
        <v>213</v>
      </c>
      <c r="C3594" s="4" t="s">
        <v>10</v>
      </c>
      <c r="D3594" s="4" t="s">
        <v>629</v>
      </c>
      <c r="E3594" s="3" t="s">
        <v>866</v>
      </c>
      <c r="F3594" s="3"/>
      <c r="G3594" s="3" t="s">
        <v>3</v>
      </c>
      <c r="H3594" s="3"/>
      <c r="I3594" s="3" t="s">
        <v>833</v>
      </c>
      <c r="J3594" s="3">
        <v>2050</v>
      </c>
      <c r="K3594" s="9">
        <v>0.85</v>
      </c>
    </row>
    <row r="3595" spans="1:11" x14ac:dyDescent="0.3">
      <c r="A3595" s="4" t="s">
        <v>274</v>
      </c>
      <c r="B3595" s="4" t="s">
        <v>213</v>
      </c>
      <c r="C3595" s="4" t="s">
        <v>10</v>
      </c>
      <c r="D3595" s="4" t="s">
        <v>417</v>
      </c>
      <c r="E3595" s="3" t="s">
        <v>850</v>
      </c>
      <c r="F3595" s="3"/>
      <c r="G3595" s="3"/>
      <c r="H3595" s="3"/>
      <c r="I3595" s="3" t="s">
        <v>833</v>
      </c>
      <c r="J3595" s="3">
        <v>2015</v>
      </c>
      <c r="K3595" s="9">
        <v>0</v>
      </c>
    </row>
    <row r="3596" spans="1:11" x14ac:dyDescent="0.3">
      <c r="A3596" s="4" t="s">
        <v>274</v>
      </c>
      <c r="B3596" s="4" t="s">
        <v>213</v>
      </c>
      <c r="C3596" s="4" t="s">
        <v>10</v>
      </c>
      <c r="D3596" s="4" t="s">
        <v>417</v>
      </c>
      <c r="E3596" s="3" t="s">
        <v>850</v>
      </c>
      <c r="F3596" s="3"/>
      <c r="G3596" s="3"/>
      <c r="H3596" s="3"/>
      <c r="I3596" s="3" t="s">
        <v>833</v>
      </c>
      <c r="J3596" s="3">
        <v>2020</v>
      </c>
      <c r="K3596" s="9">
        <v>0</v>
      </c>
    </row>
    <row r="3597" spans="1:11" x14ac:dyDescent="0.3">
      <c r="A3597" s="4" t="s">
        <v>274</v>
      </c>
      <c r="B3597" s="4" t="s">
        <v>213</v>
      </c>
      <c r="C3597" s="4" t="s">
        <v>10</v>
      </c>
      <c r="D3597" s="4" t="s">
        <v>417</v>
      </c>
      <c r="E3597" s="3" t="s">
        <v>850</v>
      </c>
      <c r="F3597" s="3"/>
      <c r="G3597" s="3"/>
      <c r="H3597" s="3"/>
      <c r="I3597" s="3" t="s">
        <v>833</v>
      </c>
      <c r="J3597" s="3">
        <v>2030</v>
      </c>
      <c r="K3597" s="9">
        <v>0</v>
      </c>
    </row>
    <row r="3598" spans="1:11" x14ac:dyDescent="0.3">
      <c r="A3598" s="4" t="s">
        <v>274</v>
      </c>
      <c r="B3598" s="4" t="s">
        <v>213</v>
      </c>
      <c r="C3598" s="4" t="s">
        <v>10</v>
      </c>
      <c r="D3598" s="4" t="s">
        <v>417</v>
      </c>
      <c r="E3598" s="3" t="s">
        <v>850</v>
      </c>
      <c r="F3598" s="3"/>
      <c r="G3598" s="3"/>
      <c r="H3598" s="3"/>
      <c r="I3598" s="3" t="s">
        <v>833</v>
      </c>
      <c r="J3598" s="3">
        <v>2040</v>
      </c>
      <c r="K3598" s="9">
        <v>0</v>
      </c>
    </row>
    <row r="3599" spans="1:11" x14ac:dyDescent="0.3">
      <c r="A3599" s="4" t="s">
        <v>274</v>
      </c>
      <c r="B3599" s="4" t="s">
        <v>213</v>
      </c>
      <c r="C3599" s="4" t="s">
        <v>10</v>
      </c>
      <c r="D3599" s="4" t="s">
        <v>417</v>
      </c>
      <c r="E3599" s="3" t="s">
        <v>850</v>
      </c>
      <c r="F3599" s="3"/>
      <c r="G3599" s="3"/>
      <c r="H3599" s="3"/>
      <c r="I3599" s="3" t="s">
        <v>833</v>
      </c>
      <c r="J3599" s="3">
        <v>2050</v>
      </c>
      <c r="K3599" s="9">
        <v>0</v>
      </c>
    </row>
    <row r="3600" spans="1:11" x14ac:dyDescent="0.3">
      <c r="A3600" s="4" t="s">
        <v>274</v>
      </c>
      <c r="B3600" s="4" t="s">
        <v>213</v>
      </c>
      <c r="C3600" s="4" t="s">
        <v>10</v>
      </c>
      <c r="D3600" s="4" t="s">
        <v>631</v>
      </c>
      <c r="E3600" s="3" t="s">
        <v>866</v>
      </c>
      <c r="F3600" s="3"/>
      <c r="G3600" s="3" t="s">
        <v>2</v>
      </c>
      <c r="H3600" s="3"/>
      <c r="I3600" s="3" t="s">
        <v>12</v>
      </c>
      <c r="J3600" s="3">
        <v>2020</v>
      </c>
      <c r="K3600" s="9">
        <v>0.75</v>
      </c>
    </row>
    <row r="3601" spans="1:11" x14ac:dyDescent="0.3">
      <c r="A3601" s="4" t="s">
        <v>274</v>
      </c>
      <c r="B3601" s="4" t="s">
        <v>213</v>
      </c>
      <c r="C3601" s="4" t="s">
        <v>10</v>
      </c>
      <c r="D3601" s="4" t="s">
        <v>631</v>
      </c>
      <c r="E3601" s="3" t="s">
        <v>866</v>
      </c>
      <c r="F3601" s="3"/>
      <c r="G3601" s="3" t="s">
        <v>2</v>
      </c>
      <c r="H3601" s="3"/>
      <c r="I3601" s="3" t="s">
        <v>12</v>
      </c>
      <c r="J3601" s="3">
        <v>2050</v>
      </c>
      <c r="K3601" s="9">
        <v>0.75</v>
      </c>
    </row>
    <row r="3602" spans="1:11" x14ac:dyDescent="0.3">
      <c r="A3602" s="4" t="s">
        <v>274</v>
      </c>
      <c r="B3602" s="4" t="s">
        <v>213</v>
      </c>
      <c r="C3602" s="4" t="s">
        <v>10</v>
      </c>
      <c r="D3602" s="4" t="s">
        <v>631</v>
      </c>
      <c r="E3602" s="3" t="s">
        <v>866</v>
      </c>
      <c r="F3602" s="3"/>
      <c r="G3602" s="3" t="s">
        <v>2</v>
      </c>
      <c r="H3602" s="3"/>
      <c r="I3602" s="3" t="s">
        <v>11</v>
      </c>
      <c r="J3602" s="3">
        <v>2020</v>
      </c>
      <c r="K3602" s="9">
        <v>1.25</v>
      </c>
    </row>
    <row r="3603" spans="1:11" x14ac:dyDescent="0.3">
      <c r="A3603" s="4" t="s">
        <v>274</v>
      </c>
      <c r="B3603" s="4" t="s">
        <v>213</v>
      </c>
      <c r="C3603" s="4" t="s">
        <v>10</v>
      </c>
      <c r="D3603" s="4" t="s">
        <v>631</v>
      </c>
      <c r="E3603" s="3" t="s">
        <v>866</v>
      </c>
      <c r="F3603" s="3"/>
      <c r="G3603" s="3" t="s">
        <v>2</v>
      </c>
      <c r="H3603" s="3"/>
      <c r="I3603" s="3" t="s">
        <v>11</v>
      </c>
      <c r="J3603" s="3">
        <v>2050</v>
      </c>
      <c r="K3603" s="9">
        <v>1.25</v>
      </c>
    </row>
    <row r="3604" spans="1:11" x14ac:dyDescent="0.3">
      <c r="A3604" s="4" t="s">
        <v>274</v>
      </c>
      <c r="B3604" s="4" t="s">
        <v>213</v>
      </c>
      <c r="C3604" s="4" t="s">
        <v>10</v>
      </c>
      <c r="D3604" s="4" t="s">
        <v>631</v>
      </c>
      <c r="E3604" s="3" t="s">
        <v>866</v>
      </c>
      <c r="F3604" s="3"/>
      <c r="G3604" s="3" t="s">
        <v>2</v>
      </c>
      <c r="H3604" s="3"/>
      <c r="I3604" s="3" t="s">
        <v>833</v>
      </c>
      <c r="J3604" s="3">
        <v>2015</v>
      </c>
      <c r="K3604" s="9">
        <v>0.15</v>
      </c>
    </row>
    <row r="3605" spans="1:11" x14ac:dyDescent="0.3">
      <c r="A3605" s="4" t="s">
        <v>274</v>
      </c>
      <c r="B3605" s="4" t="s">
        <v>213</v>
      </c>
      <c r="C3605" s="4" t="s">
        <v>10</v>
      </c>
      <c r="D3605" s="4" t="s">
        <v>631</v>
      </c>
      <c r="E3605" s="3" t="s">
        <v>866</v>
      </c>
      <c r="F3605" s="3"/>
      <c r="G3605" s="3" t="s">
        <v>2</v>
      </c>
      <c r="H3605" s="3"/>
      <c r="I3605" s="3" t="s">
        <v>833</v>
      </c>
      <c r="J3605" s="3">
        <v>2020</v>
      </c>
      <c r="K3605" s="9">
        <v>0.15</v>
      </c>
    </row>
    <row r="3606" spans="1:11" x14ac:dyDescent="0.3">
      <c r="A3606" s="4" t="s">
        <v>274</v>
      </c>
      <c r="B3606" s="4" t="s">
        <v>213</v>
      </c>
      <c r="C3606" s="4" t="s">
        <v>10</v>
      </c>
      <c r="D3606" s="4" t="s">
        <v>631</v>
      </c>
      <c r="E3606" s="3" t="s">
        <v>866</v>
      </c>
      <c r="F3606" s="3"/>
      <c r="G3606" s="3" t="s">
        <v>2</v>
      </c>
      <c r="H3606" s="3"/>
      <c r="I3606" s="3" t="s">
        <v>833</v>
      </c>
      <c r="J3606" s="3">
        <v>2030</v>
      </c>
      <c r="K3606" s="9">
        <v>0.14000000000000001</v>
      </c>
    </row>
    <row r="3607" spans="1:11" x14ac:dyDescent="0.3">
      <c r="A3607" s="4" t="s">
        <v>274</v>
      </c>
      <c r="B3607" s="4" t="s">
        <v>213</v>
      </c>
      <c r="C3607" s="4" t="s">
        <v>10</v>
      </c>
      <c r="D3607" s="4" t="s">
        <v>631</v>
      </c>
      <c r="E3607" s="3" t="s">
        <v>866</v>
      </c>
      <c r="F3607" s="3"/>
      <c r="G3607" s="3" t="s">
        <v>2</v>
      </c>
      <c r="H3607" s="3"/>
      <c r="I3607" s="3" t="s">
        <v>833</v>
      </c>
      <c r="J3607" s="3">
        <v>2040</v>
      </c>
      <c r="K3607" s="9">
        <v>0.13</v>
      </c>
    </row>
    <row r="3608" spans="1:11" x14ac:dyDescent="0.3">
      <c r="A3608" s="4" t="s">
        <v>274</v>
      </c>
      <c r="B3608" s="4" t="s">
        <v>213</v>
      </c>
      <c r="C3608" s="4" t="s">
        <v>10</v>
      </c>
      <c r="D3608" s="4" t="s">
        <v>631</v>
      </c>
      <c r="E3608" s="3" t="s">
        <v>866</v>
      </c>
      <c r="F3608" s="3"/>
      <c r="G3608" s="3" t="s">
        <v>2</v>
      </c>
      <c r="H3608" s="3"/>
      <c r="I3608" s="3" t="s">
        <v>833</v>
      </c>
      <c r="J3608" s="3">
        <v>2050</v>
      </c>
      <c r="K3608" s="9">
        <v>0.13</v>
      </c>
    </row>
    <row r="3609" spans="1:11" x14ac:dyDescent="0.3">
      <c r="A3609" s="4" t="s">
        <v>274</v>
      </c>
      <c r="B3609" s="4" t="s">
        <v>213</v>
      </c>
      <c r="C3609" s="4" t="s">
        <v>10</v>
      </c>
      <c r="D3609" s="4" t="s">
        <v>422</v>
      </c>
      <c r="E3609" s="3" t="s">
        <v>857</v>
      </c>
      <c r="F3609" s="3"/>
      <c r="G3609" s="3"/>
      <c r="H3609" s="3"/>
      <c r="I3609" s="3" t="s">
        <v>833</v>
      </c>
      <c r="J3609" s="3">
        <v>2015</v>
      </c>
      <c r="K3609" s="9">
        <v>2</v>
      </c>
    </row>
    <row r="3610" spans="1:11" x14ac:dyDescent="0.3">
      <c r="A3610" s="4" t="s">
        <v>274</v>
      </c>
      <c r="B3610" s="4" t="s">
        <v>213</v>
      </c>
      <c r="C3610" s="4" t="s">
        <v>10</v>
      </c>
      <c r="D3610" s="4" t="s">
        <v>422</v>
      </c>
      <c r="E3610" s="3" t="s">
        <v>857</v>
      </c>
      <c r="F3610" s="3"/>
      <c r="G3610" s="3"/>
      <c r="H3610" s="3"/>
      <c r="I3610" s="3" t="s">
        <v>833</v>
      </c>
      <c r="J3610" s="3">
        <v>2020</v>
      </c>
      <c r="K3610" s="9">
        <v>2</v>
      </c>
    </row>
    <row r="3611" spans="1:11" x14ac:dyDescent="0.3">
      <c r="A3611" s="4" t="s">
        <v>274</v>
      </c>
      <c r="B3611" s="4" t="s">
        <v>213</v>
      </c>
      <c r="C3611" s="4" t="s">
        <v>10</v>
      </c>
      <c r="D3611" s="4" t="s">
        <v>422</v>
      </c>
      <c r="E3611" s="3" t="s">
        <v>857</v>
      </c>
      <c r="F3611" s="3"/>
      <c r="G3611" s="3"/>
      <c r="H3611" s="3"/>
      <c r="I3611" s="3" t="s">
        <v>833</v>
      </c>
      <c r="J3611" s="3">
        <v>2030</v>
      </c>
      <c r="K3611" s="9">
        <v>2</v>
      </c>
    </row>
    <row r="3612" spans="1:11" x14ac:dyDescent="0.3">
      <c r="A3612" s="4" t="s">
        <v>274</v>
      </c>
      <c r="B3612" s="4" t="s">
        <v>213</v>
      </c>
      <c r="C3612" s="4" t="s">
        <v>10</v>
      </c>
      <c r="D3612" s="4" t="s">
        <v>422</v>
      </c>
      <c r="E3612" s="3" t="s">
        <v>857</v>
      </c>
      <c r="F3612" s="3"/>
      <c r="G3612" s="3"/>
      <c r="H3612" s="3"/>
      <c r="I3612" s="3" t="s">
        <v>833</v>
      </c>
      <c r="J3612" s="3">
        <v>2040</v>
      </c>
      <c r="K3612" s="9">
        <v>2</v>
      </c>
    </row>
    <row r="3613" spans="1:11" x14ac:dyDescent="0.3">
      <c r="A3613" s="4" t="s">
        <v>274</v>
      </c>
      <c r="B3613" s="4" t="s">
        <v>213</v>
      </c>
      <c r="C3613" s="4" t="s">
        <v>10</v>
      </c>
      <c r="D3613" s="4" t="s">
        <v>422</v>
      </c>
      <c r="E3613" s="3" t="s">
        <v>857</v>
      </c>
      <c r="F3613" s="3"/>
      <c r="G3613" s="3"/>
      <c r="H3613" s="3"/>
      <c r="I3613" s="3" t="s">
        <v>833</v>
      </c>
      <c r="J3613" s="3">
        <v>2050</v>
      </c>
      <c r="K3613" s="9">
        <v>2</v>
      </c>
    </row>
    <row r="3614" spans="1:11" x14ac:dyDescent="0.3">
      <c r="A3614" s="4" t="s">
        <v>274</v>
      </c>
      <c r="B3614" s="4" t="s">
        <v>213</v>
      </c>
      <c r="C3614" s="4" t="s">
        <v>10</v>
      </c>
      <c r="D3614" s="4" t="s">
        <v>419</v>
      </c>
      <c r="E3614" s="3" t="s">
        <v>853</v>
      </c>
      <c r="F3614" s="3"/>
      <c r="G3614" s="3"/>
      <c r="H3614" s="3"/>
      <c r="I3614" s="3" t="s">
        <v>833</v>
      </c>
      <c r="J3614" s="3">
        <v>2015</v>
      </c>
      <c r="K3614" s="9">
        <v>25</v>
      </c>
    </row>
    <row r="3615" spans="1:11" x14ac:dyDescent="0.3">
      <c r="A3615" s="4" t="s">
        <v>274</v>
      </c>
      <c r="B3615" s="4" t="s">
        <v>213</v>
      </c>
      <c r="C3615" s="4" t="s">
        <v>10</v>
      </c>
      <c r="D3615" s="4" t="s">
        <v>419</v>
      </c>
      <c r="E3615" s="3" t="s">
        <v>853</v>
      </c>
      <c r="F3615" s="3"/>
      <c r="G3615" s="3"/>
      <c r="H3615" s="3"/>
      <c r="I3615" s="3" t="s">
        <v>833</v>
      </c>
      <c r="J3615" s="3">
        <v>2020</v>
      </c>
      <c r="K3615" s="9">
        <v>25</v>
      </c>
    </row>
    <row r="3616" spans="1:11" x14ac:dyDescent="0.3">
      <c r="A3616" s="4" t="s">
        <v>274</v>
      </c>
      <c r="B3616" s="4" t="s">
        <v>213</v>
      </c>
      <c r="C3616" s="4" t="s">
        <v>10</v>
      </c>
      <c r="D3616" s="4" t="s">
        <v>419</v>
      </c>
      <c r="E3616" s="3" t="s">
        <v>853</v>
      </c>
      <c r="F3616" s="3"/>
      <c r="G3616" s="3"/>
      <c r="H3616" s="3"/>
      <c r="I3616" s="3" t="s">
        <v>833</v>
      </c>
      <c r="J3616" s="3">
        <v>2030</v>
      </c>
      <c r="K3616" s="9">
        <v>25</v>
      </c>
    </row>
    <row r="3617" spans="1:11" x14ac:dyDescent="0.3">
      <c r="A3617" s="4" t="s">
        <v>274</v>
      </c>
      <c r="B3617" s="4" t="s">
        <v>213</v>
      </c>
      <c r="C3617" s="4" t="s">
        <v>10</v>
      </c>
      <c r="D3617" s="4" t="s">
        <v>419</v>
      </c>
      <c r="E3617" s="3" t="s">
        <v>853</v>
      </c>
      <c r="F3617" s="3"/>
      <c r="G3617" s="3"/>
      <c r="H3617" s="3"/>
      <c r="I3617" s="3" t="s">
        <v>833</v>
      </c>
      <c r="J3617" s="3">
        <v>2040</v>
      </c>
      <c r="K3617" s="9">
        <v>25</v>
      </c>
    </row>
    <row r="3618" spans="1:11" x14ac:dyDescent="0.3">
      <c r="A3618" s="4" t="s">
        <v>274</v>
      </c>
      <c r="B3618" s="4" t="s">
        <v>213</v>
      </c>
      <c r="C3618" s="4" t="s">
        <v>10</v>
      </c>
      <c r="D3618" s="4" t="s">
        <v>419</v>
      </c>
      <c r="E3618" s="3" t="s">
        <v>853</v>
      </c>
      <c r="F3618" s="3"/>
      <c r="G3618" s="3"/>
      <c r="H3618" s="3"/>
      <c r="I3618" s="3" t="s">
        <v>833</v>
      </c>
      <c r="J3618" s="3">
        <v>2050</v>
      </c>
      <c r="K3618" s="9">
        <v>25</v>
      </c>
    </row>
    <row r="3619" spans="1:11" x14ac:dyDescent="0.3">
      <c r="A3619" s="4" t="s">
        <v>274</v>
      </c>
      <c r="B3619" s="4" t="s">
        <v>213</v>
      </c>
      <c r="C3619" s="4" t="s">
        <v>415</v>
      </c>
      <c r="D3619" s="4" t="s">
        <v>453</v>
      </c>
      <c r="E3619" s="3" t="s">
        <v>850</v>
      </c>
      <c r="F3619" s="3"/>
      <c r="G3619" s="3"/>
      <c r="H3619" s="3"/>
      <c r="I3619" s="3" t="s">
        <v>833</v>
      </c>
      <c r="J3619" s="3">
        <v>2015</v>
      </c>
      <c r="K3619" s="9">
        <v>75</v>
      </c>
    </row>
    <row r="3620" spans="1:11" x14ac:dyDescent="0.3">
      <c r="A3620" s="4" t="s">
        <v>274</v>
      </c>
      <c r="B3620" s="4" t="s">
        <v>213</v>
      </c>
      <c r="C3620" s="4" t="s">
        <v>415</v>
      </c>
      <c r="D3620" s="4" t="s">
        <v>453</v>
      </c>
      <c r="E3620" s="3" t="s">
        <v>850</v>
      </c>
      <c r="F3620" s="3"/>
      <c r="G3620" s="3"/>
      <c r="H3620" s="3"/>
      <c r="I3620" s="3" t="s">
        <v>833</v>
      </c>
      <c r="J3620" s="3">
        <v>2020</v>
      </c>
      <c r="K3620" s="9">
        <v>75</v>
      </c>
    </row>
    <row r="3621" spans="1:11" x14ac:dyDescent="0.3">
      <c r="A3621" s="4" t="s">
        <v>274</v>
      </c>
      <c r="B3621" s="4" t="s">
        <v>213</v>
      </c>
      <c r="C3621" s="4" t="s">
        <v>415</v>
      </c>
      <c r="D3621" s="4" t="s">
        <v>453</v>
      </c>
      <c r="E3621" s="3" t="s">
        <v>850</v>
      </c>
      <c r="F3621" s="3"/>
      <c r="G3621" s="3"/>
      <c r="H3621" s="3"/>
      <c r="I3621" s="3" t="s">
        <v>833</v>
      </c>
      <c r="J3621" s="3">
        <v>2030</v>
      </c>
      <c r="K3621" s="9">
        <v>75</v>
      </c>
    </row>
    <row r="3622" spans="1:11" x14ac:dyDescent="0.3">
      <c r="A3622" s="4" t="s">
        <v>274</v>
      </c>
      <c r="B3622" s="4" t="s">
        <v>213</v>
      </c>
      <c r="C3622" s="4" t="s">
        <v>415</v>
      </c>
      <c r="D3622" s="4" t="s">
        <v>453</v>
      </c>
      <c r="E3622" s="3" t="s">
        <v>850</v>
      </c>
      <c r="F3622" s="3"/>
      <c r="G3622" s="3"/>
      <c r="H3622" s="3"/>
      <c r="I3622" s="3" t="s">
        <v>833</v>
      </c>
      <c r="J3622" s="3">
        <v>2040</v>
      </c>
      <c r="K3622" s="9">
        <v>75</v>
      </c>
    </row>
    <row r="3623" spans="1:11" x14ac:dyDescent="0.3">
      <c r="A3623" s="4" t="s">
        <v>274</v>
      </c>
      <c r="B3623" s="4" t="s">
        <v>213</v>
      </c>
      <c r="C3623" s="4" t="s">
        <v>415</v>
      </c>
      <c r="D3623" s="4" t="s">
        <v>453</v>
      </c>
      <c r="E3623" s="3" t="s">
        <v>850</v>
      </c>
      <c r="F3623" s="3"/>
      <c r="G3623" s="3"/>
      <c r="H3623" s="3"/>
      <c r="I3623" s="3" t="s">
        <v>833</v>
      </c>
      <c r="J3623" s="3">
        <v>2050</v>
      </c>
      <c r="K3623" s="9">
        <v>75</v>
      </c>
    </row>
    <row r="3624" spans="1:11" x14ac:dyDescent="0.3">
      <c r="A3624" s="4" t="s">
        <v>274</v>
      </c>
      <c r="B3624" s="4" t="s">
        <v>213</v>
      </c>
      <c r="C3624" s="4" t="s">
        <v>415</v>
      </c>
      <c r="D3624" s="4" t="s">
        <v>454</v>
      </c>
      <c r="E3624" s="3" t="s">
        <v>850</v>
      </c>
      <c r="F3624" s="3"/>
      <c r="G3624" s="3"/>
      <c r="H3624" s="3"/>
      <c r="I3624" s="3" t="s">
        <v>833</v>
      </c>
      <c r="J3624" s="3">
        <v>2015</v>
      </c>
      <c r="K3624" s="9">
        <v>25</v>
      </c>
    </row>
    <row r="3625" spans="1:11" x14ac:dyDescent="0.3">
      <c r="A3625" s="4" t="s">
        <v>274</v>
      </c>
      <c r="B3625" s="4" t="s">
        <v>213</v>
      </c>
      <c r="C3625" s="4" t="s">
        <v>415</v>
      </c>
      <c r="D3625" s="4" t="s">
        <v>454</v>
      </c>
      <c r="E3625" s="3" t="s">
        <v>850</v>
      </c>
      <c r="F3625" s="3"/>
      <c r="G3625" s="3"/>
      <c r="H3625" s="3"/>
      <c r="I3625" s="3" t="s">
        <v>833</v>
      </c>
      <c r="J3625" s="3">
        <v>2020</v>
      </c>
      <c r="K3625" s="9">
        <v>25</v>
      </c>
    </row>
    <row r="3626" spans="1:11" x14ac:dyDescent="0.3">
      <c r="A3626" s="4" t="s">
        <v>274</v>
      </c>
      <c r="B3626" s="4" t="s">
        <v>213</v>
      </c>
      <c r="C3626" s="4" t="s">
        <v>415</v>
      </c>
      <c r="D3626" s="4" t="s">
        <v>454</v>
      </c>
      <c r="E3626" s="3" t="s">
        <v>850</v>
      </c>
      <c r="F3626" s="3"/>
      <c r="G3626" s="3"/>
      <c r="H3626" s="3"/>
      <c r="I3626" s="3" t="s">
        <v>833</v>
      </c>
      <c r="J3626" s="3">
        <v>2030</v>
      </c>
      <c r="K3626" s="9">
        <v>25</v>
      </c>
    </row>
    <row r="3627" spans="1:11" x14ac:dyDescent="0.3">
      <c r="A3627" s="4" t="s">
        <v>274</v>
      </c>
      <c r="B3627" s="4" t="s">
        <v>213</v>
      </c>
      <c r="C3627" s="4" t="s">
        <v>415</v>
      </c>
      <c r="D3627" s="4" t="s">
        <v>454</v>
      </c>
      <c r="E3627" s="3" t="s">
        <v>850</v>
      </c>
      <c r="F3627" s="3"/>
      <c r="G3627" s="3"/>
      <c r="H3627" s="3"/>
      <c r="I3627" s="3" t="s">
        <v>833</v>
      </c>
      <c r="J3627" s="3">
        <v>2040</v>
      </c>
      <c r="K3627" s="9">
        <v>25</v>
      </c>
    </row>
    <row r="3628" spans="1:11" x14ac:dyDescent="0.3">
      <c r="A3628" s="4" t="s">
        <v>274</v>
      </c>
      <c r="B3628" s="4" t="s">
        <v>213</v>
      </c>
      <c r="C3628" s="4" t="s">
        <v>415</v>
      </c>
      <c r="D3628" s="4" t="s">
        <v>454</v>
      </c>
      <c r="E3628" s="3" t="s">
        <v>850</v>
      </c>
      <c r="F3628" s="3"/>
      <c r="G3628" s="3"/>
      <c r="H3628" s="3"/>
      <c r="I3628" s="3" t="s">
        <v>833</v>
      </c>
      <c r="J3628" s="3">
        <v>2050</v>
      </c>
      <c r="K3628" s="9">
        <v>25</v>
      </c>
    </row>
    <row r="3629" spans="1:11" x14ac:dyDescent="0.3">
      <c r="A3629" s="4" t="s">
        <v>274</v>
      </c>
      <c r="B3629" s="4" t="s">
        <v>213</v>
      </c>
      <c r="C3629" s="4" t="s">
        <v>415</v>
      </c>
      <c r="D3629" s="4" t="s">
        <v>744</v>
      </c>
      <c r="E3629" s="3" t="s">
        <v>869</v>
      </c>
      <c r="F3629" s="3"/>
      <c r="G3629" s="3" t="s">
        <v>31</v>
      </c>
      <c r="H3629" s="3">
        <v>8</v>
      </c>
      <c r="I3629" s="3" t="s">
        <v>12</v>
      </c>
      <c r="J3629" s="3">
        <v>2020</v>
      </c>
      <c r="K3629" s="9">
        <v>0.95</v>
      </c>
    </row>
    <row r="3630" spans="1:11" x14ac:dyDescent="0.3">
      <c r="A3630" s="4" t="s">
        <v>274</v>
      </c>
      <c r="B3630" s="4" t="s">
        <v>213</v>
      </c>
      <c r="C3630" s="4" t="s">
        <v>415</v>
      </c>
      <c r="D3630" s="4" t="s">
        <v>744</v>
      </c>
      <c r="E3630" s="3" t="s">
        <v>869</v>
      </c>
      <c r="F3630" s="3"/>
      <c r="G3630" s="3" t="s">
        <v>31</v>
      </c>
      <c r="H3630" s="3">
        <v>8</v>
      </c>
      <c r="I3630" s="3" t="s">
        <v>12</v>
      </c>
      <c r="J3630" s="3">
        <v>2050</v>
      </c>
      <c r="K3630" s="9">
        <v>0.95</v>
      </c>
    </row>
    <row r="3631" spans="1:11" x14ac:dyDescent="0.3">
      <c r="A3631" s="4" t="s">
        <v>274</v>
      </c>
      <c r="B3631" s="4" t="s">
        <v>213</v>
      </c>
      <c r="C3631" s="4" t="s">
        <v>415</v>
      </c>
      <c r="D3631" s="4" t="s">
        <v>744</v>
      </c>
      <c r="E3631" s="3" t="s">
        <v>869</v>
      </c>
      <c r="F3631" s="3"/>
      <c r="G3631" s="3" t="s">
        <v>31</v>
      </c>
      <c r="H3631" s="3">
        <v>8</v>
      </c>
      <c r="I3631" s="3" t="s">
        <v>11</v>
      </c>
      <c r="J3631" s="3">
        <v>2020</v>
      </c>
      <c r="K3631" s="9">
        <v>1.25</v>
      </c>
    </row>
    <row r="3632" spans="1:11" x14ac:dyDescent="0.3">
      <c r="A3632" s="4" t="s">
        <v>274</v>
      </c>
      <c r="B3632" s="4" t="s">
        <v>213</v>
      </c>
      <c r="C3632" s="4" t="s">
        <v>415</v>
      </c>
      <c r="D3632" s="4" t="s">
        <v>744</v>
      </c>
      <c r="E3632" s="3" t="s">
        <v>869</v>
      </c>
      <c r="F3632" s="3"/>
      <c r="G3632" s="3" t="s">
        <v>31</v>
      </c>
      <c r="H3632" s="3">
        <v>8</v>
      </c>
      <c r="I3632" s="3" t="s">
        <v>11</v>
      </c>
      <c r="J3632" s="3">
        <v>2050</v>
      </c>
      <c r="K3632" s="9">
        <v>1.25</v>
      </c>
    </row>
    <row r="3633" spans="1:11" x14ac:dyDescent="0.3">
      <c r="A3633" s="4" t="s">
        <v>274</v>
      </c>
      <c r="B3633" s="4" t="s">
        <v>213</v>
      </c>
      <c r="C3633" s="4" t="s">
        <v>415</v>
      </c>
      <c r="D3633" s="4" t="s">
        <v>744</v>
      </c>
      <c r="E3633" s="3" t="s">
        <v>869</v>
      </c>
      <c r="F3633" s="3"/>
      <c r="G3633" s="3" t="s">
        <v>31</v>
      </c>
      <c r="H3633" s="3">
        <v>8</v>
      </c>
      <c r="I3633" s="3" t="s">
        <v>833</v>
      </c>
      <c r="J3633" s="3">
        <v>2015</v>
      </c>
      <c r="K3633" s="9">
        <v>6.0759493670886067E-2</v>
      </c>
    </row>
    <row r="3634" spans="1:11" x14ac:dyDescent="0.3">
      <c r="A3634" s="4" t="s">
        <v>274</v>
      </c>
      <c r="B3634" s="4" t="s">
        <v>213</v>
      </c>
      <c r="C3634" s="4" t="s">
        <v>415</v>
      </c>
      <c r="D3634" s="4" t="s">
        <v>744</v>
      </c>
      <c r="E3634" s="3" t="s">
        <v>869</v>
      </c>
      <c r="F3634" s="3"/>
      <c r="G3634" s="3" t="s">
        <v>31</v>
      </c>
      <c r="H3634" s="3">
        <v>8</v>
      </c>
      <c r="I3634" s="3" t="s">
        <v>833</v>
      </c>
      <c r="J3634" s="3">
        <v>2020</v>
      </c>
      <c r="K3634" s="9">
        <v>6.0759493670886067E-2</v>
      </c>
    </row>
    <row r="3635" spans="1:11" x14ac:dyDescent="0.3">
      <c r="A3635" s="4" t="s">
        <v>274</v>
      </c>
      <c r="B3635" s="4" t="s">
        <v>213</v>
      </c>
      <c r="C3635" s="4" t="s">
        <v>415</v>
      </c>
      <c r="D3635" s="4" t="s">
        <v>744</v>
      </c>
      <c r="E3635" s="3" t="s">
        <v>869</v>
      </c>
      <c r="F3635" s="3"/>
      <c r="G3635" s="3" t="s">
        <v>31</v>
      </c>
      <c r="H3635" s="3">
        <v>8</v>
      </c>
      <c r="I3635" s="3" t="s">
        <v>833</v>
      </c>
      <c r="J3635" s="3">
        <v>2030</v>
      </c>
      <c r="K3635" s="9">
        <v>6.0759493670886067E-2</v>
      </c>
    </row>
    <row r="3636" spans="1:11" x14ac:dyDescent="0.3">
      <c r="A3636" s="4" t="s">
        <v>274</v>
      </c>
      <c r="B3636" s="4" t="s">
        <v>213</v>
      </c>
      <c r="C3636" s="4" t="s">
        <v>415</v>
      </c>
      <c r="D3636" s="4" t="s">
        <v>744</v>
      </c>
      <c r="E3636" s="3" t="s">
        <v>869</v>
      </c>
      <c r="F3636" s="3"/>
      <c r="G3636" s="3" t="s">
        <v>31</v>
      </c>
      <c r="H3636" s="3">
        <v>8</v>
      </c>
      <c r="I3636" s="3" t="s">
        <v>833</v>
      </c>
      <c r="J3636" s="3">
        <v>2040</v>
      </c>
      <c r="K3636" s="9">
        <v>6.0759493670886067E-2</v>
      </c>
    </row>
    <row r="3637" spans="1:11" x14ac:dyDescent="0.3">
      <c r="A3637" s="4" t="s">
        <v>274</v>
      </c>
      <c r="B3637" s="4" t="s">
        <v>213</v>
      </c>
      <c r="C3637" s="4" t="s">
        <v>415</v>
      </c>
      <c r="D3637" s="4" t="s">
        <v>744</v>
      </c>
      <c r="E3637" s="3" t="s">
        <v>869</v>
      </c>
      <c r="F3637" s="3"/>
      <c r="G3637" s="3" t="s">
        <v>31</v>
      </c>
      <c r="H3637" s="3">
        <v>8</v>
      </c>
      <c r="I3637" s="3" t="s">
        <v>833</v>
      </c>
      <c r="J3637" s="3">
        <v>2050</v>
      </c>
      <c r="K3637" s="9">
        <v>6.0759493670886067E-2</v>
      </c>
    </row>
    <row r="3638" spans="1:11" x14ac:dyDescent="0.3">
      <c r="A3638" s="4" t="s">
        <v>274</v>
      </c>
      <c r="B3638" s="4" t="s">
        <v>213</v>
      </c>
      <c r="C3638" s="4" t="s">
        <v>415</v>
      </c>
      <c r="D3638" s="4" t="s">
        <v>743</v>
      </c>
      <c r="E3638" s="3" t="s">
        <v>899</v>
      </c>
      <c r="F3638" s="3"/>
      <c r="G3638" s="3" t="s">
        <v>108</v>
      </c>
      <c r="H3638" s="3">
        <v>10</v>
      </c>
      <c r="I3638" s="3" t="s">
        <v>12</v>
      </c>
      <c r="J3638" s="3">
        <v>2020</v>
      </c>
      <c r="K3638" s="9">
        <v>0.95</v>
      </c>
    </row>
    <row r="3639" spans="1:11" x14ac:dyDescent="0.3">
      <c r="A3639" s="4" t="s">
        <v>274</v>
      </c>
      <c r="B3639" s="4" t="s">
        <v>213</v>
      </c>
      <c r="C3639" s="4" t="s">
        <v>415</v>
      </c>
      <c r="D3639" s="4" t="s">
        <v>743</v>
      </c>
      <c r="E3639" s="3" t="s">
        <v>899</v>
      </c>
      <c r="F3639" s="3"/>
      <c r="G3639" s="3" t="s">
        <v>108</v>
      </c>
      <c r="H3639" s="3">
        <v>10</v>
      </c>
      <c r="I3639" s="3" t="s">
        <v>12</v>
      </c>
      <c r="J3639" s="3">
        <v>2050</v>
      </c>
      <c r="K3639" s="9">
        <v>0.95</v>
      </c>
    </row>
    <row r="3640" spans="1:11" x14ac:dyDescent="0.3">
      <c r="A3640" s="4" t="s">
        <v>274</v>
      </c>
      <c r="B3640" s="4" t="s">
        <v>213</v>
      </c>
      <c r="C3640" s="4" t="s">
        <v>415</v>
      </c>
      <c r="D3640" s="4" t="s">
        <v>743</v>
      </c>
      <c r="E3640" s="3" t="s">
        <v>899</v>
      </c>
      <c r="F3640" s="3"/>
      <c r="G3640" s="3" t="s">
        <v>108</v>
      </c>
      <c r="H3640" s="3">
        <v>10</v>
      </c>
      <c r="I3640" s="3" t="s">
        <v>11</v>
      </c>
      <c r="J3640" s="3">
        <v>2020</v>
      </c>
      <c r="K3640" s="9">
        <v>1.25</v>
      </c>
    </row>
    <row r="3641" spans="1:11" x14ac:dyDescent="0.3">
      <c r="A3641" s="4" t="s">
        <v>274</v>
      </c>
      <c r="B3641" s="4" t="s">
        <v>213</v>
      </c>
      <c r="C3641" s="4" t="s">
        <v>415</v>
      </c>
      <c r="D3641" s="4" t="s">
        <v>743</v>
      </c>
      <c r="E3641" s="3" t="s">
        <v>899</v>
      </c>
      <c r="F3641" s="3"/>
      <c r="G3641" s="3" t="s">
        <v>108</v>
      </c>
      <c r="H3641" s="3">
        <v>10</v>
      </c>
      <c r="I3641" s="3" t="s">
        <v>11</v>
      </c>
      <c r="J3641" s="3">
        <v>2050</v>
      </c>
      <c r="K3641" s="9">
        <v>1.25</v>
      </c>
    </row>
    <row r="3642" spans="1:11" x14ac:dyDescent="0.3">
      <c r="A3642" s="4" t="s">
        <v>274</v>
      </c>
      <c r="B3642" s="4" t="s">
        <v>213</v>
      </c>
      <c r="C3642" s="4" t="s">
        <v>415</v>
      </c>
      <c r="D3642" s="4" t="s">
        <v>743</v>
      </c>
      <c r="E3642" s="3" t="s">
        <v>899</v>
      </c>
      <c r="F3642" s="3"/>
      <c r="G3642" s="3" t="s">
        <v>108</v>
      </c>
      <c r="H3642" s="3">
        <v>10</v>
      </c>
      <c r="I3642" s="3" t="s">
        <v>833</v>
      </c>
      <c r="J3642" s="3">
        <v>2015</v>
      </c>
      <c r="K3642" s="9">
        <v>0.73779385171790235</v>
      </c>
    </row>
    <row r="3643" spans="1:11" x14ac:dyDescent="0.3">
      <c r="A3643" s="4" t="s">
        <v>274</v>
      </c>
      <c r="B3643" s="4" t="s">
        <v>213</v>
      </c>
      <c r="C3643" s="4" t="s">
        <v>415</v>
      </c>
      <c r="D3643" s="4" t="s">
        <v>743</v>
      </c>
      <c r="E3643" s="3" t="s">
        <v>899</v>
      </c>
      <c r="F3643" s="3"/>
      <c r="G3643" s="3" t="s">
        <v>108</v>
      </c>
      <c r="H3643" s="3">
        <v>10</v>
      </c>
      <c r="I3643" s="3" t="s">
        <v>833</v>
      </c>
      <c r="J3643" s="3">
        <v>2020</v>
      </c>
      <c r="K3643" s="9">
        <v>0.72332730560578651</v>
      </c>
    </row>
    <row r="3644" spans="1:11" x14ac:dyDescent="0.3">
      <c r="A3644" s="4" t="s">
        <v>274</v>
      </c>
      <c r="B3644" s="4" t="s">
        <v>213</v>
      </c>
      <c r="C3644" s="4" t="s">
        <v>415</v>
      </c>
      <c r="D3644" s="4" t="s">
        <v>743</v>
      </c>
      <c r="E3644" s="3" t="s">
        <v>899</v>
      </c>
      <c r="F3644" s="3"/>
      <c r="G3644" s="3" t="s">
        <v>108</v>
      </c>
      <c r="H3644" s="3">
        <v>10</v>
      </c>
      <c r="I3644" s="3" t="s">
        <v>833</v>
      </c>
      <c r="J3644" s="3">
        <v>2030</v>
      </c>
      <c r="K3644" s="9">
        <v>0.69439421338155505</v>
      </c>
    </row>
    <row r="3645" spans="1:11" x14ac:dyDescent="0.3">
      <c r="A3645" s="4" t="s">
        <v>274</v>
      </c>
      <c r="B3645" s="4" t="s">
        <v>213</v>
      </c>
      <c r="C3645" s="4" t="s">
        <v>415</v>
      </c>
      <c r="D3645" s="4" t="s">
        <v>743</v>
      </c>
      <c r="E3645" s="3" t="s">
        <v>899</v>
      </c>
      <c r="F3645" s="3"/>
      <c r="G3645" s="3" t="s">
        <v>108</v>
      </c>
      <c r="H3645" s="3">
        <v>10</v>
      </c>
      <c r="I3645" s="3" t="s">
        <v>833</v>
      </c>
      <c r="J3645" s="3">
        <v>2040</v>
      </c>
      <c r="K3645" s="9">
        <v>0.66374999999999995</v>
      </c>
    </row>
    <row r="3646" spans="1:11" x14ac:dyDescent="0.3">
      <c r="A3646" s="4" t="s">
        <v>274</v>
      </c>
      <c r="B3646" s="4" t="s">
        <v>213</v>
      </c>
      <c r="C3646" s="4" t="s">
        <v>415</v>
      </c>
      <c r="D3646" s="4" t="s">
        <v>743</v>
      </c>
      <c r="E3646" s="3" t="s">
        <v>899</v>
      </c>
      <c r="F3646" s="3"/>
      <c r="G3646" s="3" t="s">
        <v>108</v>
      </c>
      <c r="H3646" s="3">
        <v>10</v>
      </c>
      <c r="I3646" s="3" t="s">
        <v>833</v>
      </c>
      <c r="J3646" s="3">
        <v>2050</v>
      </c>
      <c r="K3646" s="9">
        <v>0.6616800920598388</v>
      </c>
    </row>
    <row r="3647" spans="1:11" x14ac:dyDescent="0.3">
      <c r="A3647" s="4" t="s">
        <v>274</v>
      </c>
      <c r="B3647" s="4" t="s">
        <v>213</v>
      </c>
      <c r="C3647" s="4" t="s">
        <v>415</v>
      </c>
      <c r="D3647" s="4" t="s">
        <v>745</v>
      </c>
      <c r="E3647" s="3" t="s">
        <v>900</v>
      </c>
      <c r="F3647" s="3"/>
      <c r="G3647" s="3" t="s">
        <v>19</v>
      </c>
      <c r="H3647" s="3"/>
      <c r="I3647" s="3" t="s">
        <v>833</v>
      </c>
      <c r="J3647" s="3">
        <v>2015</v>
      </c>
      <c r="K3647" s="9">
        <v>0</v>
      </c>
    </row>
    <row r="3648" spans="1:11" x14ac:dyDescent="0.3">
      <c r="A3648" s="4" t="s">
        <v>274</v>
      </c>
      <c r="B3648" s="4" t="s">
        <v>213</v>
      </c>
      <c r="C3648" s="4" t="s">
        <v>415</v>
      </c>
      <c r="D3648" s="4" t="s">
        <v>745</v>
      </c>
      <c r="E3648" s="3" t="s">
        <v>900</v>
      </c>
      <c r="F3648" s="3"/>
      <c r="G3648" s="3" t="s">
        <v>19</v>
      </c>
      <c r="H3648" s="3"/>
      <c r="I3648" s="3" t="s">
        <v>833</v>
      </c>
      <c r="J3648" s="3">
        <v>2020</v>
      </c>
      <c r="K3648" s="9">
        <v>0</v>
      </c>
    </row>
    <row r="3649" spans="1:11" x14ac:dyDescent="0.3">
      <c r="A3649" s="4" t="s">
        <v>274</v>
      </c>
      <c r="B3649" s="4" t="s">
        <v>213</v>
      </c>
      <c r="C3649" s="4" t="s">
        <v>415</v>
      </c>
      <c r="D3649" s="4" t="s">
        <v>745</v>
      </c>
      <c r="E3649" s="3" t="s">
        <v>900</v>
      </c>
      <c r="F3649" s="3"/>
      <c r="G3649" s="3" t="s">
        <v>19</v>
      </c>
      <c r="H3649" s="3"/>
      <c r="I3649" s="3" t="s">
        <v>833</v>
      </c>
      <c r="J3649" s="3">
        <v>2030</v>
      </c>
      <c r="K3649" s="9">
        <v>0</v>
      </c>
    </row>
    <row r="3650" spans="1:11" x14ac:dyDescent="0.3">
      <c r="A3650" s="4" t="s">
        <v>274</v>
      </c>
      <c r="B3650" s="4" t="s">
        <v>213</v>
      </c>
      <c r="C3650" s="4" t="s">
        <v>415</v>
      </c>
      <c r="D3650" s="4" t="s">
        <v>745</v>
      </c>
      <c r="E3650" s="3" t="s">
        <v>900</v>
      </c>
      <c r="F3650" s="3"/>
      <c r="G3650" s="3" t="s">
        <v>19</v>
      </c>
      <c r="H3650" s="3"/>
      <c r="I3650" s="3" t="s">
        <v>833</v>
      </c>
      <c r="J3650" s="3">
        <v>2040</v>
      </c>
      <c r="K3650" s="9">
        <v>0</v>
      </c>
    </row>
    <row r="3651" spans="1:11" x14ac:dyDescent="0.3">
      <c r="A3651" s="4" t="s">
        <v>274</v>
      </c>
      <c r="B3651" s="4" t="s">
        <v>213</v>
      </c>
      <c r="C3651" s="4" t="s">
        <v>415</v>
      </c>
      <c r="D3651" s="4" t="s">
        <v>745</v>
      </c>
      <c r="E3651" s="3" t="s">
        <v>900</v>
      </c>
      <c r="F3651" s="3"/>
      <c r="G3651" s="3" t="s">
        <v>19</v>
      </c>
      <c r="H3651" s="3"/>
      <c r="I3651" s="3" t="s">
        <v>833</v>
      </c>
      <c r="J3651" s="3">
        <v>2050</v>
      </c>
      <c r="K3651" s="9">
        <v>0</v>
      </c>
    </row>
    <row r="3652" spans="1:11" x14ac:dyDescent="0.3">
      <c r="A3652" s="4" t="s">
        <v>274</v>
      </c>
      <c r="B3652" s="4" t="s">
        <v>213</v>
      </c>
      <c r="C3652" s="4" t="s">
        <v>415</v>
      </c>
      <c r="D3652" s="4" t="s">
        <v>728</v>
      </c>
      <c r="E3652" s="3" t="s">
        <v>890</v>
      </c>
      <c r="F3652" s="3"/>
      <c r="G3652" s="3" t="s">
        <v>109</v>
      </c>
      <c r="H3652" s="3">
        <v>8</v>
      </c>
      <c r="I3652" s="3" t="s">
        <v>12</v>
      </c>
      <c r="J3652" s="3">
        <v>2020</v>
      </c>
      <c r="K3652" s="9">
        <v>0.9</v>
      </c>
    </row>
    <row r="3653" spans="1:11" x14ac:dyDescent="0.3">
      <c r="A3653" s="4" t="s">
        <v>274</v>
      </c>
      <c r="B3653" s="4" t="s">
        <v>213</v>
      </c>
      <c r="C3653" s="4" t="s">
        <v>415</v>
      </c>
      <c r="D3653" s="4" t="s">
        <v>728</v>
      </c>
      <c r="E3653" s="3" t="s">
        <v>890</v>
      </c>
      <c r="F3653" s="3"/>
      <c r="G3653" s="3" t="s">
        <v>109</v>
      </c>
      <c r="H3653" s="3">
        <v>8</v>
      </c>
      <c r="I3653" s="3" t="s">
        <v>12</v>
      </c>
      <c r="J3653" s="3">
        <v>2050</v>
      </c>
      <c r="K3653" s="9">
        <v>0.9</v>
      </c>
    </row>
    <row r="3654" spans="1:11" x14ac:dyDescent="0.3">
      <c r="A3654" s="4" t="s">
        <v>274</v>
      </c>
      <c r="B3654" s="4" t="s">
        <v>213</v>
      </c>
      <c r="C3654" s="4" t="s">
        <v>415</v>
      </c>
      <c r="D3654" s="4" t="s">
        <v>728</v>
      </c>
      <c r="E3654" s="3" t="s">
        <v>890</v>
      </c>
      <c r="F3654" s="3"/>
      <c r="G3654" s="3" t="s">
        <v>109</v>
      </c>
      <c r="H3654" s="3">
        <v>8</v>
      </c>
      <c r="I3654" s="3" t="s">
        <v>11</v>
      </c>
      <c r="J3654" s="3">
        <v>2020</v>
      </c>
      <c r="K3654" s="9">
        <v>1.1000000000000001</v>
      </c>
    </row>
    <row r="3655" spans="1:11" x14ac:dyDescent="0.3">
      <c r="A3655" s="4" t="s">
        <v>274</v>
      </c>
      <c r="B3655" s="4" t="s">
        <v>213</v>
      </c>
      <c r="C3655" s="4" t="s">
        <v>415</v>
      </c>
      <c r="D3655" s="4" t="s">
        <v>728</v>
      </c>
      <c r="E3655" s="3" t="s">
        <v>890</v>
      </c>
      <c r="F3655" s="3"/>
      <c r="G3655" s="3" t="s">
        <v>109</v>
      </c>
      <c r="H3655" s="3">
        <v>8</v>
      </c>
      <c r="I3655" s="3" t="s">
        <v>11</v>
      </c>
      <c r="J3655" s="3">
        <v>2050</v>
      </c>
      <c r="K3655" s="9">
        <v>1.1000000000000001</v>
      </c>
    </row>
    <row r="3656" spans="1:11" x14ac:dyDescent="0.3">
      <c r="A3656" s="4" t="s">
        <v>274</v>
      </c>
      <c r="B3656" s="4" t="s">
        <v>213</v>
      </c>
      <c r="C3656" s="4" t="s">
        <v>415</v>
      </c>
      <c r="D3656" s="4" t="s">
        <v>728</v>
      </c>
      <c r="E3656" s="3" t="s">
        <v>890</v>
      </c>
      <c r="F3656" s="3"/>
      <c r="G3656" s="3" t="s">
        <v>109</v>
      </c>
      <c r="H3656" s="3">
        <v>8</v>
      </c>
      <c r="I3656" s="3" t="s">
        <v>833</v>
      </c>
      <c r="J3656" s="3">
        <v>2015</v>
      </c>
      <c r="K3656" s="9">
        <v>8.3007194396164632</v>
      </c>
    </row>
    <row r="3657" spans="1:11" x14ac:dyDescent="0.3">
      <c r="A3657" s="4" t="s">
        <v>274</v>
      </c>
      <c r="B3657" s="4" t="s">
        <v>213</v>
      </c>
      <c r="C3657" s="4" t="s">
        <v>415</v>
      </c>
      <c r="D3657" s="4" t="s">
        <v>728</v>
      </c>
      <c r="E3657" s="3" t="s">
        <v>890</v>
      </c>
      <c r="F3657" s="3"/>
      <c r="G3657" s="3" t="s">
        <v>109</v>
      </c>
      <c r="H3657" s="3">
        <v>8</v>
      </c>
      <c r="I3657" s="3" t="s">
        <v>833</v>
      </c>
      <c r="J3657" s="3">
        <v>2020</v>
      </c>
      <c r="K3657" s="9">
        <v>8.3007194396164632</v>
      </c>
    </row>
    <row r="3658" spans="1:11" x14ac:dyDescent="0.3">
      <c r="A3658" s="4" t="s">
        <v>274</v>
      </c>
      <c r="B3658" s="4" t="s">
        <v>213</v>
      </c>
      <c r="C3658" s="4" t="s">
        <v>415</v>
      </c>
      <c r="D3658" s="4" t="s">
        <v>728</v>
      </c>
      <c r="E3658" s="3" t="s">
        <v>890</v>
      </c>
      <c r="F3658" s="3"/>
      <c r="G3658" s="3" t="s">
        <v>109</v>
      </c>
      <c r="H3658" s="3">
        <v>8</v>
      </c>
      <c r="I3658" s="3" t="s">
        <v>833</v>
      </c>
      <c r="J3658" s="3">
        <v>2030</v>
      </c>
      <c r="K3658" s="9">
        <v>8.3007194396164632</v>
      </c>
    </row>
    <row r="3659" spans="1:11" x14ac:dyDescent="0.3">
      <c r="A3659" s="4" t="s">
        <v>274</v>
      </c>
      <c r="B3659" s="4" t="s">
        <v>213</v>
      </c>
      <c r="C3659" s="4" t="s">
        <v>415</v>
      </c>
      <c r="D3659" s="4" t="s">
        <v>728</v>
      </c>
      <c r="E3659" s="3" t="s">
        <v>890</v>
      </c>
      <c r="F3659" s="3"/>
      <c r="G3659" s="3" t="s">
        <v>109</v>
      </c>
      <c r="H3659" s="3">
        <v>8</v>
      </c>
      <c r="I3659" s="3" t="s">
        <v>833</v>
      </c>
      <c r="J3659" s="3">
        <v>2040</v>
      </c>
      <c r="K3659" s="9">
        <v>8.300719439616465</v>
      </c>
    </row>
    <row r="3660" spans="1:11" x14ac:dyDescent="0.3">
      <c r="A3660" s="4" t="s">
        <v>274</v>
      </c>
      <c r="B3660" s="4" t="s">
        <v>213</v>
      </c>
      <c r="C3660" s="4" t="s">
        <v>415</v>
      </c>
      <c r="D3660" s="4" t="s">
        <v>728</v>
      </c>
      <c r="E3660" s="3" t="s">
        <v>890</v>
      </c>
      <c r="F3660" s="3"/>
      <c r="G3660" s="3" t="s">
        <v>109</v>
      </c>
      <c r="H3660" s="3">
        <v>8</v>
      </c>
      <c r="I3660" s="3" t="s">
        <v>833</v>
      </c>
      <c r="J3660" s="3">
        <v>2050</v>
      </c>
      <c r="K3660" s="9">
        <v>8.300719439616465</v>
      </c>
    </row>
    <row r="3661" spans="1:11" x14ac:dyDescent="0.3">
      <c r="A3661" s="4" t="s">
        <v>274</v>
      </c>
      <c r="B3661" s="4" t="s">
        <v>213</v>
      </c>
      <c r="C3661" s="4" t="s">
        <v>36</v>
      </c>
      <c r="D3661" s="4" t="s">
        <v>453</v>
      </c>
      <c r="E3661" s="3" t="s">
        <v>850</v>
      </c>
      <c r="F3661" s="3"/>
      <c r="G3661" s="3"/>
      <c r="H3661" s="3"/>
      <c r="I3661" s="3" t="s">
        <v>833</v>
      </c>
      <c r="J3661" s="3">
        <v>2015</v>
      </c>
      <c r="K3661" s="9">
        <v>75</v>
      </c>
    </row>
    <row r="3662" spans="1:11" x14ac:dyDescent="0.3">
      <c r="A3662" s="4" t="s">
        <v>274</v>
      </c>
      <c r="B3662" s="4" t="s">
        <v>213</v>
      </c>
      <c r="C3662" s="4" t="s">
        <v>36</v>
      </c>
      <c r="D3662" s="4" t="s">
        <v>453</v>
      </c>
      <c r="E3662" s="3" t="s">
        <v>850</v>
      </c>
      <c r="F3662" s="3"/>
      <c r="G3662" s="3"/>
      <c r="H3662" s="3"/>
      <c r="I3662" s="3" t="s">
        <v>833</v>
      </c>
      <c r="J3662" s="3">
        <v>2020</v>
      </c>
      <c r="K3662" s="9">
        <v>75</v>
      </c>
    </row>
    <row r="3663" spans="1:11" x14ac:dyDescent="0.3">
      <c r="A3663" s="4" t="s">
        <v>274</v>
      </c>
      <c r="B3663" s="4" t="s">
        <v>213</v>
      </c>
      <c r="C3663" s="4" t="s">
        <v>36</v>
      </c>
      <c r="D3663" s="4" t="s">
        <v>453</v>
      </c>
      <c r="E3663" s="3" t="s">
        <v>850</v>
      </c>
      <c r="F3663" s="3"/>
      <c r="G3663" s="3"/>
      <c r="H3663" s="3"/>
      <c r="I3663" s="3" t="s">
        <v>833</v>
      </c>
      <c r="J3663" s="3">
        <v>2030</v>
      </c>
      <c r="K3663" s="9">
        <v>75</v>
      </c>
    </row>
    <row r="3664" spans="1:11" x14ac:dyDescent="0.3">
      <c r="A3664" s="4" t="s">
        <v>274</v>
      </c>
      <c r="B3664" s="4" t="s">
        <v>213</v>
      </c>
      <c r="C3664" s="4" t="s">
        <v>36</v>
      </c>
      <c r="D3664" s="4" t="s">
        <v>453</v>
      </c>
      <c r="E3664" s="3" t="s">
        <v>850</v>
      </c>
      <c r="F3664" s="3"/>
      <c r="G3664" s="3"/>
      <c r="H3664" s="3"/>
      <c r="I3664" s="3" t="s">
        <v>833</v>
      </c>
      <c r="J3664" s="3">
        <v>2040</v>
      </c>
      <c r="K3664" s="9">
        <v>75</v>
      </c>
    </row>
    <row r="3665" spans="1:11" x14ac:dyDescent="0.3">
      <c r="A3665" s="4" t="s">
        <v>274</v>
      </c>
      <c r="B3665" s="4" t="s">
        <v>213</v>
      </c>
      <c r="C3665" s="4" t="s">
        <v>36</v>
      </c>
      <c r="D3665" s="4" t="s">
        <v>453</v>
      </c>
      <c r="E3665" s="3" t="s">
        <v>850</v>
      </c>
      <c r="F3665" s="3"/>
      <c r="G3665" s="3"/>
      <c r="H3665" s="3"/>
      <c r="I3665" s="3" t="s">
        <v>833</v>
      </c>
      <c r="J3665" s="3">
        <v>2050</v>
      </c>
      <c r="K3665" s="9">
        <v>75</v>
      </c>
    </row>
    <row r="3666" spans="1:11" x14ac:dyDescent="0.3">
      <c r="A3666" s="4" t="s">
        <v>274</v>
      </c>
      <c r="B3666" s="4" t="s">
        <v>213</v>
      </c>
      <c r="C3666" s="4" t="s">
        <v>36</v>
      </c>
      <c r="D3666" s="4" t="s">
        <v>454</v>
      </c>
      <c r="E3666" s="3" t="s">
        <v>850</v>
      </c>
      <c r="F3666" s="3"/>
      <c r="G3666" s="3"/>
      <c r="H3666" s="3"/>
      <c r="I3666" s="3" t="s">
        <v>833</v>
      </c>
      <c r="J3666" s="3">
        <v>2015</v>
      </c>
      <c r="K3666" s="9">
        <v>25</v>
      </c>
    </row>
    <row r="3667" spans="1:11" x14ac:dyDescent="0.3">
      <c r="A3667" s="4" t="s">
        <v>274</v>
      </c>
      <c r="B3667" s="4" t="s">
        <v>213</v>
      </c>
      <c r="C3667" s="4" t="s">
        <v>36</v>
      </c>
      <c r="D3667" s="4" t="s">
        <v>454</v>
      </c>
      <c r="E3667" s="3" t="s">
        <v>850</v>
      </c>
      <c r="F3667" s="3"/>
      <c r="G3667" s="3"/>
      <c r="H3667" s="3"/>
      <c r="I3667" s="3" t="s">
        <v>833</v>
      </c>
      <c r="J3667" s="3">
        <v>2020</v>
      </c>
      <c r="K3667" s="9">
        <v>25</v>
      </c>
    </row>
    <row r="3668" spans="1:11" x14ac:dyDescent="0.3">
      <c r="A3668" s="4" t="s">
        <v>274</v>
      </c>
      <c r="B3668" s="4" t="s">
        <v>213</v>
      </c>
      <c r="C3668" s="4" t="s">
        <v>36</v>
      </c>
      <c r="D3668" s="4" t="s">
        <v>454</v>
      </c>
      <c r="E3668" s="3" t="s">
        <v>850</v>
      </c>
      <c r="F3668" s="3"/>
      <c r="G3668" s="3"/>
      <c r="H3668" s="3"/>
      <c r="I3668" s="3" t="s">
        <v>833</v>
      </c>
      <c r="J3668" s="3">
        <v>2030</v>
      </c>
      <c r="K3668" s="9">
        <v>25</v>
      </c>
    </row>
    <row r="3669" spans="1:11" x14ac:dyDescent="0.3">
      <c r="A3669" s="4" t="s">
        <v>274</v>
      </c>
      <c r="B3669" s="4" t="s">
        <v>213</v>
      </c>
      <c r="C3669" s="4" t="s">
        <v>36</v>
      </c>
      <c r="D3669" s="4" t="s">
        <v>454</v>
      </c>
      <c r="E3669" s="3" t="s">
        <v>850</v>
      </c>
      <c r="F3669" s="3"/>
      <c r="G3669" s="3"/>
      <c r="H3669" s="3"/>
      <c r="I3669" s="3" t="s">
        <v>833</v>
      </c>
      <c r="J3669" s="3">
        <v>2040</v>
      </c>
      <c r="K3669" s="9">
        <v>25</v>
      </c>
    </row>
    <row r="3670" spans="1:11" x14ac:dyDescent="0.3">
      <c r="A3670" s="4" t="s">
        <v>274</v>
      </c>
      <c r="B3670" s="4" t="s">
        <v>213</v>
      </c>
      <c r="C3670" s="4" t="s">
        <v>36</v>
      </c>
      <c r="D3670" s="4" t="s">
        <v>454</v>
      </c>
      <c r="E3670" s="3" t="s">
        <v>850</v>
      </c>
      <c r="F3670" s="3"/>
      <c r="G3670" s="3"/>
      <c r="H3670" s="3"/>
      <c r="I3670" s="3" t="s">
        <v>833</v>
      </c>
      <c r="J3670" s="3">
        <v>2050</v>
      </c>
      <c r="K3670" s="9">
        <v>25</v>
      </c>
    </row>
    <row r="3671" spans="1:11" x14ac:dyDescent="0.3">
      <c r="A3671" s="4" t="s">
        <v>274</v>
      </c>
      <c r="B3671" s="4" t="s">
        <v>213</v>
      </c>
      <c r="C3671" s="4" t="s">
        <v>36</v>
      </c>
      <c r="D3671" s="4" t="s">
        <v>747</v>
      </c>
      <c r="E3671" s="3" t="s">
        <v>900</v>
      </c>
      <c r="F3671" s="3"/>
      <c r="G3671" s="3" t="s">
        <v>31</v>
      </c>
      <c r="H3671" s="3">
        <v>8</v>
      </c>
      <c r="I3671" s="3" t="s">
        <v>12</v>
      </c>
      <c r="J3671" s="3">
        <v>2020</v>
      </c>
      <c r="K3671" s="9">
        <v>0.95</v>
      </c>
    </row>
    <row r="3672" spans="1:11" x14ac:dyDescent="0.3">
      <c r="A3672" s="4" t="s">
        <v>274</v>
      </c>
      <c r="B3672" s="4" t="s">
        <v>213</v>
      </c>
      <c r="C3672" s="4" t="s">
        <v>36</v>
      </c>
      <c r="D3672" s="4" t="s">
        <v>747</v>
      </c>
      <c r="E3672" s="3" t="s">
        <v>900</v>
      </c>
      <c r="F3672" s="3"/>
      <c r="G3672" s="3" t="s">
        <v>31</v>
      </c>
      <c r="H3672" s="3">
        <v>8</v>
      </c>
      <c r="I3672" s="3" t="s">
        <v>12</v>
      </c>
      <c r="J3672" s="3">
        <v>2050</v>
      </c>
      <c r="K3672" s="9">
        <v>0.95</v>
      </c>
    </row>
    <row r="3673" spans="1:11" x14ac:dyDescent="0.3">
      <c r="A3673" s="4" t="s">
        <v>274</v>
      </c>
      <c r="B3673" s="4" t="s">
        <v>213</v>
      </c>
      <c r="C3673" s="4" t="s">
        <v>36</v>
      </c>
      <c r="D3673" s="4" t="s">
        <v>747</v>
      </c>
      <c r="E3673" s="3" t="s">
        <v>900</v>
      </c>
      <c r="F3673" s="3"/>
      <c r="G3673" s="3" t="s">
        <v>31</v>
      </c>
      <c r="H3673" s="3">
        <v>8</v>
      </c>
      <c r="I3673" s="3" t="s">
        <v>11</v>
      </c>
      <c r="J3673" s="3">
        <v>2020</v>
      </c>
      <c r="K3673" s="9">
        <v>1.25</v>
      </c>
    </row>
    <row r="3674" spans="1:11" x14ac:dyDescent="0.3">
      <c r="A3674" s="4" t="s">
        <v>274</v>
      </c>
      <c r="B3674" s="4" t="s">
        <v>213</v>
      </c>
      <c r="C3674" s="4" t="s">
        <v>36</v>
      </c>
      <c r="D3674" s="4" t="s">
        <v>747</v>
      </c>
      <c r="E3674" s="3" t="s">
        <v>900</v>
      </c>
      <c r="F3674" s="3"/>
      <c r="G3674" s="3" t="s">
        <v>31</v>
      </c>
      <c r="H3674" s="3">
        <v>8</v>
      </c>
      <c r="I3674" s="3" t="s">
        <v>11</v>
      </c>
      <c r="J3674" s="3">
        <v>2050</v>
      </c>
      <c r="K3674" s="9">
        <v>1.25</v>
      </c>
    </row>
    <row r="3675" spans="1:11" x14ac:dyDescent="0.3">
      <c r="A3675" s="4" t="s">
        <v>274</v>
      </c>
      <c r="B3675" s="4" t="s">
        <v>213</v>
      </c>
      <c r="C3675" s="4" t="s">
        <v>36</v>
      </c>
      <c r="D3675" s="4" t="s">
        <v>747</v>
      </c>
      <c r="E3675" s="3" t="s">
        <v>900</v>
      </c>
      <c r="F3675" s="3"/>
      <c r="G3675" s="3" t="s">
        <v>31</v>
      </c>
      <c r="H3675" s="3">
        <v>8</v>
      </c>
      <c r="I3675" s="3" t="s">
        <v>833</v>
      </c>
      <c r="J3675" s="3">
        <v>2015</v>
      </c>
      <c r="K3675" s="9">
        <v>6.0759493670886067E-2</v>
      </c>
    </row>
    <row r="3676" spans="1:11" x14ac:dyDescent="0.3">
      <c r="A3676" s="4" t="s">
        <v>274</v>
      </c>
      <c r="B3676" s="4" t="s">
        <v>213</v>
      </c>
      <c r="C3676" s="4" t="s">
        <v>36</v>
      </c>
      <c r="D3676" s="4" t="s">
        <v>747</v>
      </c>
      <c r="E3676" s="3" t="s">
        <v>900</v>
      </c>
      <c r="F3676" s="3"/>
      <c r="G3676" s="3" t="s">
        <v>31</v>
      </c>
      <c r="H3676" s="3">
        <v>8</v>
      </c>
      <c r="I3676" s="3" t="s">
        <v>833</v>
      </c>
      <c r="J3676" s="3">
        <v>2020</v>
      </c>
      <c r="K3676" s="9">
        <v>6.0759493670886067E-2</v>
      </c>
    </row>
    <row r="3677" spans="1:11" x14ac:dyDescent="0.3">
      <c r="A3677" s="4" t="s">
        <v>274</v>
      </c>
      <c r="B3677" s="4" t="s">
        <v>213</v>
      </c>
      <c r="C3677" s="4" t="s">
        <v>36</v>
      </c>
      <c r="D3677" s="4" t="s">
        <v>747</v>
      </c>
      <c r="E3677" s="3" t="s">
        <v>900</v>
      </c>
      <c r="F3677" s="3"/>
      <c r="G3677" s="3" t="s">
        <v>31</v>
      </c>
      <c r="H3677" s="3">
        <v>8</v>
      </c>
      <c r="I3677" s="3" t="s">
        <v>833</v>
      </c>
      <c r="J3677" s="3">
        <v>2030</v>
      </c>
      <c r="K3677" s="9">
        <v>6.0759493670886067E-2</v>
      </c>
    </row>
    <row r="3678" spans="1:11" x14ac:dyDescent="0.3">
      <c r="A3678" s="4" t="s">
        <v>274</v>
      </c>
      <c r="B3678" s="4" t="s">
        <v>213</v>
      </c>
      <c r="C3678" s="4" t="s">
        <v>36</v>
      </c>
      <c r="D3678" s="4" t="s">
        <v>747</v>
      </c>
      <c r="E3678" s="3" t="s">
        <v>900</v>
      </c>
      <c r="F3678" s="3"/>
      <c r="G3678" s="3" t="s">
        <v>31</v>
      </c>
      <c r="H3678" s="3">
        <v>8</v>
      </c>
      <c r="I3678" s="3" t="s">
        <v>833</v>
      </c>
      <c r="J3678" s="3">
        <v>2040</v>
      </c>
      <c r="K3678" s="9">
        <v>6.0759493670886067E-2</v>
      </c>
    </row>
    <row r="3679" spans="1:11" x14ac:dyDescent="0.3">
      <c r="A3679" s="4" t="s">
        <v>274</v>
      </c>
      <c r="B3679" s="4" t="s">
        <v>213</v>
      </c>
      <c r="C3679" s="4" t="s">
        <v>36</v>
      </c>
      <c r="D3679" s="4" t="s">
        <v>747</v>
      </c>
      <c r="E3679" s="3" t="s">
        <v>900</v>
      </c>
      <c r="F3679" s="3"/>
      <c r="G3679" s="3" t="s">
        <v>31</v>
      </c>
      <c r="H3679" s="3">
        <v>8</v>
      </c>
      <c r="I3679" s="3" t="s">
        <v>833</v>
      </c>
      <c r="J3679" s="3">
        <v>2050</v>
      </c>
      <c r="K3679" s="9">
        <v>6.0759493670886067E-2</v>
      </c>
    </row>
    <row r="3680" spans="1:11" x14ac:dyDescent="0.3">
      <c r="A3680" s="4" t="s">
        <v>274</v>
      </c>
      <c r="B3680" s="4" t="s">
        <v>213</v>
      </c>
      <c r="C3680" s="4" t="s">
        <v>36</v>
      </c>
      <c r="D3680" s="4" t="s">
        <v>704</v>
      </c>
      <c r="E3680" s="3" t="s">
        <v>872</v>
      </c>
      <c r="F3680" s="3"/>
      <c r="G3680" s="3"/>
      <c r="H3680" s="3"/>
      <c r="I3680" s="3" t="s">
        <v>833</v>
      </c>
      <c r="J3680" s="3">
        <v>2015</v>
      </c>
      <c r="K3680" s="9">
        <v>0.79</v>
      </c>
    </row>
    <row r="3681" spans="1:11" x14ac:dyDescent="0.3">
      <c r="A3681" s="4" t="s">
        <v>274</v>
      </c>
      <c r="B3681" s="4" t="s">
        <v>213</v>
      </c>
      <c r="C3681" s="4" t="s">
        <v>36</v>
      </c>
      <c r="D3681" s="4" t="s">
        <v>704</v>
      </c>
      <c r="E3681" s="3" t="s">
        <v>872</v>
      </c>
      <c r="F3681" s="3"/>
      <c r="G3681" s="3"/>
      <c r="H3681" s="3"/>
      <c r="I3681" s="3" t="s">
        <v>833</v>
      </c>
      <c r="J3681" s="3">
        <v>2020</v>
      </c>
      <c r="K3681" s="9">
        <v>0.79</v>
      </c>
    </row>
    <row r="3682" spans="1:11" x14ac:dyDescent="0.3">
      <c r="A3682" s="4" t="s">
        <v>274</v>
      </c>
      <c r="B3682" s="4" t="s">
        <v>213</v>
      </c>
      <c r="C3682" s="4" t="s">
        <v>36</v>
      </c>
      <c r="D3682" s="4" t="s">
        <v>704</v>
      </c>
      <c r="E3682" s="3" t="s">
        <v>872</v>
      </c>
      <c r="F3682" s="3"/>
      <c r="G3682" s="3"/>
      <c r="H3682" s="3"/>
      <c r="I3682" s="3" t="s">
        <v>833</v>
      </c>
      <c r="J3682" s="3">
        <v>2030</v>
      </c>
      <c r="K3682" s="9">
        <v>0.79</v>
      </c>
    </row>
    <row r="3683" spans="1:11" x14ac:dyDescent="0.3">
      <c r="A3683" s="4" t="s">
        <v>274</v>
      </c>
      <c r="B3683" s="4" t="s">
        <v>213</v>
      </c>
      <c r="C3683" s="4" t="s">
        <v>36</v>
      </c>
      <c r="D3683" s="4" t="s">
        <v>704</v>
      </c>
      <c r="E3683" s="3" t="s">
        <v>872</v>
      </c>
      <c r="F3683" s="3"/>
      <c r="G3683" s="3"/>
      <c r="H3683" s="3"/>
      <c r="I3683" s="3" t="s">
        <v>833</v>
      </c>
      <c r="J3683" s="3">
        <v>2040</v>
      </c>
      <c r="K3683" s="9">
        <v>0.79</v>
      </c>
    </row>
    <row r="3684" spans="1:11" x14ac:dyDescent="0.3">
      <c r="A3684" s="4" t="s">
        <v>274</v>
      </c>
      <c r="B3684" s="4" t="s">
        <v>213</v>
      </c>
      <c r="C3684" s="4" t="s">
        <v>36</v>
      </c>
      <c r="D3684" s="4" t="s">
        <v>704</v>
      </c>
      <c r="E3684" s="3" t="s">
        <v>872</v>
      </c>
      <c r="F3684" s="3"/>
      <c r="G3684" s="3"/>
      <c r="H3684" s="3"/>
      <c r="I3684" s="3" t="s">
        <v>833</v>
      </c>
      <c r="J3684" s="3">
        <v>2050</v>
      </c>
      <c r="K3684" s="9">
        <v>0.79</v>
      </c>
    </row>
    <row r="3685" spans="1:11" x14ac:dyDescent="0.3">
      <c r="A3685" s="4" t="s">
        <v>274</v>
      </c>
      <c r="B3685" s="4" t="s">
        <v>213</v>
      </c>
      <c r="C3685" s="4" t="s">
        <v>36</v>
      </c>
      <c r="D3685" s="4" t="s">
        <v>735</v>
      </c>
      <c r="E3685" s="3" t="s">
        <v>852</v>
      </c>
      <c r="F3685" s="3"/>
      <c r="G3685" s="3"/>
      <c r="H3685" s="3"/>
      <c r="I3685" s="3" t="s">
        <v>833</v>
      </c>
      <c r="J3685" s="3">
        <v>2015</v>
      </c>
      <c r="K3685" s="9">
        <v>26.9</v>
      </c>
    </row>
    <row r="3686" spans="1:11" x14ac:dyDescent="0.3">
      <c r="A3686" s="4" t="s">
        <v>274</v>
      </c>
      <c r="B3686" s="4" t="s">
        <v>213</v>
      </c>
      <c r="C3686" s="4" t="s">
        <v>36</v>
      </c>
      <c r="D3686" s="4" t="s">
        <v>735</v>
      </c>
      <c r="E3686" s="3" t="s">
        <v>852</v>
      </c>
      <c r="F3686" s="3"/>
      <c r="G3686" s="3"/>
      <c r="H3686" s="3"/>
      <c r="I3686" s="3" t="s">
        <v>833</v>
      </c>
      <c r="J3686" s="3">
        <v>2020</v>
      </c>
      <c r="K3686" s="9">
        <v>26.9</v>
      </c>
    </row>
    <row r="3687" spans="1:11" x14ac:dyDescent="0.3">
      <c r="A3687" s="4" t="s">
        <v>274</v>
      </c>
      <c r="B3687" s="4" t="s">
        <v>213</v>
      </c>
      <c r="C3687" s="4" t="s">
        <v>36</v>
      </c>
      <c r="D3687" s="4" t="s">
        <v>735</v>
      </c>
      <c r="E3687" s="3" t="s">
        <v>852</v>
      </c>
      <c r="F3687" s="3"/>
      <c r="G3687" s="3"/>
      <c r="H3687" s="3"/>
      <c r="I3687" s="3" t="s">
        <v>833</v>
      </c>
      <c r="J3687" s="3">
        <v>2030</v>
      </c>
      <c r="K3687" s="9">
        <v>26.9</v>
      </c>
    </row>
    <row r="3688" spans="1:11" x14ac:dyDescent="0.3">
      <c r="A3688" s="4" t="s">
        <v>274</v>
      </c>
      <c r="B3688" s="4" t="s">
        <v>213</v>
      </c>
      <c r="C3688" s="4" t="s">
        <v>36</v>
      </c>
      <c r="D3688" s="4" t="s">
        <v>735</v>
      </c>
      <c r="E3688" s="3" t="s">
        <v>852</v>
      </c>
      <c r="F3688" s="3"/>
      <c r="G3688" s="3"/>
      <c r="H3688" s="3"/>
      <c r="I3688" s="3" t="s">
        <v>833</v>
      </c>
      <c r="J3688" s="3">
        <v>2040</v>
      </c>
      <c r="K3688" s="9">
        <v>26.9</v>
      </c>
    </row>
    <row r="3689" spans="1:11" x14ac:dyDescent="0.3">
      <c r="A3689" s="4" t="s">
        <v>274</v>
      </c>
      <c r="B3689" s="4" t="s">
        <v>213</v>
      </c>
      <c r="C3689" s="4" t="s">
        <v>36</v>
      </c>
      <c r="D3689" s="4" t="s">
        <v>735</v>
      </c>
      <c r="E3689" s="3" t="s">
        <v>852</v>
      </c>
      <c r="F3689" s="3"/>
      <c r="G3689" s="3"/>
      <c r="H3689" s="3"/>
      <c r="I3689" s="3" t="s">
        <v>833</v>
      </c>
      <c r="J3689" s="3">
        <v>2050</v>
      </c>
      <c r="K3689" s="9">
        <v>26.9</v>
      </c>
    </row>
    <row r="3690" spans="1:11" x14ac:dyDescent="0.3">
      <c r="A3690" s="4" t="s">
        <v>274</v>
      </c>
      <c r="B3690" s="4" t="s">
        <v>213</v>
      </c>
      <c r="C3690" s="4" t="s">
        <v>36</v>
      </c>
      <c r="D3690" s="4" t="s">
        <v>746</v>
      </c>
      <c r="E3690" s="3" t="s">
        <v>900</v>
      </c>
      <c r="F3690" s="3"/>
      <c r="G3690" s="3" t="s">
        <v>108</v>
      </c>
      <c r="H3690" s="3">
        <v>10</v>
      </c>
      <c r="I3690" s="3" t="s">
        <v>12</v>
      </c>
      <c r="J3690" s="3">
        <v>2020</v>
      </c>
      <c r="K3690" s="9">
        <v>0.95</v>
      </c>
    </row>
    <row r="3691" spans="1:11" x14ac:dyDescent="0.3">
      <c r="A3691" s="4" t="s">
        <v>274</v>
      </c>
      <c r="B3691" s="4" t="s">
        <v>213</v>
      </c>
      <c r="C3691" s="4" t="s">
        <v>36</v>
      </c>
      <c r="D3691" s="4" t="s">
        <v>746</v>
      </c>
      <c r="E3691" s="3" t="s">
        <v>900</v>
      </c>
      <c r="F3691" s="3"/>
      <c r="G3691" s="3" t="s">
        <v>108</v>
      </c>
      <c r="H3691" s="3">
        <v>10</v>
      </c>
      <c r="I3691" s="3" t="s">
        <v>12</v>
      </c>
      <c r="J3691" s="3">
        <v>2050</v>
      </c>
      <c r="K3691" s="9">
        <v>0.95</v>
      </c>
    </row>
    <row r="3692" spans="1:11" x14ac:dyDescent="0.3">
      <c r="A3692" s="4" t="s">
        <v>274</v>
      </c>
      <c r="B3692" s="4" t="s">
        <v>213</v>
      </c>
      <c r="C3692" s="4" t="s">
        <v>36</v>
      </c>
      <c r="D3692" s="4" t="s">
        <v>746</v>
      </c>
      <c r="E3692" s="3" t="s">
        <v>900</v>
      </c>
      <c r="F3692" s="3"/>
      <c r="G3692" s="3" t="s">
        <v>108</v>
      </c>
      <c r="H3692" s="3">
        <v>10</v>
      </c>
      <c r="I3692" s="3" t="s">
        <v>11</v>
      </c>
      <c r="J3692" s="3">
        <v>2020</v>
      </c>
      <c r="K3692" s="9">
        <v>1.25</v>
      </c>
    </row>
    <row r="3693" spans="1:11" x14ac:dyDescent="0.3">
      <c r="A3693" s="4" t="s">
        <v>274</v>
      </c>
      <c r="B3693" s="4" t="s">
        <v>213</v>
      </c>
      <c r="C3693" s="4" t="s">
        <v>36</v>
      </c>
      <c r="D3693" s="4" t="s">
        <v>746</v>
      </c>
      <c r="E3693" s="3" t="s">
        <v>900</v>
      </c>
      <c r="F3693" s="3"/>
      <c r="G3693" s="3" t="s">
        <v>108</v>
      </c>
      <c r="H3693" s="3">
        <v>10</v>
      </c>
      <c r="I3693" s="3" t="s">
        <v>11</v>
      </c>
      <c r="J3693" s="3">
        <v>2050</v>
      </c>
      <c r="K3693" s="9">
        <v>1.25</v>
      </c>
    </row>
    <row r="3694" spans="1:11" x14ac:dyDescent="0.3">
      <c r="A3694" s="4" t="s">
        <v>274</v>
      </c>
      <c r="B3694" s="4" t="s">
        <v>213</v>
      </c>
      <c r="C3694" s="4" t="s">
        <v>36</v>
      </c>
      <c r="D3694" s="4" t="s">
        <v>746</v>
      </c>
      <c r="E3694" s="3" t="s">
        <v>900</v>
      </c>
      <c r="F3694" s="3"/>
      <c r="G3694" s="3" t="s">
        <v>108</v>
      </c>
      <c r="H3694" s="3">
        <v>10</v>
      </c>
      <c r="I3694" s="3" t="s">
        <v>833</v>
      </c>
      <c r="J3694" s="3">
        <v>2015</v>
      </c>
      <c r="K3694" s="9">
        <v>0.64556962025316456</v>
      </c>
    </row>
    <row r="3695" spans="1:11" x14ac:dyDescent="0.3">
      <c r="A3695" s="4" t="s">
        <v>274</v>
      </c>
      <c r="B3695" s="4" t="s">
        <v>213</v>
      </c>
      <c r="C3695" s="4" t="s">
        <v>36</v>
      </c>
      <c r="D3695" s="4" t="s">
        <v>746</v>
      </c>
      <c r="E3695" s="3" t="s">
        <v>900</v>
      </c>
      <c r="F3695" s="3"/>
      <c r="G3695" s="3" t="s">
        <v>108</v>
      </c>
      <c r="H3695" s="3">
        <v>10</v>
      </c>
      <c r="I3695" s="3" t="s">
        <v>833</v>
      </c>
      <c r="J3695" s="3">
        <v>2020</v>
      </c>
      <c r="K3695" s="9">
        <v>0.63291139240506322</v>
      </c>
    </row>
    <row r="3696" spans="1:11" x14ac:dyDescent="0.3">
      <c r="A3696" s="4" t="s">
        <v>274</v>
      </c>
      <c r="B3696" s="4" t="s">
        <v>213</v>
      </c>
      <c r="C3696" s="4" t="s">
        <v>36</v>
      </c>
      <c r="D3696" s="4" t="s">
        <v>746</v>
      </c>
      <c r="E3696" s="3" t="s">
        <v>900</v>
      </c>
      <c r="F3696" s="3"/>
      <c r="G3696" s="3" t="s">
        <v>108</v>
      </c>
      <c r="H3696" s="3">
        <v>10</v>
      </c>
      <c r="I3696" s="3" t="s">
        <v>833</v>
      </c>
      <c r="J3696" s="3">
        <v>2030</v>
      </c>
      <c r="K3696" s="9">
        <v>0.60759493670886067</v>
      </c>
    </row>
    <row r="3697" spans="1:11" x14ac:dyDescent="0.3">
      <c r="A3697" s="4" t="s">
        <v>274</v>
      </c>
      <c r="B3697" s="4" t="s">
        <v>213</v>
      </c>
      <c r="C3697" s="4" t="s">
        <v>36</v>
      </c>
      <c r="D3697" s="4" t="s">
        <v>746</v>
      </c>
      <c r="E3697" s="3" t="s">
        <v>900</v>
      </c>
      <c r="F3697" s="3"/>
      <c r="G3697" s="3" t="s">
        <v>108</v>
      </c>
      <c r="H3697" s="3">
        <v>10</v>
      </c>
      <c r="I3697" s="3" t="s">
        <v>833</v>
      </c>
      <c r="J3697" s="3">
        <v>2040</v>
      </c>
      <c r="K3697" s="9">
        <v>0.59</v>
      </c>
    </row>
    <row r="3698" spans="1:11" x14ac:dyDescent="0.3">
      <c r="A3698" s="4" t="s">
        <v>274</v>
      </c>
      <c r="B3698" s="4" t="s">
        <v>213</v>
      </c>
      <c r="C3698" s="4" t="s">
        <v>36</v>
      </c>
      <c r="D3698" s="4" t="s">
        <v>746</v>
      </c>
      <c r="E3698" s="3" t="s">
        <v>900</v>
      </c>
      <c r="F3698" s="3"/>
      <c r="G3698" s="3" t="s">
        <v>108</v>
      </c>
      <c r="H3698" s="3">
        <v>10</v>
      </c>
      <c r="I3698" s="3" t="s">
        <v>833</v>
      </c>
      <c r="J3698" s="3">
        <v>2050</v>
      </c>
      <c r="K3698" s="9">
        <v>0.58227848101265822</v>
      </c>
    </row>
    <row r="3699" spans="1:11" x14ac:dyDescent="0.3">
      <c r="A3699" s="4" t="s">
        <v>274</v>
      </c>
      <c r="B3699" s="4" t="s">
        <v>213</v>
      </c>
      <c r="C3699" s="4" t="s">
        <v>36</v>
      </c>
      <c r="D3699" s="4" t="s">
        <v>745</v>
      </c>
      <c r="E3699" s="3" t="s">
        <v>900</v>
      </c>
      <c r="F3699" s="3"/>
      <c r="G3699" s="3" t="s">
        <v>19</v>
      </c>
      <c r="H3699" s="3"/>
      <c r="I3699" s="3" t="s">
        <v>833</v>
      </c>
      <c r="J3699" s="3">
        <v>2015</v>
      </c>
      <c r="K3699" s="9">
        <v>0</v>
      </c>
    </row>
    <row r="3700" spans="1:11" x14ac:dyDescent="0.3">
      <c r="A3700" s="4" t="s">
        <v>274</v>
      </c>
      <c r="B3700" s="4" t="s">
        <v>213</v>
      </c>
      <c r="C3700" s="4" t="s">
        <v>36</v>
      </c>
      <c r="D3700" s="4" t="s">
        <v>745</v>
      </c>
      <c r="E3700" s="3" t="s">
        <v>900</v>
      </c>
      <c r="F3700" s="3"/>
      <c r="G3700" s="3" t="s">
        <v>19</v>
      </c>
      <c r="H3700" s="3"/>
      <c r="I3700" s="3" t="s">
        <v>833</v>
      </c>
      <c r="J3700" s="3">
        <v>2020</v>
      </c>
      <c r="K3700" s="9">
        <v>0</v>
      </c>
    </row>
    <row r="3701" spans="1:11" x14ac:dyDescent="0.3">
      <c r="A3701" s="4" t="s">
        <v>274</v>
      </c>
      <c r="B3701" s="4" t="s">
        <v>213</v>
      </c>
      <c r="C3701" s="4" t="s">
        <v>36</v>
      </c>
      <c r="D3701" s="4" t="s">
        <v>745</v>
      </c>
      <c r="E3701" s="3" t="s">
        <v>900</v>
      </c>
      <c r="F3701" s="3"/>
      <c r="G3701" s="3" t="s">
        <v>19</v>
      </c>
      <c r="H3701" s="3"/>
      <c r="I3701" s="3" t="s">
        <v>833</v>
      </c>
      <c r="J3701" s="3">
        <v>2030</v>
      </c>
      <c r="K3701" s="9">
        <v>0</v>
      </c>
    </row>
    <row r="3702" spans="1:11" x14ac:dyDescent="0.3">
      <c r="A3702" s="4" t="s">
        <v>274</v>
      </c>
      <c r="B3702" s="4" t="s">
        <v>213</v>
      </c>
      <c r="C3702" s="4" t="s">
        <v>36</v>
      </c>
      <c r="D3702" s="4" t="s">
        <v>745</v>
      </c>
      <c r="E3702" s="3" t="s">
        <v>900</v>
      </c>
      <c r="F3702" s="3"/>
      <c r="G3702" s="3" t="s">
        <v>19</v>
      </c>
      <c r="H3702" s="3"/>
      <c r="I3702" s="3" t="s">
        <v>833</v>
      </c>
      <c r="J3702" s="3">
        <v>2040</v>
      </c>
      <c r="K3702" s="9">
        <v>0</v>
      </c>
    </row>
    <row r="3703" spans="1:11" x14ac:dyDescent="0.3">
      <c r="A3703" s="4" t="s">
        <v>274</v>
      </c>
      <c r="B3703" s="4" t="s">
        <v>213</v>
      </c>
      <c r="C3703" s="4" t="s">
        <v>36</v>
      </c>
      <c r="D3703" s="4" t="s">
        <v>745</v>
      </c>
      <c r="E3703" s="3" t="s">
        <v>900</v>
      </c>
      <c r="F3703" s="3"/>
      <c r="G3703" s="3" t="s">
        <v>19</v>
      </c>
      <c r="H3703" s="3"/>
      <c r="I3703" s="3" t="s">
        <v>833</v>
      </c>
      <c r="J3703" s="3">
        <v>2050</v>
      </c>
      <c r="K3703" s="9">
        <v>0</v>
      </c>
    </row>
    <row r="3704" spans="1:11" x14ac:dyDescent="0.3">
      <c r="A3704" s="4" t="s">
        <v>274</v>
      </c>
      <c r="B3704" s="4" t="s">
        <v>213</v>
      </c>
      <c r="C3704" s="4" t="s">
        <v>36</v>
      </c>
      <c r="D3704" s="4" t="s">
        <v>748</v>
      </c>
      <c r="E3704" s="3" t="s">
        <v>900</v>
      </c>
      <c r="F3704" s="3"/>
      <c r="G3704" s="3" t="s">
        <v>109</v>
      </c>
      <c r="H3704" s="3">
        <v>8</v>
      </c>
      <c r="I3704" s="3" t="s">
        <v>12</v>
      </c>
      <c r="J3704" s="3">
        <v>2020</v>
      </c>
      <c r="K3704" s="9">
        <v>0.9</v>
      </c>
    </row>
    <row r="3705" spans="1:11" x14ac:dyDescent="0.3">
      <c r="A3705" s="4" t="s">
        <v>274</v>
      </c>
      <c r="B3705" s="4" t="s">
        <v>213</v>
      </c>
      <c r="C3705" s="4" t="s">
        <v>36</v>
      </c>
      <c r="D3705" s="4" t="s">
        <v>748</v>
      </c>
      <c r="E3705" s="3" t="s">
        <v>900</v>
      </c>
      <c r="F3705" s="3"/>
      <c r="G3705" s="3" t="s">
        <v>109</v>
      </c>
      <c r="H3705" s="3">
        <v>8</v>
      </c>
      <c r="I3705" s="3" t="s">
        <v>12</v>
      </c>
      <c r="J3705" s="3">
        <v>2050</v>
      </c>
      <c r="K3705" s="9">
        <v>0.9</v>
      </c>
    </row>
    <row r="3706" spans="1:11" x14ac:dyDescent="0.3">
      <c r="A3706" s="4" t="s">
        <v>274</v>
      </c>
      <c r="B3706" s="4" t="s">
        <v>213</v>
      </c>
      <c r="C3706" s="4" t="s">
        <v>36</v>
      </c>
      <c r="D3706" s="4" t="s">
        <v>748</v>
      </c>
      <c r="E3706" s="3" t="s">
        <v>900</v>
      </c>
      <c r="F3706" s="3"/>
      <c r="G3706" s="3" t="s">
        <v>109</v>
      </c>
      <c r="H3706" s="3">
        <v>8</v>
      </c>
      <c r="I3706" s="3" t="s">
        <v>11</v>
      </c>
      <c r="J3706" s="3">
        <v>2020</v>
      </c>
      <c r="K3706" s="9">
        <v>1.1000000000000001</v>
      </c>
    </row>
    <row r="3707" spans="1:11" x14ac:dyDescent="0.3">
      <c r="A3707" s="4" t="s">
        <v>274</v>
      </c>
      <c r="B3707" s="4" t="s">
        <v>213</v>
      </c>
      <c r="C3707" s="4" t="s">
        <v>36</v>
      </c>
      <c r="D3707" s="4" t="s">
        <v>748</v>
      </c>
      <c r="E3707" s="3" t="s">
        <v>900</v>
      </c>
      <c r="F3707" s="3"/>
      <c r="G3707" s="3" t="s">
        <v>109</v>
      </c>
      <c r="H3707" s="3">
        <v>8</v>
      </c>
      <c r="I3707" s="3" t="s">
        <v>11</v>
      </c>
      <c r="J3707" s="3">
        <v>2050</v>
      </c>
      <c r="K3707" s="9">
        <v>1.1000000000000001</v>
      </c>
    </row>
    <row r="3708" spans="1:11" x14ac:dyDescent="0.3">
      <c r="A3708" s="4" t="s">
        <v>274</v>
      </c>
      <c r="B3708" s="4" t="s">
        <v>213</v>
      </c>
      <c r="C3708" s="4" t="s">
        <v>36</v>
      </c>
      <c r="D3708" s="4" t="s">
        <v>748</v>
      </c>
      <c r="E3708" s="3" t="s">
        <v>900</v>
      </c>
      <c r="F3708" s="3"/>
      <c r="G3708" s="3" t="s">
        <v>109</v>
      </c>
      <c r="H3708" s="3">
        <v>8</v>
      </c>
      <c r="I3708" s="3" t="s">
        <v>833</v>
      </c>
      <c r="J3708" s="3">
        <v>2015</v>
      </c>
      <c r="K3708" s="9">
        <v>6.20253164556962E-2</v>
      </c>
    </row>
    <row r="3709" spans="1:11" x14ac:dyDescent="0.3">
      <c r="A3709" s="4" t="s">
        <v>274</v>
      </c>
      <c r="B3709" s="4" t="s">
        <v>213</v>
      </c>
      <c r="C3709" s="4" t="s">
        <v>36</v>
      </c>
      <c r="D3709" s="4" t="s">
        <v>748</v>
      </c>
      <c r="E3709" s="3" t="s">
        <v>900</v>
      </c>
      <c r="F3709" s="3"/>
      <c r="G3709" s="3" t="s">
        <v>109</v>
      </c>
      <c r="H3709" s="3">
        <v>8</v>
      </c>
      <c r="I3709" s="3" t="s">
        <v>833</v>
      </c>
      <c r="J3709" s="3">
        <v>2020</v>
      </c>
      <c r="K3709" s="9">
        <v>6.20253164556962E-2</v>
      </c>
    </row>
    <row r="3710" spans="1:11" x14ac:dyDescent="0.3">
      <c r="A3710" s="4" t="s">
        <v>274</v>
      </c>
      <c r="B3710" s="4" t="s">
        <v>213</v>
      </c>
      <c r="C3710" s="4" t="s">
        <v>36</v>
      </c>
      <c r="D3710" s="4" t="s">
        <v>748</v>
      </c>
      <c r="E3710" s="3" t="s">
        <v>900</v>
      </c>
      <c r="F3710" s="3"/>
      <c r="G3710" s="3" t="s">
        <v>109</v>
      </c>
      <c r="H3710" s="3">
        <v>8</v>
      </c>
      <c r="I3710" s="3" t="s">
        <v>833</v>
      </c>
      <c r="J3710" s="3">
        <v>2030</v>
      </c>
      <c r="K3710" s="9">
        <v>6.20253164556962E-2</v>
      </c>
    </row>
    <row r="3711" spans="1:11" x14ac:dyDescent="0.3">
      <c r="A3711" s="4" t="s">
        <v>274</v>
      </c>
      <c r="B3711" s="4" t="s">
        <v>213</v>
      </c>
      <c r="C3711" s="4" t="s">
        <v>36</v>
      </c>
      <c r="D3711" s="4" t="s">
        <v>748</v>
      </c>
      <c r="E3711" s="3" t="s">
        <v>900</v>
      </c>
      <c r="F3711" s="3"/>
      <c r="G3711" s="3" t="s">
        <v>109</v>
      </c>
      <c r="H3711" s="3">
        <v>8</v>
      </c>
      <c r="I3711" s="3" t="s">
        <v>833</v>
      </c>
      <c r="J3711" s="3">
        <v>2040</v>
      </c>
      <c r="K3711" s="9">
        <v>6.20253164556962E-2</v>
      </c>
    </row>
    <row r="3712" spans="1:11" x14ac:dyDescent="0.3">
      <c r="A3712" s="4" t="s">
        <v>274</v>
      </c>
      <c r="B3712" s="4" t="s">
        <v>213</v>
      </c>
      <c r="C3712" s="4" t="s">
        <v>36</v>
      </c>
      <c r="D3712" s="4" t="s">
        <v>748</v>
      </c>
      <c r="E3712" s="3" t="s">
        <v>900</v>
      </c>
      <c r="F3712" s="3"/>
      <c r="G3712" s="3" t="s">
        <v>109</v>
      </c>
      <c r="H3712" s="3">
        <v>8</v>
      </c>
      <c r="I3712" s="3" t="s">
        <v>833</v>
      </c>
      <c r="J3712" s="3">
        <v>2050</v>
      </c>
      <c r="K3712" s="9">
        <v>6.20253164556962E-2</v>
      </c>
    </row>
    <row r="3713" spans="1:11" x14ac:dyDescent="0.3">
      <c r="A3713" s="4" t="s">
        <v>275</v>
      </c>
      <c r="B3713" s="4" t="s">
        <v>120</v>
      </c>
      <c r="C3713" s="4" t="s">
        <v>10</v>
      </c>
      <c r="D3713" s="4" t="s">
        <v>636</v>
      </c>
      <c r="E3713" s="3" t="s">
        <v>866</v>
      </c>
      <c r="F3713" s="3"/>
      <c r="G3713" s="3" t="s">
        <v>1</v>
      </c>
      <c r="H3713" s="3">
        <v>4</v>
      </c>
      <c r="I3713" s="3" t="s">
        <v>12</v>
      </c>
      <c r="J3713" s="3">
        <v>2020</v>
      </c>
      <c r="K3713" s="9">
        <v>0.9</v>
      </c>
    </row>
    <row r="3714" spans="1:11" x14ac:dyDescent="0.3">
      <c r="A3714" s="4" t="s">
        <v>275</v>
      </c>
      <c r="B3714" s="4" t="s">
        <v>120</v>
      </c>
      <c r="C3714" s="4" t="s">
        <v>10</v>
      </c>
      <c r="D3714" s="4" t="s">
        <v>636</v>
      </c>
      <c r="E3714" s="3" t="s">
        <v>866</v>
      </c>
      <c r="F3714" s="3"/>
      <c r="G3714" s="3" t="s">
        <v>1</v>
      </c>
      <c r="H3714" s="3">
        <v>4</v>
      </c>
      <c r="I3714" s="3" t="s">
        <v>12</v>
      </c>
      <c r="J3714" s="3">
        <v>2050</v>
      </c>
      <c r="K3714" s="9">
        <v>0.9</v>
      </c>
    </row>
    <row r="3715" spans="1:11" x14ac:dyDescent="0.3">
      <c r="A3715" s="4" t="s">
        <v>275</v>
      </c>
      <c r="B3715" s="4" t="s">
        <v>120</v>
      </c>
      <c r="C3715" s="4" t="s">
        <v>10</v>
      </c>
      <c r="D3715" s="4" t="s">
        <v>636</v>
      </c>
      <c r="E3715" s="3" t="s">
        <v>866</v>
      </c>
      <c r="F3715" s="3"/>
      <c r="G3715" s="3" t="s">
        <v>1</v>
      </c>
      <c r="H3715" s="3">
        <v>4</v>
      </c>
      <c r="I3715" s="3" t="s">
        <v>11</v>
      </c>
      <c r="J3715" s="3">
        <v>2020</v>
      </c>
      <c r="K3715" s="9">
        <v>1.1000000000000001</v>
      </c>
    </row>
    <row r="3716" spans="1:11" x14ac:dyDescent="0.3">
      <c r="A3716" s="4" t="s">
        <v>275</v>
      </c>
      <c r="B3716" s="4" t="s">
        <v>120</v>
      </c>
      <c r="C3716" s="4" t="s">
        <v>10</v>
      </c>
      <c r="D3716" s="4" t="s">
        <v>636</v>
      </c>
      <c r="E3716" s="3" t="s">
        <v>866</v>
      </c>
      <c r="F3716" s="3"/>
      <c r="G3716" s="3" t="s">
        <v>1</v>
      </c>
      <c r="H3716" s="3">
        <v>4</v>
      </c>
      <c r="I3716" s="3" t="s">
        <v>11</v>
      </c>
      <c r="J3716" s="3">
        <v>2050</v>
      </c>
      <c r="K3716" s="9">
        <v>1.1000000000000001</v>
      </c>
    </row>
    <row r="3717" spans="1:11" x14ac:dyDescent="0.3">
      <c r="A3717" s="4" t="s">
        <v>275</v>
      </c>
      <c r="B3717" s="4" t="s">
        <v>120</v>
      </c>
      <c r="C3717" s="4" t="s">
        <v>10</v>
      </c>
      <c r="D3717" s="4" t="s">
        <v>636</v>
      </c>
      <c r="E3717" s="3" t="s">
        <v>866</v>
      </c>
      <c r="F3717" s="3"/>
      <c r="G3717" s="3" t="s">
        <v>1</v>
      </c>
      <c r="H3717" s="3">
        <v>4</v>
      </c>
      <c r="I3717" s="3" t="s">
        <v>833</v>
      </c>
      <c r="J3717" s="3">
        <v>2015</v>
      </c>
      <c r="K3717" s="9">
        <v>0.6</v>
      </c>
    </row>
    <row r="3718" spans="1:11" x14ac:dyDescent="0.3">
      <c r="A3718" s="4" t="s">
        <v>275</v>
      </c>
      <c r="B3718" s="4" t="s">
        <v>120</v>
      </c>
      <c r="C3718" s="4" t="s">
        <v>10</v>
      </c>
      <c r="D3718" s="4" t="s">
        <v>636</v>
      </c>
      <c r="E3718" s="3" t="s">
        <v>866</v>
      </c>
      <c r="F3718" s="3"/>
      <c r="G3718" s="3" t="s">
        <v>1</v>
      </c>
      <c r="H3718" s="3">
        <v>4</v>
      </c>
      <c r="I3718" s="3" t="s">
        <v>833</v>
      </c>
      <c r="J3718" s="3">
        <v>2020</v>
      </c>
      <c r="K3718" s="9">
        <v>0.6</v>
      </c>
    </row>
    <row r="3719" spans="1:11" x14ac:dyDescent="0.3">
      <c r="A3719" s="4" t="s">
        <v>275</v>
      </c>
      <c r="B3719" s="4" t="s">
        <v>120</v>
      </c>
      <c r="C3719" s="4" t="s">
        <v>10</v>
      </c>
      <c r="D3719" s="4" t="s">
        <v>636</v>
      </c>
      <c r="E3719" s="3" t="s">
        <v>866</v>
      </c>
      <c r="F3719" s="3"/>
      <c r="G3719" s="3" t="s">
        <v>1</v>
      </c>
      <c r="H3719" s="3">
        <v>4</v>
      </c>
      <c r="I3719" s="3" t="s">
        <v>833</v>
      </c>
      <c r="J3719" s="3">
        <v>2030</v>
      </c>
      <c r="K3719" s="9">
        <v>0.62</v>
      </c>
    </row>
    <row r="3720" spans="1:11" x14ac:dyDescent="0.3">
      <c r="A3720" s="4" t="s">
        <v>275</v>
      </c>
      <c r="B3720" s="4" t="s">
        <v>120</v>
      </c>
      <c r="C3720" s="4" t="s">
        <v>10</v>
      </c>
      <c r="D3720" s="4" t="s">
        <v>636</v>
      </c>
      <c r="E3720" s="3" t="s">
        <v>866</v>
      </c>
      <c r="F3720" s="3"/>
      <c r="G3720" s="3" t="s">
        <v>1</v>
      </c>
      <c r="H3720" s="3">
        <v>4</v>
      </c>
      <c r="I3720" s="3" t="s">
        <v>833</v>
      </c>
      <c r="J3720" s="3">
        <v>2040</v>
      </c>
      <c r="K3720" s="9">
        <v>0.64</v>
      </c>
    </row>
    <row r="3721" spans="1:11" x14ac:dyDescent="0.3">
      <c r="A3721" s="4" t="s">
        <v>275</v>
      </c>
      <c r="B3721" s="4" t="s">
        <v>120</v>
      </c>
      <c r="C3721" s="4" t="s">
        <v>10</v>
      </c>
      <c r="D3721" s="4" t="s">
        <v>636</v>
      </c>
      <c r="E3721" s="3" t="s">
        <v>866</v>
      </c>
      <c r="F3721" s="3"/>
      <c r="G3721" s="3" t="s">
        <v>1</v>
      </c>
      <c r="H3721" s="3">
        <v>4</v>
      </c>
      <c r="I3721" s="3" t="s">
        <v>833</v>
      </c>
      <c r="J3721" s="3">
        <v>2050</v>
      </c>
      <c r="K3721" s="9">
        <v>0.65</v>
      </c>
    </row>
    <row r="3722" spans="1:11" x14ac:dyDescent="0.3">
      <c r="A3722" s="4" t="s">
        <v>275</v>
      </c>
      <c r="B3722" s="4" t="s">
        <v>120</v>
      </c>
      <c r="C3722" s="4" t="s">
        <v>10</v>
      </c>
      <c r="D3722" s="4" t="s">
        <v>420</v>
      </c>
      <c r="E3722" s="3" t="s">
        <v>853</v>
      </c>
      <c r="F3722" s="3"/>
      <c r="G3722" s="3"/>
      <c r="H3722" s="3"/>
      <c r="I3722" s="3" t="s">
        <v>833</v>
      </c>
      <c r="J3722" s="3">
        <v>2015</v>
      </c>
      <c r="K3722" s="9">
        <v>2</v>
      </c>
    </row>
    <row r="3723" spans="1:11" x14ac:dyDescent="0.3">
      <c r="A3723" s="4" t="s">
        <v>275</v>
      </c>
      <c r="B3723" s="4" t="s">
        <v>120</v>
      </c>
      <c r="C3723" s="4" t="s">
        <v>10</v>
      </c>
      <c r="D3723" s="4" t="s">
        <v>420</v>
      </c>
      <c r="E3723" s="3" t="s">
        <v>853</v>
      </c>
      <c r="F3723" s="3"/>
      <c r="G3723" s="3"/>
      <c r="H3723" s="3"/>
      <c r="I3723" s="3" t="s">
        <v>833</v>
      </c>
      <c r="J3723" s="3">
        <v>2020</v>
      </c>
      <c r="K3723" s="9">
        <v>2</v>
      </c>
    </row>
    <row r="3724" spans="1:11" x14ac:dyDescent="0.3">
      <c r="A3724" s="4" t="s">
        <v>275</v>
      </c>
      <c r="B3724" s="4" t="s">
        <v>120</v>
      </c>
      <c r="C3724" s="4" t="s">
        <v>10</v>
      </c>
      <c r="D3724" s="4" t="s">
        <v>420</v>
      </c>
      <c r="E3724" s="3" t="s">
        <v>853</v>
      </c>
      <c r="F3724" s="3"/>
      <c r="G3724" s="3"/>
      <c r="H3724" s="3"/>
      <c r="I3724" s="3" t="s">
        <v>833</v>
      </c>
      <c r="J3724" s="3">
        <v>2030</v>
      </c>
      <c r="K3724" s="9">
        <v>2</v>
      </c>
    </row>
    <row r="3725" spans="1:11" x14ac:dyDescent="0.3">
      <c r="A3725" s="4" t="s">
        <v>275</v>
      </c>
      <c r="B3725" s="4" t="s">
        <v>120</v>
      </c>
      <c r="C3725" s="4" t="s">
        <v>10</v>
      </c>
      <c r="D3725" s="4" t="s">
        <v>420</v>
      </c>
      <c r="E3725" s="3" t="s">
        <v>853</v>
      </c>
      <c r="F3725" s="3"/>
      <c r="G3725" s="3"/>
      <c r="H3725" s="3"/>
      <c r="I3725" s="3" t="s">
        <v>833</v>
      </c>
      <c r="J3725" s="3">
        <v>2040</v>
      </c>
      <c r="K3725" s="9">
        <v>2</v>
      </c>
    </row>
    <row r="3726" spans="1:11" x14ac:dyDescent="0.3">
      <c r="A3726" s="4" t="s">
        <v>275</v>
      </c>
      <c r="B3726" s="4" t="s">
        <v>120</v>
      </c>
      <c r="C3726" s="4" t="s">
        <v>10</v>
      </c>
      <c r="D3726" s="4" t="s">
        <v>420</v>
      </c>
      <c r="E3726" s="3" t="s">
        <v>853</v>
      </c>
      <c r="F3726" s="3"/>
      <c r="G3726" s="3"/>
      <c r="H3726" s="3"/>
      <c r="I3726" s="3" t="s">
        <v>833</v>
      </c>
      <c r="J3726" s="3">
        <v>2050</v>
      </c>
      <c r="K3726" s="9">
        <v>2</v>
      </c>
    </row>
    <row r="3727" spans="1:11" x14ac:dyDescent="0.3">
      <c r="A3727" s="4" t="s">
        <v>275</v>
      </c>
      <c r="B3727" s="4" t="s">
        <v>120</v>
      </c>
      <c r="C3727" s="4" t="s">
        <v>10</v>
      </c>
      <c r="D3727" s="4" t="s">
        <v>629</v>
      </c>
      <c r="E3727" s="3" t="s">
        <v>866</v>
      </c>
      <c r="F3727" s="3"/>
      <c r="G3727" s="3" t="s">
        <v>1</v>
      </c>
      <c r="H3727" s="3">
        <v>4</v>
      </c>
      <c r="I3727" s="3" t="s">
        <v>12</v>
      </c>
      <c r="J3727" s="3">
        <v>2020</v>
      </c>
      <c r="K3727" s="9">
        <v>0.9</v>
      </c>
    </row>
    <row r="3728" spans="1:11" x14ac:dyDescent="0.3">
      <c r="A3728" s="4" t="s">
        <v>275</v>
      </c>
      <c r="B3728" s="4" t="s">
        <v>120</v>
      </c>
      <c r="C3728" s="4" t="s">
        <v>10</v>
      </c>
      <c r="D3728" s="4" t="s">
        <v>629</v>
      </c>
      <c r="E3728" s="3" t="s">
        <v>866</v>
      </c>
      <c r="F3728" s="3"/>
      <c r="G3728" s="3" t="s">
        <v>1</v>
      </c>
      <c r="H3728" s="3">
        <v>4</v>
      </c>
      <c r="I3728" s="3" t="s">
        <v>12</v>
      </c>
      <c r="J3728" s="3">
        <v>2050</v>
      </c>
      <c r="K3728" s="9">
        <v>0.9</v>
      </c>
    </row>
    <row r="3729" spans="1:11" x14ac:dyDescent="0.3">
      <c r="A3729" s="4" t="s">
        <v>275</v>
      </c>
      <c r="B3729" s="4" t="s">
        <v>120</v>
      </c>
      <c r="C3729" s="4" t="s">
        <v>10</v>
      </c>
      <c r="D3729" s="4" t="s">
        <v>629</v>
      </c>
      <c r="E3729" s="3" t="s">
        <v>866</v>
      </c>
      <c r="F3729" s="3"/>
      <c r="G3729" s="3" t="s">
        <v>1</v>
      </c>
      <c r="H3729" s="3">
        <v>4</v>
      </c>
      <c r="I3729" s="3" t="s">
        <v>11</v>
      </c>
      <c r="J3729" s="3">
        <v>2020</v>
      </c>
      <c r="K3729" s="9">
        <v>1.5</v>
      </c>
    </row>
    <row r="3730" spans="1:11" x14ac:dyDescent="0.3">
      <c r="A3730" s="4" t="s">
        <v>275</v>
      </c>
      <c r="B3730" s="4" t="s">
        <v>120</v>
      </c>
      <c r="C3730" s="4" t="s">
        <v>10</v>
      </c>
      <c r="D3730" s="4" t="s">
        <v>629</v>
      </c>
      <c r="E3730" s="3" t="s">
        <v>866</v>
      </c>
      <c r="F3730" s="3"/>
      <c r="G3730" s="3" t="s">
        <v>1</v>
      </c>
      <c r="H3730" s="3">
        <v>4</v>
      </c>
      <c r="I3730" s="3" t="s">
        <v>11</v>
      </c>
      <c r="J3730" s="3">
        <v>2050</v>
      </c>
      <c r="K3730" s="9">
        <v>1.25</v>
      </c>
    </row>
    <row r="3731" spans="1:11" x14ac:dyDescent="0.3">
      <c r="A3731" s="4" t="s">
        <v>275</v>
      </c>
      <c r="B3731" s="4" t="s">
        <v>120</v>
      </c>
      <c r="C3731" s="4" t="s">
        <v>10</v>
      </c>
      <c r="D3731" s="4" t="s">
        <v>629</v>
      </c>
      <c r="E3731" s="3" t="s">
        <v>866</v>
      </c>
      <c r="F3731" s="3"/>
      <c r="G3731" s="3" t="s">
        <v>1</v>
      </c>
      <c r="H3731" s="3">
        <v>4</v>
      </c>
      <c r="I3731" s="3" t="s">
        <v>833</v>
      </c>
      <c r="J3731" s="3">
        <v>2015</v>
      </c>
      <c r="K3731" s="9">
        <v>1</v>
      </c>
    </row>
    <row r="3732" spans="1:11" x14ac:dyDescent="0.3">
      <c r="A3732" s="4" t="s">
        <v>275</v>
      </c>
      <c r="B3732" s="4" t="s">
        <v>120</v>
      </c>
      <c r="C3732" s="4" t="s">
        <v>10</v>
      </c>
      <c r="D3732" s="4" t="s">
        <v>629</v>
      </c>
      <c r="E3732" s="3" t="s">
        <v>866</v>
      </c>
      <c r="F3732" s="3"/>
      <c r="G3732" s="3" t="s">
        <v>1</v>
      </c>
      <c r="H3732" s="3">
        <v>4</v>
      </c>
      <c r="I3732" s="3" t="s">
        <v>833</v>
      </c>
      <c r="J3732" s="3">
        <v>2020</v>
      </c>
      <c r="K3732" s="9">
        <v>1</v>
      </c>
    </row>
    <row r="3733" spans="1:11" x14ac:dyDescent="0.3">
      <c r="A3733" s="4" t="s">
        <v>275</v>
      </c>
      <c r="B3733" s="4" t="s">
        <v>120</v>
      </c>
      <c r="C3733" s="4" t="s">
        <v>10</v>
      </c>
      <c r="D3733" s="4" t="s">
        <v>629</v>
      </c>
      <c r="E3733" s="3" t="s">
        <v>866</v>
      </c>
      <c r="F3733" s="3"/>
      <c r="G3733" s="3" t="s">
        <v>1</v>
      </c>
      <c r="H3733" s="3">
        <v>4</v>
      </c>
      <c r="I3733" s="3" t="s">
        <v>833</v>
      </c>
      <c r="J3733" s="3">
        <v>2030</v>
      </c>
      <c r="K3733" s="9">
        <v>1</v>
      </c>
    </row>
    <row r="3734" spans="1:11" x14ac:dyDescent="0.3">
      <c r="A3734" s="4" t="s">
        <v>275</v>
      </c>
      <c r="B3734" s="4" t="s">
        <v>120</v>
      </c>
      <c r="C3734" s="4" t="s">
        <v>10</v>
      </c>
      <c r="D3734" s="4" t="s">
        <v>629</v>
      </c>
      <c r="E3734" s="3" t="s">
        <v>866</v>
      </c>
      <c r="F3734" s="3"/>
      <c r="G3734" s="3" t="s">
        <v>1</v>
      </c>
      <c r="H3734" s="3">
        <v>4</v>
      </c>
      <c r="I3734" s="3" t="s">
        <v>833</v>
      </c>
      <c r="J3734" s="3">
        <v>2040</v>
      </c>
      <c r="K3734" s="9">
        <v>1</v>
      </c>
    </row>
    <row r="3735" spans="1:11" x14ac:dyDescent="0.3">
      <c r="A3735" s="4" t="s">
        <v>275</v>
      </c>
      <c r="B3735" s="4" t="s">
        <v>120</v>
      </c>
      <c r="C3735" s="4" t="s">
        <v>10</v>
      </c>
      <c r="D3735" s="4" t="s">
        <v>629</v>
      </c>
      <c r="E3735" s="3" t="s">
        <v>866</v>
      </c>
      <c r="F3735" s="3"/>
      <c r="G3735" s="3" t="s">
        <v>1</v>
      </c>
      <c r="H3735" s="3">
        <v>4</v>
      </c>
      <c r="I3735" s="3" t="s">
        <v>833</v>
      </c>
      <c r="J3735" s="3">
        <v>2050</v>
      </c>
      <c r="K3735" s="9">
        <v>1</v>
      </c>
    </row>
    <row r="3736" spans="1:11" x14ac:dyDescent="0.3">
      <c r="A3736" s="4" t="s">
        <v>275</v>
      </c>
      <c r="B3736" s="4" t="s">
        <v>120</v>
      </c>
      <c r="C3736" s="4" t="s">
        <v>10</v>
      </c>
      <c r="D3736" s="4" t="s">
        <v>417</v>
      </c>
      <c r="E3736" s="3" t="s">
        <v>850</v>
      </c>
      <c r="F3736" s="3"/>
      <c r="G3736" s="3"/>
      <c r="H3736" s="3"/>
      <c r="I3736" s="3" t="s">
        <v>833</v>
      </c>
      <c r="J3736" s="3">
        <v>2015</v>
      </c>
      <c r="K3736" s="9" t="s">
        <v>122</v>
      </c>
    </row>
    <row r="3737" spans="1:11" x14ac:dyDescent="0.3">
      <c r="A3737" s="4" t="s">
        <v>275</v>
      </c>
      <c r="B3737" s="4" t="s">
        <v>120</v>
      </c>
      <c r="C3737" s="4" t="s">
        <v>10</v>
      </c>
      <c r="D3737" s="4" t="s">
        <v>417</v>
      </c>
      <c r="E3737" s="3" t="s">
        <v>850</v>
      </c>
      <c r="F3737" s="3"/>
      <c r="G3737" s="3"/>
      <c r="H3737" s="3"/>
      <c r="I3737" s="3" t="s">
        <v>833</v>
      </c>
      <c r="J3737" s="3">
        <v>2020</v>
      </c>
      <c r="K3737" s="9">
        <v>4</v>
      </c>
    </row>
    <row r="3738" spans="1:11" x14ac:dyDescent="0.3">
      <c r="A3738" s="4" t="s">
        <v>275</v>
      </c>
      <c r="B3738" s="4" t="s">
        <v>120</v>
      </c>
      <c r="C3738" s="4" t="s">
        <v>10</v>
      </c>
      <c r="D3738" s="4" t="s">
        <v>417</v>
      </c>
      <c r="E3738" s="3" t="s">
        <v>850</v>
      </c>
      <c r="F3738" s="3"/>
      <c r="G3738" s="3"/>
      <c r="H3738" s="3"/>
      <c r="I3738" s="3" t="s">
        <v>833</v>
      </c>
      <c r="J3738" s="3">
        <v>2030</v>
      </c>
      <c r="K3738" s="9">
        <v>0</v>
      </c>
    </row>
    <row r="3739" spans="1:11" x14ac:dyDescent="0.3">
      <c r="A3739" s="4" t="s">
        <v>275</v>
      </c>
      <c r="B3739" s="4" t="s">
        <v>120</v>
      </c>
      <c r="C3739" s="4" t="s">
        <v>10</v>
      </c>
      <c r="D3739" s="4" t="s">
        <v>417</v>
      </c>
      <c r="E3739" s="3" t="s">
        <v>850</v>
      </c>
      <c r="F3739" s="3"/>
      <c r="G3739" s="3"/>
      <c r="H3739" s="3"/>
      <c r="I3739" s="3" t="s">
        <v>833</v>
      </c>
      <c r="J3739" s="3">
        <v>2040</v>
      </c>
      <c r="K3739" s="9">
        <v>0</v>
      </c>
    </row>
    <row r="3740" spans="1:11" x14ac:dyDescent="0.3">
      <c r="A3740" s="4" t="s">
        <v>275</v>
      </c>
      <c r="B3740" s="4" t="s">
        <v>120</v>
      </c>
      <c r="C3740" s="4" t="s">
        <v>10</v>
      </c>
      <c r="D3740" s="4" t="s">
        <v>417</v>
      </c>
      <c r="E3740" s="3" t="s">
        <v>850</v>
      </c>
      <c r="F3740" s="3"/>
      <c r="G3740" s="3"/>
      <c r="H3740" s="3"/>
      <c r="I3740" s="3" t="s">
        <v>833</v>
      </c>
      <c r="J3740" s="3">
        <v>2050</v>
      </c>
      <c r="K3740" s="9">
        <v>0</v>
      </c>
    </row>
    <row r="3741" spans="1:11" x14ac:dyDescent="0.3">
      <c r="A3741" s="4" t="s">
        <v>275</v>
      </c>
      <c r="B3741" s="4" t="s">
        <v>120</v>
      </c>
      <c r="C3741" s="4" t="s">
        <v>10</v>
      </c>
      <c r="D3741" s="4" t="s">
        <v>422</v>
      </c>
      <c r="E3741" s="3" t="s">
        <v>857</v>
      </c>
      <c r="F3741" s="3"/>
      <c r="G3741" s="3" t="s">
        <v>3</v>
      </c>
      <c r="H3741" s="3">
        <v>8</v>
      </c>
      <c r="I3741" s="3" t="s">
        <v>833</v>
      </c>
      <c r="J3741" s="3">
        <v>2015</v>
      </c>
      <c r="K3741" s="9">
        <v>4</v>
      </c>
    </row>
    <row r="3742" spans="1:11" x14ac:dyDescent="0.3">
      <c r="A3742" s="4" t="s">
        <v>275</v>
      </c>
      <c r="B3742" s="4" t="s">
        <v>120</v>
      </c>
      <c r="C3742" s="4" t="s">
        <v>10</v>
      </c>
      <c r="D3742" s="4" t="s">
        <v>422</v>
      </c>
      <c r="E3742" s="3" t="s">
        <v>857</v>
      </c>
      <c r="F3742" s="3"/>
      <c r="G3742" s="3" t="s">
        <v>3</v>
      </c>
      <c r="H3742" s="3">
        <v>8</v>
      </c>
      <c r="I3742" s="3" t="s">
        <v>833</v>
      </c>
      <c r="J3742" s="3">
        <v>2020</v>
      </c>
      <c r="K3742" s="9">
        <v>4</v>
      </c>
    </row>
    <row r="3743" spans="1:11" x14ac:dyDescent="0.3">
      <c r="A3743" s="4" t="s">
        <v>275</v>
      </c>
      <c r="B3743" s="4" t="s">
        <v>120</v>
      </c>
      <c r="C3743" s="4" t="s">
        <v>10</v>
      </c>
      <c r="D3743" s="4" t="s">
        <v>422</v>
      </c>
      <c r="E3743" s="3" t="s">
        <v>857</v>
      </c>
      <c r="F3743" s="3"/>
      <c r="G3743" s="3" t="s">
        <v>3</v>
      </c>
      <c r="H3743" s="3">
        <v>8</v>
      </c>
      <c r="I3743" s="3" t="s">
        <v>833</v>
      </c>
      <c r="J3743" s="3">
        <v>2030</v>
      </c>
      <c r="K3743" s="9">
        <v>4</v>
      </c>
    </row>
    <row r="3744" spans="1:11" x14ac:dyDescent="0.3">
      <c r="A3744" s="4" t="s">
        <v>275</v>
      </c>
      <c r="B3744" s="4" t="s">
        <v>120</v>
      </c>
      <c r="C3744" s="4" t="s">
        <v>10</v>
      </c>
      <c r="D3744" s="4" t="s">
        <v>422</v>
      </c>
      <c r="E3744" s="3" t="s">
        <v>857</v>
      </c>
      <c r="F3744" s="3"/>
      <c r="G3744" s="3" t="s">
        <v>3</v>
      </c>
      <c r="H3744" s="3">
        <v>8</v>
      </c>
      <c r="I3744" s="3" t="s">
        <v>833</v>
      </c>
      <c r="J3744" s="3">
        <v>2040</v>
      </c>
      <c r="K3744" s="9">
        <v>4</v>
      </c>
    </row>
    <row r="3745" spans="1:11" x14ac:dyDescent="0.3">
      <c r="A3745" s="4" t="s">
        <v>275</v>
      </c>
      <c r="B3745" s="4" t="s">
        <v>120</v>
      </c>
      <c r="C3745" s="4" t="s">
        <v>10</v>
      </c>
      <c r="D3745" s="4" t="s">
        <v>422</v>
      </c>
      <c r="E3745" s="3" t="s">
        <v>857</v>
      </c>
      <c r="F3745" s="3"/>
      <c r="G3745" s="3" t="s">
        <v>3</v>
      </c>
      <c r="H3745" s="3">
        <v>8</v>
      </c>
      <c r="I3745" s="3" t="s">
        <v>833</v>
      </c>
      <c r="J3745" s="3">
        <v>2050</v>
      </c>
      <c r="K3745" s="9">
        <v>4</v>
      </c>
    </row>
    <row r="3746" spans="1:11" x14ac:dyDescent="0.3">
      <c r="A3746" s="4" t="s">
        <v>275</v>
      </c>
      <c r="B3746" s="4" t="s">
        <v>120</v>
      </c>
      <c r="C3746" s="4" t="s">
        <v>10</v>
      </c>
      <c r="D3746" s="4" t="s">
        <v>638</v>
      </c>
      <c r="E3746" s="3" t="s">
        <v>866</v>
      </c>
      <c r="F3746" s="3"/>
      <c r="G3746" s="3" t="s">
        <v>1</v>
      </c>
      <c r="H3746" s="3">
        <v>4</v>
      </c>
      <c r="I3746" s="3" t="s">
        <v>12</v>
      </c>
      <c r="J3746" s="3">
        <v>2020</v>
      </c>
      <c r="K3746" s="9">
        <v>0.9</v>
      </c>
    </row>
    <row r="3747" spans="1:11" x14ac:dyDescent="0.3">
      <c r="A3747" s="4" t="s">
        <v>275</v>
      </c>
      <c r="B3747" s="4" t="s">
        <v>120</v>
      </c>
      <c r="C3747" s="4" t="s">
        <v>10</v>
      </c>
      <c r="D3747" s="4" t="s">
        <v>638</v>
      </c>
      <c r="E3747" s="3" t="s">
        <v>866</v>
      </c>
      <c r="F3747" s="3"/>
      <c r="G3747" s="3" t="s">
        <v>1</v>
      </c>
      <c r="H3747" s="3">
        <v>4</v>
      </c>
      <c r="I3747" s="3" t="s">
        <v>12</v>
      </c>
      <c r="J3747" s="3">
        <v>2050</v>
      </c>
      <c r="K3747" s="9">
        <v>0.9</v>
      </c>
    </row>
    <row r="3748" spans="1:11" x14ac:dyDescent="0.3">
      <c r="A3748" s="4" t="s">
        <v>275</v>
      </c>
      <c r="B3748" s="4" t="s">
        <v>120</v>
      </c>
      <c r="C3748" s="4" t="s">
        <v>10</v>
      </c>
      <c r="D3748" s="4" t="s">
        <v>638</v>
      </c>
      <c r="E3748" s="3" t="s">
        <v>866</v>
      </c>
      <c r="F3748" s="3"/>
      <c r="G3748" s="3" t="s">
        <v>1</v>
      </c>
      <c r="H3748" s="3">
        <v>4</v>
      </c>
      <c r="I3748" s="3" t="s">
        <v>11</v>
      </c>
      <c r="J3748" s="3">
        <v>2020</v>
      </c>
      <c r="K3748" s="9">
        <v>1.1000000000000001</v>
      </c>
    </row>
    <row r="3749" spans="1:11" x14ac:dyDescent="0.3">
      <c r="A3749" s="4" t="s">
        <v>275</v>
      </c>
      <c r="B3749" s="4" t="s">
        <v>120</v>
      </c>
      <c r="C3749" s="4" t="s">
        <v>10</v>
      </c>
      <c r="D3749" s="4" t="s">
        <v>638</v>
      </c>
      <c r="E3749" s="3" t="s">
        <v>866</v>
      </c>
      <c r="F3749" s="3"/>
      <c r="G3749" s="3" t="s">
        <v>1</v>
      </c>
      <c r="H3749" s="3">
        <v>4</v>
      </c>
      <c r="I3749" s="3" t="s">
        <v>11</v>
      </c>
      <c r="J3749" s="3">
        <v>2050</v>
      </c>
      <c r="K3749" s="9">
        <v>1.1000000000000001</v>
      </c>
    </row>
    <row r="3750" spans="1:11" x14ac:dyDescent="0.3">
      <c r="A3750" s="4" t="s">
        <v>275</v>
      </c>
      <c r="B3750" s="4" t="s">
        <v>120</v>
      </c>
      <c r="C3750" s="4" t="s">
        <v>10</v>
      </c>
      <c r="D3750" s="4" t="s">
        <v>638</v>
      </c>
      <c r="E3750" s="3" t="s">
        <v>866</v>
      </c>
      <c r="F3750" s="3"/>
      <c r="G3750" s="3" t="s">
        <v>1</v>
      </c>
      <c r="H3750" s="3">
        <v>4</v>
      </c>
      <c r="I3750" s="3" t="s">
        <v>833</v>
      </c>
      <c r="J3750" s="3">
        <v>2015</v>
      </c>
      <c r="K3750" s="9">
        <v>1.6E-2</v>
      </c>
    </row>
    <row r="3751" spans="1:11" x14ac:dyDescent="0.3">
      <c r="A3751" s="4" t="s">
        <v>275</v>
      </c>
      <c r="B3751" s="4" t="s">
        <v>120</v>
      </c>
      <c r="C3751" s="4" t="s">
        <v>10</v>
      </c>
      <c r="D3751" s="4" t="s">
        <v>638</v>
      </c>
      <c r="E3751" s="3" t="s">
        <v>866</v>
      </c>
      <c r="F3751" s="3"/>
      <c r="G3751" s="3" t="s">
        <v>1</v>
      </c>
      <c r="H3751" s="3">
        <v>4</v>
      </c>
      <c r="I3751" s="3" t="s">
        <v>833</v>
      </c>
      <c r="J3751" s="3">
        <v>2020</v>
      </c>
      <c r="K3751" s="9">
        <v>1.6E-2</v>
      </c>
    </row>
    <row r="3752" spans="1:11" x14ac:dyDescent="0.3">
      <c r="A3752" s="4" t="s">
        <v>275</v>
      </c>
      <c r="B3752" s="4" t="s">
        <v>120</v>
      </c>
      <c r="C3752" s="4" t="s">
        <v>10</v>
      </c>
      <c r="D3752" s="4" t="s">
        <v>638</v>
      </c>
      <c r="E3752" s="3" t="s">
        <v>866</v>
      </c>
      <c r="F3752" s="3"/>
      <c r="G3752" s="3" t="s">
        <v>1</v>
      </c>
      <c r="H3752" s="3">
        <v>4</v>
      </c>
      <c r="I3752" s="3" t="s">
        <v>833</v>
      </c>
      <c r="J3752" s="3">
        <v>2030</v>
      </c>
      <c r="K3752" s="9">
        <v>1.6E-2</v>
      </c>
    </row>
    <row r="3753" spans="1:11" x14ac:dyDescent="0.3">
      <c r="A3753" s="4" t="s">
        <v>275</v>
      </c>
      <c r="B3753" s="4" t="s">
        <v>120</v>
      </c>
      <c r="C3753" s="4" t="s">
        <v>10</v>
      </c>
      <c r="D3753" s="4" t="s">
        <v>638</v>
      </c>
      <c r="E3753" s="3" t="s">
        <v>866</v>
      </c>
      <c r="F3753" s="3"/>
      <c r="G3753" s="3" t="s">
        <v>1</v>
      </c>
      <c r="H3753" s="3">
        <v>4</v>
      </c>
      <c r="I3753" s="3" t="s">
        <v>833</v>
      </c>
      <c r="J3753" s="3">
        <v>2040</v>
      </c>
      <c r="K3753" s="9">
        <v>1.6E-2</v>
      </c>
    </row>
    <row r="3754" spans="1:11" x14ac:dyDescent="0.3">
      <c r="A3754" s="4" t="s">
        <v>275</v>
      </c>
      <c r="B3754" s="4" t="s">
        <v>120</v>
      </c>
      <c r="C3754" s="4" t="s">
        <v>10</v>
      </c>
      <c r="D3754" s="4" t="s">
        <v>638</v>
      </c>
      <c r="E3754" s="3" t="s">
        <v>866</v>
      </c>
      <c r="F3754" s="3"/>
      <c r="G3754" s="3" t="s">
        <v>1</v>
      </c>
      <c r="H3754" s="3">
        <v>4</v>
      </c>
      <c r="I3754" s="3" t="s">
        <v>833</v>
      </c>
      <c r="J3754" s="3">
        <v>2050</v>
      </c>
      <c r="K3754" s="9">
        <v>1.6E-2</v>
      </c>
    </row>
    <row r="3755" spans="1:11" x14ac:dyDescent="0.3">
      <c r="A3755" s="4" t="s">
        <v>275</v>
      </c>
      <c r="B3755" s="4" t="s">
        <v>120</v>
      </c>
      <c r="C3755" s="4" t="s">
        <v>10</v>
      </c>
      <c r="D3755" s="4" t="s">
        <v>637</v>
      </c>
      <c r="E3755" s="3" t="s">
        <v>866</v>
      </c>
      <c r="F3755" s="3"/>
      <c r="G3755" s="3" t="s">
        <v>1</v>
      </c>
      <c r="H3755" s="3">
        <v>4</v>
      </c>
      <c r="I3755" s="3" t="s">
        <v>12</v>
      </c>
      <c r="J3755" s="3">
        <v>2020</v>
      </c>
      <c r="K3755" s="9">
        <v>0.9</v>
      </c>
    </row>
    <row r="3756" spans="1:11" x14ac:dyDescent="0.3">
      <c r="A3756" s="4" t="s">
        <v>275</v>
      </c>
      <c r="B3756" s="4" t="s">
        <v>120</v>
      </c>
      <c r="C3756" s="4" t="s">
        <v>10</v>
      </c>
      <c r="D3756" s="4" t="s">
        <v>637</v>
      </c>
      <c r="E3756" s="3" t="s">
        <v>866</v>
      </c>
      <c r="F3756" s="3"/>
      <c r="G3756" s="3" t="s">
        <v>1</v>
      </c>
      <c r="H3756" s="3">
        <v>4</v>
      </c>
      <c r="I3756" s="3" t="s">
        <v>12</v>
      </c>
      <c r="J3756" s="3">
        <v>2050</v>
      </c>
      <c r="K3756" s="9">
        <v>0.9</v>
      </c>
    </row>
    <row r="3757" spans="1:11" x14ac:dyDescent="0.3">
      <c r="A3757" s="4" t="s">
        <v>275</v>
      </c>
      <c r="B3757" s="4" t="s">
        <v>120</v>
      </c>
      <c r="C3757" s="4" t="s">
        <v>10</v>
      </c>
      <c r="D3757" s="4" t="s">
        <v>637</v>
      </c>
      <c r="E3757" s="3" t="s">
        <v>866</v>
      </c>
      <c r="F3757" s="3"/>
      <c r="G3757" s="3" t="s">
        <v>1</v>
      </c>
      <c r="H3757" s="3">
        <v>4</v>
      </c>
      <c r="I3757" s="3" t="s">
        <v>11</v>
      </c>
      <c r="J3757" s="3">
        <v>2020</v>
      </c>
      <c r="K3757" s="9">
        <v>1.1000000000000001</v>
      </c>
    </row>
    <row r="3758" spans="1:11" x14ac:dyDescent="0.3">
      <c r="A3758" s="4" t="s">
        <v>275</v>
      </c>
      <c r="B3758" s="4" t="s">
        <v>120</v>
      </c>
      <c r="C3758" s="4" t="s">
        <v>10</v>
      </c>
      <c r="D3758" s="4" t="s">
        <v>637</v>
      </c>
      <c r="E3758" s="3" t="s">
        <v>866</v>
      </c>
      <c r="F3758" s="3"/>
      <c r="G3758" s="3" t="s">
        <v>1</v>
      </c>
      <c r="H3758" s="3">
        <v>4</v>
      </c>
      <c r="I3758" s="3" t="s">
        <v>11</v>
      </c>
      <c r="J3758" s="3">
        <v>2050</v>
      </c>
      <c r="K3758" s="9">
        <v>1.1000000000000001</v>
      </c>
    </row>
    <row r="3759" spans="1:11" x14ac:dyDescent="0.3">
      <c r="A3759" s="4" t="s">
        <v>275</v>
      </c>
      <c r="B3759" s="4" t="s">
        <v>120</v>
      </c>
      <c r="C3759" s="4" t="s">
        <v>10</v>
      </c>
      <c r="D3759" s="4" t="s">
        <v>637</v>
      </c>
      <c r="E3759" s="3" t="s">
        <v>866</v>
      </c>
      <c r="F3759" s="3"/>
      <c r="G3759" s="3" t="s">
        <v>1</v>
      </c>
      <c r="H3759" s="3">
        <v>4</v>
      </c>
      <c r="I3759" s="3" t="s">
        <v>833</v>
      </c>
      <c r="J3759" s="3">
        <v>2015</v>
      </c>
      <c r="K3759" s="9">
        <v>0.23200000000000001</v>
      </c>
    </row>
    <row r="3760" spans="1:11" x14ac:dyDescent="0.3">
      <c r="A3760" s="4" t="s">
        <v>275</v>
      </c>
      <c r="B3760" s="4" t="s">
        <v>120</v>
      </c>
      <c r="C3760" s="4" t="s">
        <v>10</v>
      </c>
      <c r="D3760" s="4" t="s">
        <v>637</v>
      </c>
      <c r="E3760" s="3" t="s">
        <v>866</v>
      </c>
      <c r="F3760" s="3"/>
      <c r="G3760" s="3" t="s">
        <v>1</v>
      </c>
      <c r="H3760" s="3">
        <v>4</v>
      </c>
      <c r="I3760" s="3" t="s">
        <v>833</v>
      </c>
      <c r="J3760" s="3">
        <v>2020</v>
      </c>
      <c r="K3760" s="9">
        <v>0.23200000000000001</v>
      </c>
    </row>
    <row r="3761" spans="1:11" x14ac:dyDescent="0.3">
      <c r="A3761" s="4" t="s">
        <v>275</v>
      </c>
      <c r="B3761" s="4" t="s">
        <v>120</v>
      </c>
      <c r="C3761" s="4" t="s">
        <v>10</v>
      </c>
      <c r="D3761" s="4" t="s">
        <v>637</v>
      </c>
      <c r="E3761" s="3" t="s">
        <v>866</v>
      </c>
      <c r="F3761" s="3"/>
      <c r="G3761" s="3" t="s">
        <v>1</v>
      </c>
      <c r="H3761" s="3">
        <v>4</v>
      </c>
      <c r="I3761" s="3" t="s">
        <v>833</v>
      </c>
      <c r="J3761" s="3">
        <v>2030</v>
      </c>
      <c r="K3761" s="9">
        <v>0.23200000000000001</v>
      </c>
    </row>
    <row r="3762" spans="1:11" x14ac:dyDescent="0.3">
      <c r="A3762" s="4" t="s">
        <v>275</v>
      </c>
      <c r="B3762" s="4" t="s">
        <v>120</v>
      </c>
      <c r="C3762" s="4" t="s">
        <v>10</v>
      </c>
      <c r="D3762" s="4" t="s">
        <v>637</v>
      </c>
      <c r="E3762" s="3" t="s">
        <v>866</v>
      </c>
      <c r="F3762" s="3"/>
      <c r="G3762" s="3" t="s">
        <v>1</v>
      </c>
      <c r="H3762" s="3">
        <v>4</v>
      </c>
      <c r="I3762" s="3" t="s">
        <v>833</v>
      </c>
      <c r="J3762" s="3">
        <v>2040</v>
      </c>
      <c r="K3762" s="9">
        <v>0.23200000000000001</v>
      </c>
    </row>
    <row r="3763" spans="1:11" x14ac:dyDescent="0.3">
      <c r="A3763" s="4" t="s">
        <v>275</v>
      </c>
      <c r="B3763" s="4" t="s">
        <v>120</v>
      </c>
      <c r="C3763" s="4" t="s">
        <v>10</v>
      </c>
      <c r="D3763" s="4" t="s">
        <v>637</v>
      </c>
      <c r="E3763" s="3" t="s">
        <v>866</v>
      </c>
      <c r="F3763" s="3"/>
      <c r="G3763" s="3" t="s">
        <v>1</v>
      </c>
      <c r="H3763" s="3">
        <v>4</v>
      </c>
      <c r="I3763" s="3" t="s">
        <v>833</v>
      </c>
      <c r="J3763" s="3">
        <v>2050</v>
      </c>
      <c r="K3763" s="9">
        <v>0.23200000000000001</v>
      </c>
    </row>
    <row r="3764" spans="1:11" x14ac:dyDescent="0.3">
      <c r="A3764" s="4" t="s">
        <v>275</v>
      </c>
      <c r="B3764" s="4" t="s">
        <v>120</v>
      </c>
      <c r="C3764" s="4" t="s">
        <v>10</v>
      </c>
      <c r="D3764" s="4" t="s">
        <v>419</v>
      </c>
      <c r="E3764" s="3" t="s">
        <v>853</v>
      </c>
      <c r="F3764" s="3"/>
      <c r="G3764" s="3"/>
      <c r="H3764" s="3"/>
      <c r="I3764" s="3" t="s">
        <v>833</v>
      </c>
      <c r="J3764" s="3">
        <v>2015</v>
      </c>
      <c r="K3764" s="9">
        <v>25</v>
      </c>
    </row>
    <row r="3765" spans="1:11" x14ac:dyDescent="0.3">
      <c r="A3765" s="4" t="s">
        <v>275</v>
      </c>
      <c r="B3765" s="4" t="s">
        <v>120</v>
      </c>
      <c r="C3765" s="4" t="s">
        <v>10</v>
      </c>
      <c r="D3765" s="4" t="s">
        <v>419</v>
      </c>
      <c r="E3765" s="3" t="s">
        <v>853</v>
      </c>
      <c r="F3765" s="3"/>
      <c r="G3765" s="3"/>
      <c r="H3765" s="3"/>
      <c r="I3765" s="3" t="s">
        <v>833</v>
      </c>
      <c r="J3765" s="3">
        <v>2020</v>
      </c>
      <c r="K3765" s="9">
        <v>25</v>
      </c>
    </row>
    <row r="3766" spans="1:11" x14ac:dyDescent="0.3">
      <c r="A3766" s="4" t="s">
        <v>275</v>
      </c>
      <c r="B3766" s="4" t="s">
        <v>120</v>
      </c>
      <c r="C3766" s="4" t="s">
        <v>10</v>
      </c>
      <c r="D3766" s="4" t="s">
        <v>419</v>
      </c>
      <c r="E3766" s="3" t="s">
        <v>853</v>
      </c>
      <c r="F3766" s="3"/>
      <c r="G3766" s="3"/>
      <c r="H3766" s="3"/>
      <c r="I3766" s="3" t="s">
        <v>833</v>
      </c>
      <c r="J3766" s="3">
        <v>2030</v>
      </c>
      <c r="K3766" s="9">
        <v>25</v>
      </c>
    </row>
    <row r="3767" spans="1:11" x14ac:dyDescent="0.3">
      <c r="A3767" s="4" t="s">
        <v>275</v>
      </c>
      <c r="B3767" s="4" t="s">
        <v>120</v>
      </c>
      <c r="C3767" s="4" t="s">
        <v>10</v>
      </c>
      <c r="D3767" s="4" t="s">
        <v>419</v>
      </c>
      <c r="E3767" s="3" t="s">
        <v>853</v>
      </c>
      <c r="F3767" s="3"/>
      <c r="G3767" s="3"/>
      <c r="H3767" s="3"/>
      <c r="I3767" s="3" t="s">
        <v>833</v>
      </c>
      <c r="J3767" s="3">
        <v>2040</v>
      </c>
      <c r="K3767" s="9">
        <v>25</v>
      </c>
    </row>
    <row r="3768" spans="1:11" x14ac:dyDescent="0.3">
      <c r="A3768" s="4" t="s">
        <v>275</v>
      </c>
      <c r="B3768" s="4" t="s">
        <v>120</v>
      </c>
      <c r="C3768" s="4" t="s">
        <v>10</v>
      </c>
      <c r="D3768" s="4" t="s">
        <v>419</v>
      </c>
      <c r="E3768" s="3" t="s">
        <v>853</v>
      </c>
      <c r="F3768" s="3"/>
      <c r="G3768" s="3"/>
      <c r="H3768" s="3"/>
      <c r="I3768" s="3" t="s">
        <v>833</v>
      </c>
      <c r="J3768" s="3">
        <v>2050</v>
      </c>
      <c r="K3768" s="9">
        <v>25</v>
      </c>
    </row>
    <row r="3769" spans="1:11" x14ac:dyDescent="0.3">
      <c r="A3769" s="4" t="s">
        <v>275</v>
      </c>
      <c r="B3769" s="4" t="s">
        <v>120</v>
      </c>
      <c r="C3769" s="4" t="s">
        <v>10</v>
      </c>
      <c r="D3769" s="4" t="s">
        <v>634</v>
      </c>
      <c r="E3769" s="3" t="s">
        <v>867</v>
      </c>
      <c r="F3769" s="3"/>
      <c r="G3769" s="3" t="s">
        <v>75</v>
      </c>
      <c r="H3769" s="3" t="s">
        <v>121</v>
      </c>
      <c r="I3769" s="3" t="s">
        <v>12</v>
      </c>
      <c r="J3769" s="3">
        <v>2020</v>
      </c>
      <c r="K3769" s="9">
        <v>0.5</v>
      </c>
    </row>
    <row r="3770" spans="1:11" x14ac:dyDescent="0.3">
      <c r="A3770" s="4" t="s">
        <v>275</v>
      </c>
      <c r="B3770" s="4" t="s">
        <v>120</v>
      </c>
      <c r="C3770" s="4" t="s">
        <v>10</v>
      </c>
      <c r="D3770" s="4" t="s">
        <v>634</v>
      </c>
      <c r="E3770" s="3" t="s">
        <v>867</v>
      </c>
      <c r="F3770" s="3"/>
      <c r="G3770" s="3" t="s">
        <v>75</v>
      </c>
      <c r="H3770" s="3" t="s">
        <v>121</v>
      </c>
      <c r="I3770" s="3" t="s">
        <v>12</v>
      </c>
      <c r="J3770" s="3">
        <v>2050</v>
      </c>
      <c r="K3770" s="9">
        <v>0.75</v>
      </c>
    </row>
    <row r="3771" spans="1:11" x14ac:dyDescent="0.3">
      <c r="A3771" s="4" t="s">
        <v>275</v>
      </c>
      <c r="B3771" s="4" t="s">
        <v>120</v>
      </c>
      <c r="C3771" s="4" t="s">
        <v>10</v>
      </c>
      <c r="D3771" s="4" t="s">
        <v>634</v>
      </c>
      <c r="E3771" s="3" t="s">
        <v>867</v>
      </c>
      <c r="F3771" s="3"/>
      <c r="G3771" s="3" t="s">
        <v>75</v>
      </c>
      <c r="H3771" s="3" t="s">
        <v>121</v>
      </c>
      <c r="I3771" s="3" t="s">
        <v>11</v>
      </c>
      <c r="J3771" s="3">
        <v>2020</v>
      </c>
      <c r="K3771" s="9">
        <v>1.25</v>
      </c>
    </row>
    <row r="3772" spans="1:11" x14ac:dyDescent="0.3">
      <c r="A3772" s="4" t="s">
        <v>275</v>
      </c>
      <c r="B3772" s="4" t="s">
        <v>120</v>
      </c>
      <c r="C3772" s="4" t="s">
        <v>10</v>
      </c>
      <c r="D3772" s="4" t="s">
        <v>634</v>
      </c>
      <c r="E3772" s="3" t="s">
        <v>867</v>
      </c>
      <c r="F3772" s="3"/>
      <c r="G3772" s="3" t="s">
        <v>75</v>
      </c>
      <c r="H3772" s="3" t="s">
        <v>121</v>
      </c>
      <c r="I3772" s="3" t="s">
        <v>11</v>
      </c>
      <c r="J3772" s="3">
        <v>2050</v>
      </c>
      <c r="K3772" s="9">
        <v>1.25</v>
      </c>
    </row>
    <row r="3773" spans="1:11" x14ac:dyDescent="0.3">
      <c r="A3773" s="4" t="s">
        <v>275</v>
      </c>
      <c r="B3773" s="4" t="s">
        <v>120</v>
      </c>
      <c r="C3773" s="4" t="s">
        <v>10</v>
      </c>
      <c r="D3773" s="4" t="s">
        <v>634</v>
      </c>
      <c r="E3773" s="3" t="s">
        <v>867</v>
      </c>
      <c r="F3773" s="3"/>
      <c r="G3773" s="3" t="s">
        <v>75</v>
      </c>
      <c r="H3773" s="3" t="s">
        <v>121</v>
      </c>
      <c r="I3773" s="3" t="s">
        <v>833</v>
      </c>
      <c r="J3773" s="3">
        <v>2015</v>
      </c>
      <c r="K3773" s="9">
        <v>20</v>
      </c>
    </row>
    <row r="3774" spans="1:11" x14ac:dyDescent="0.3">
      <c r="A3774" s="4" t="s">
        <v>275</v>
      </c>
      <c r="B3774" s="4" t="s">
        <v>120</v>
      </c>
      <c r="C3774" s="4" t="s">
        <v>10</v>
      </c>
      <c r="D3774" s="4" t="s">
        <v>634</v>
      </c>
      <c r="E3774" s="3" t="s">
        <v>867</v>
      </c>
      <c r="F3774" s="3"/>
      <c r="G3774" s="3" t="s">
        <v>75</v>
      </c>
      <c r="H3774" s="3" t="s">
        <v>121</v>
      </c>
      <c r="I3774" s="3" t="s">
        <v>833</v>
      </c>
      <c r="J3774" s="3">
        <v>2020</v>
      </c>
      <c r="K3774" s="9">
        <v>80</v>
      </c>
    </row>
    <row r="3775" spans="1:11" x14ac:dyDescent="0.3">
      <c r="A3775" s="4" t="s">
        <v>275</v>
      </c>
      <c r="B3775" s="4" t="s">
        <v>120</v>
      </c>
      <c r="C3775" s="4" t="s">
        <v>10</v>
      </c>
      <c r="D3775" s="4" t="s">
        <v>634</v>
      </c>
      <c r="E3775" s="3" t="s">
        <v>867</v>
      </c>
      <c r="F3775" s="3"/>
      <c r="G3775" s="3" t="s">
        <v>75</v>
      </c>
      <c r="H3775" s="3" t="s">
        <v>121</v>
      </c>
      <c r="I3775" s="3" t="s">
        <v>833</v>
      </c>
      <c r="J3775" s="3">
        <v>2030</v>
      </c>
      <c r="K3775" s="9">
        <v>200</v>
      </c>
    </row>
    <row r="3776" spans="1:11" x14ac:dyDescent="0.3">
      <c r="A3776" s="4" t="s">
        <v>275</v>
      </c>
      <c r="B3776" s="4" t="s">
        <v>120</v>
      </c>
      <c r="C3776" s="4" t="s">
        <v>10</v>
      </c>
      <c r="D3776" s="4" t="s">
        <v>634</v>
      </c>
      <c r="E3776" s="3" t="s">
        <v>867</v>
      </c>
      <c r="F3776" s="3"/>
      <c r="G3776" s="3" t="s">
        <v>75</v>
      </c>
      <c r="H3776" s="3" t="s">
        <v>121</v>
      </c>
      <c r="I3776" s="3" t="s">
        <v>833</v>
      </c>
      <c r="J3776" s="3">
        <v>2040</v>
      </c>
      <c r="K3776" s="9">
        <v>500</v>
      </c>
    </row>
    <row r="3777" spans="1:11" x14ac:dyDescent="0.3">
      <c r="A3777" s="4" t="s">
        <v>275</v>
      </c>
      <c r="B3777" s="4" t="s">
        <v>120</v>
      </c>
      <c r="C3777" s="4" t="s">
        <v>10</v>
      </c>
      <c r="D3777" s="4" t="s">
        <v>634</v>
      </c>
      <c r="E3777" s="3" t="s">
        <v>867</v>
      </c>
      <c r="F3777" s="3"/>
      <c r="G3777" s="3" t="s">
        <v>75</v>
      </c>
      <c r="H3777" s="3" t="s">
        <v>121</v>
      </c>
      <c r="I3777" s="3" t="s">
        <v>833</v>
      </c>
      <c r="J3777" s="3">
        <v>2050</v>
      </c>
      <c r="K3777" s="9">
        <v>1000</v>
      </c>
    </row>
    <row r="3778" spans="1:11" x14ac:dyDescent="0.3">
      <c r="A3778" s="4" t="s">
        <v>275</v>
      </c>
      <c r="B3778" s="4" t="s">
        <v>120</v>
      </c>
      <c r="C3778" s="4" t="s">
        <v>10</v>
      </c>
      <c r="D3778" s="4" t="s">
        <v>635</v>
      </c>
      <c r="E3778" s="3" t="s">
        <v>855</v>
      </c>
      <c r="F3778" s="3"/>
      <c r="G3778" s="3" t="s">
        <v>76</v>
      </c>
      <c r="H3778" s="3" t="s">
        <v>121</v>
      </c>
      <c r="I3778" s="3" t="s">
        <v>12</v>
      </c>
      <c r="J3778" s="3">
        <v>2020</v>
      </c>
      <c r="K3778" s="9">
        <v>0.5</v>
      </c>
    </row>
    <row r="3779" spans="1:11" x14ac:dyDescent="0.3">
      <c r="A3779" s="4" t="s">
        <v>275</v>
      </c>
      <c r="B3779" s="4" t="s">
        <v>120</v>
      </c>
      <c r="C3779" s="4" t="s">
        <v>10</v>
      </c>
      <c r="D3779" s="4" t="s">
        <v>635</v>
      </c>
      <c r="E3779" s="3" t="s">
        <v>855</v>
      </c>
      <c r="F3779" s="3"/>
      <c r="G3779" s="3" t="s">
        <v>76</v>
      </c>
      <c r="H3779" s="3" t="s">
        <v>121</v>
      </c>
      <c r="I3779" s="3" t="s">
        <v>12</v>
      </c>
      <c r="J3779" s="3">
        <v>2050</v>
      </c>
      <c r="K3779" s="9">
        <v>0.75</v>
      </c>
    </row>
    <row r="3780" spans="1:11" x14ac:dyDescent="0.3">
      <c r="A3780" s="4" t="s">
        <v>275</v>
      </c>
      <c r="B3780" s="4" t="s">
        <v>120</v>
      </c>
      <c r="C3780" s="4" t="s">
        <v>10</v>
      </c>
      <c r="D3780" s="4" t="s">
        <v>635</v>
      </c>
      <c r="E3780" s="3" t="s">
        <v>855</v>
      </c>
      <c r="F3780" s="3"/>
      <c r="G3780" s="3" t="s">
        <v>76</v>
      </c>
      <c r="H3780" s="3" t="s">
        <v>121</v>
      </c>
      <c r="I3780" s="3" t="s">
        <v>11</v>
      </c>
      <c r="J3780" s="3">
        <v>2020</v>
      </c>
      <c r="K3780" s="9">
        <v>1.25</v>
      </c>
    </row>
    <row r="3781" spans="1:11" x14ac:dyDescent="0.3">
      <c r="A3781" s="4" t="s">
        <v>275</v>
      </c>
      <c r="B3781" s="4" t="s">
        <v>120</v>
      </c>
      <c r="C3781" s="4" t="s">
        <v>10</v>
      </c>
      <c r="D3781" s="4" t="s">
        <v>635</v>
      </c>
      <c r="E3781" s="3" t="s">
        <v>855</v>
      </c>
      <c r="F3781" s="3"/>
      <c r="G3781" s="3" t="s">
        <v>76</v>
      </c>
      <c r="H3781" s="3" t="s">
        <v>121</v>
      </c>
      <c r="I3781" s="3" t="s">
        <v>11</v>
      </c>
      <c r="J3781" s="3">
        <v>2050</v>
      </c>
      <c r="K3781" s="9">
        <v>1.25</v>
      </c>
    </row>
    <row r="3782" spans="1:11" x14ac:dyDescent="0.3">
      <c r="A3782" s="4" t="s">
        <v>275</v>
      </c>
      <c r="B3782" s="4" t="s">
        <v>120</v>
      </c>
      <c r="C3782" s="4" t="s">
        <v>10</v>
      </c>
      <c r="D3782" s="4" t="s">
        <v>635</v>
      </c>
      <c r="E3782" s="3" t="s">
        <v>855</v>
      </c>
      <c r="F3782" s="3"/>
      <c r="G3782" s="3" t="s">
        <v>76</v>
      </c>
      <c r="H3782" s="3" t="s">
        <v>121</v>
      </c>
      <c r="I3782" s="3" t="s">
        <v>833</v>
      </c>
      <c r="J3782" s="3">
        <v>2015</v>
      </c>
      <c r="K3782" s="9">
        <v>10</v>
      </c>
    </row>
    <row r="3783" spans="1:11" x14ac:dyDescent="0.3">
      <c r="A3783" s="4" t="s">
        <v>275</v>
      </c>
      <c r="B3783" s="4" t="s">
        <v>120</v>
      </c>
      <c r="C3783" s="4" t="s">
        <v>10</v>
      </c>
      <c r="D3783" s="4" t="s">
        <v>635</v>
      </c>
      <c r="E3783" s="3" t="s">
        <v>855</v>
      </c>
      <c r="F3783" s="3"/>
      <c r="G3783" s="3" t="s">
        <v>76</v>
      </c>
      <c r="H3783" s="3" t="s">
        <v>121</v>
      </c>
      <c r="I3783" s="3" t="s">
        <v>833</v>
      </c>
      <c r="J3783" s="3">
        <v>2020</v>
      </c>
      <c r="K3783" s="9">
        <v>40</v>
      </c>
    </row>
    <row r="3784" spans="1:11" x14ac:dyDescent="0.3">
      <c r="A3784" s="4" t="s">
        <v>275</v>
      </c>
      <c r="B3784" s="4" t="s">
        <v>120</v>
      </c>
      <c r="C3784" s="4" t="s">
        <v>10</v>
      </c>
      <c r="D3784" s="4" t="s">
        <v>635</v>
      </c>
      <c r="E3784" s="3" t="s">
        <v>855</v>
      </c>
      <c r="F3784" s="3"/>
      <c r="G3784" s="3" t="s">
        <v>76</v>
      </c>
      <c r="H3784" s="3" t="s">
        <v>121</v>
      </c>
      <c r="I3784" s="3" t="s">
        <v>833</v>
      </c>
      <c r="J3784" s="3">
        <v>2030</v>
      </c>
      <c r="K3784" s="9">
        <v>105</v>
      </c>
    </row>
    <row r="3785" spans="1:11" x14ac:dyDescent="0.3">
      <c r="A3785" s="4" t="s">
        <v>275</v>
      </c>
      <c r="B3785" s="4" t="s">
        <v>120</v>
      </c>
      <c r="C3785" s="4" t="s">
        <v>10</v>
      </c>
      <c r="D3785" s="4" t="s">
        <v>635</v>
      </c>
      <c r="E3785" s="3" t="s">
        <v>855</v>
      </c>
      <c r="F3785" s="3"/>
      <c r="G3785" s="3" t="s">
        <v>76</v>
      </c>
      <c r="H3785" s="3" t="s">
        <v>121</v>
      </c>
      <c r="I3785" s="3" t="s">
        <v>833</v>
      </c>
      <c r="J3785" s="3">
        <v>2040</v>
      </c>
      <c r="K3785" s="9">
        <v>265</v>
      </c>
    </row>
    <row r="3786" spans="1:11" x14ac:dyDescent="0.3">
      <c r="A3786" s="4" t="s">
        <v>275</v>
      </c>
      <c r="B3786" s="4" t="s">
        <v>120</v>
      </c>
      <c r="C3786" s="4" t="s">
        <v>10</v>
      </c>
      <c r="D3786" s="4" t="s">
        <v>635</v>
      </c>
      <c r="E3786" s="3" t="s">
        <v>855</v>
      </c>
      <c r="F3786" s="3"/>
      <c r="G3786" s="3" t="s">
        <v>76</v>
      </c>
      <c r="H3786" s="3" t="s">
        <v>121</v>
      </c>
      <c r="I3786" s="3" t="s">
        <v>833</v>
      </c>
      <c r="J3786" s="3">
        <v>2050</v>
      </c>
      <c r="K3786" s="9">
        <v>520</v>
      </c>
    </row>
    <row r="3787" spans="1:11" x14ac:dyDescent="0.3">
      <c r="A3787" s="4" t="s">
        <v>275</v>
      </c>
      <c r="B3787" s="4" t="s">
        <v>120</v>
      </c>
      <c r="C3787" s="4" t="s">
        <v>415</v>
      </c>
      <c r="D3787" s="4" t="s">
        <v>453</v>
      </c>
      <c r="E3787" s="3" t="s">
        <v>850</v>
      </c>
      <c r="F3787" s="3"/>
      <c r="G3787" s="3"/>
      <c r="H3787" s="3"/>
      <c r="I3787" s="3" t="s">
        <v>833</v>
      </c>
      <c r="J3787" s="3">
        <v>2015</v>
      </c>
      <c r="K3787" s="9">
        <v>75</v>
      </c>
    </row>
    <row r="3788" spans="1:11" x14ac:dyDescent="0.3">
      <c r="A3788" s="4" t="s">
        <v>275</v>
      </c>
      <c r="B3788" s="4" t="s">
        <v>120</v>
      </c>
      <c r="C3788" s="4" t="s">
        <v>415</v>
      </c>
      <c r="D3788" s="4" t="s">
        <v>453</v>
      </c>
      <c r="E3788" s="3" t="s">
        <v>850</v>
      </c>
      <c r="F3788" s="3"/>
      <c r="G3788" s="3"/>
      <c r="H3788" s="3"/>
      <c r="I3788" s="3" t="s">
        <v>833</v>
      </c>
      <c r="J3788" s="3">
        <v>2020</v>
      </c>
      <c r="K3788" s="9">
        <v>75</v>
      </c>
    </row>
    <row r="3789" spans="1:11" x14ac:dyDescent="0.3">
      <c r="A3789" s="4" t="s">
        <v>275</v>
      </c>
      <c r="B3789" s="4" t="s">
        <v>120</v>
      </c>
      <c r="C3789" s="4" t="s">
        <v>415</v>
      </c>
      <c r="D3789" s="4" t="s">
        <v>453</v>
      </c>
      <c r="E3789" s="3" t="s">
        <v>850</v>
      </c>
      <c r="F3789" s="3"/>
      <c r="G3789" s="3"/>
      <c r="H3789" s="3"/>
      <c r="I3789" s="3" t="s">
        <v>833</v>
      </c>
      <c r="J3789" s="3">
        <v>2030</v>
      </c>
      <c r="K3789" s="9">
        <v>75</v>
      </c>
    </row>
    <row r="3790" spans="1:11" x14ac:dyDescent="0.3">
      <c r="A3790" s="4" t="s">
        <v>275</v>
      </c>
      <c r="B3790" s="4" t="s">
        <v>120</v>
      </c>
      <c r="C3790" s="4" t="s">
        <v>415</v>
      </c>
      <c r="D3790" s="4" t="s">
        <v>453</v>
      </c>
      <c r="E3790" s="3" t="s">
        <v>850</v>
      </c>
      <c r="F3790" s="3"/>
      <c r="G3790" s="3"/>
      <c r="H3790" s="3"/>
      <c r="I3790" s="3" t="s">
        <v>833</v>
      </c>
      <c r="J3790" s="3">
        <v>2040</v>
      </c>
      <c r="K3790" s="9">
        <v>75</v>
      </c>
    </row>
    <row r="3791" spans="1:11" x14ac:dyDescent="0.3">
      <c r="A3791" s="4" t="s">
        <v>275</v>
      </c>
      <c r="B3791" s="4" t="s">
        <v>120</v>
      </c>
      <c r="C3791" s="4" t="s">
        <v>415</v>
      </c>
      <c r="D3791" s="4" t="s">
        <v>453</v>
      </c>
      <c r="E3791" s="3" t="s">
        <v>850</v>
      </c>
      <c r="F3791" s="3"/>
      <c r="G3791" s="3"/>
      <c r="H3791" s="3"/>
      <c r="I3791" s="3" t="s">
        <v>833</v>
      </c>
      <c r="J3791" s="3">
        <v>2050</v>
      </c>
      <c r="K3791" s="9">
        <v>75</v>
      </c>
    </row>
    <row r="3792" spans="1:11" x14ac:dyDescent="0.3">
      <c r="A3792" s="4" t="s">
        <v>275</v>
      </c>
      <c r="B3792" s="4" t="s">
        <v>120</v>
      </c>
      <c r="C3792" s="4" t="s">
        <v>415</v>
      </c>
      <c r="D3792" s="4" t="s">
        <v>454</v>
      </c>
      <c r="E3792" s="3" t="s">
        <v>850</v>
      </c>
      <c r="F3792" s="3"/>
      <c r="G3792" s="3"/>
      <c r="H3792" s="3"/>
      <c r="I3792" s="3" t="s">
        <v>833</v>
      </c>
      <c r="J3792" s="3">
        <v>2015</v>
      </c>
      <c r="K3792" s="9">
        <v>25</v>
      </c>
    </row>
    <row r="3793" spans="1:11" x14ac:dyDescent="0.3">
      <c r="A3793" s="4" t="s">
        <v>275</v>
      </c>
      <c r="B3793" s="4" t="s">
        <v>120</v>
      </c>
      <c r="C3793" s="4" t="s">
        <v>415</v>
      </c>
      <c r="D3793" s="4" t="s">
        <v>454</v>
      </c>
      <c r="E3793" s="3" t="s">
        <v>850</v>
      </c>
      <c r="F3793" s="3"/>
      <c r="G3793" s="3"/>
      <c r="H3793" s="3"/>
      <c r="I3793" s="3" t="s">
        <v>833</v>
      </c>
      <c r="J3793" s="3">
        <v>2020</v>
      </c>
      <c r="K3793" s="9">
        <v>25</v>
      </c>
    </row>
    <row r="3794" spans="1:11" x14ac:dyDescent="0.3">
      <c r="A3794" s="4" t="s">
        <v>275</v>
      </c>
      <c r="B3794" s="4" t="s">
        <v>120</v>
      </c>
      <c r="C3794" s="4" t="s">
        <v>415</v>
      </c>
      <c r="D3794" s="4" t="s">
        <v>454</v>
      </c>
      <c r="E3794" s="3" t="s">
        <v>850</v>
      </c>
      <c r="F3794" s="3"/>
      <c r="G3794" s="3"/>
      <c r="H3794" s="3"/>
      <c r="I3794" s="3" t="s">
        <v>833</v>
      </c>
      <c r="J3794" s="3">
        <v>2030</v>
      </c>
      <c r="K3794" s="9">
        <v>25</v>
      </c>
    </row>
    <row r="3795" spans="1:11" x14ac:dyDescent="0.3">
      <c r="A3795" s="4" t="s">
        <v>275</v>
      </c>
      <c r="B3795" s="4" t="s">
        <v>120</v>
      </c>
      <c r="C3795" s="4" t="s">
        <v>415</v>
      </c>
      <c r="D3795" s="4" t="s">
        <v>454</v>
      </c>
      <c r="E3795" s="3" t="s">
        <v>850</v>
      </c>
      <c r="F3795" s="3"/>
      <c r="G3795" s="3"/>
      <c r="H3795" s="3"/>
      <c r="I3795" s="3" t="s">
        <v>833</v>
      </c>
      <c r="J3795" s="3">
        <v>2040</v>
      </c>
      <c r="K3795" s="9">
        <v>25</v>
      </c>
    </row>
    <row r="3796" spans="1:11" x14ac:dyDescent="0.3">
      <c r="A3796" s="4" t="s">
        <v>275</v>
      </c>
      <c r="B3796" s="4" t="s">
        <v>120</v>
      </c>
      <c r="C3796" s="4" t="s">
        <v>415</v>
      </c>
      <c r="D3796" s="4" t="s">
        <v>454</v>
      </c>
      <c r="E3796" s="3" t="s">
        <v>850</v>
      </c>
      <c r="F3796" s="3"/>
      <c r="G3796" s="3"/>
      <c r="H3796" s="3"/>
      <c r="I3796" s="3" t="s">
        <v>833</v>
      </c>
      <c r="J3796" s="3">
        <v>2050</v>
      </c>
      <c r="K3796" s="9">
        <v>25</v>
      </c>
    </row>
    <row r="3797" spans="1:11" x14ac:dyDescent="0.3">
      <c r="A3797" s="4" t="s">
        <v>275</v>
      </c>
      <c r="B3797" s="4" t="s">
        <v>120</v>
      </c>
      <c r="C3797" s="4" t="s">
        <v>415</v>
      </c>
      <c r="D3797" s="4" t="s">
        <v>750</v>
      </c>
      <c r="E3797" s="3" t="s">
        <v>869</v>
      </c>
      <c r="F3797" s="3"/>
      <c r="G3797" s="3" t="s">
        <v>125</v>
      </c>
      <c r="H3797" s="3">
        <v>6</v>
      </c>
      <c r="I3797" s="3" t="s">
        <v>12</v>
      </c>
      <c r="J3797" s="3">
        <v>2020</v>
      </c>
      <c r="K3797" s="9">
        <v>0.75</v>
      </c>
    </row>
    <row r="3798" spans="1:11" x14ac:dyDescent="0.3">
      <c r="A3798" s="4" t="s">
        <v>275</v>
      </c>
      <c r="B3798" s="4" t="s">
        <v>120</v>
      </c>
      <c r="C3798" s="4" t="s">
        <v>415</v>
      </c>
      <c r="D3798" s="4" t="s">
        <v>750</v>
      </c>
      <c r="E3798" s="3" t="s">
        <v>869</v>
      </c>
      <c r="F3798" s="3"/>
      <c r="G3798" s="3" t="s">
        <v>125</v>
      </c>
      <c r="H3798" s="3">
        <v>6</v>
      </c>
      <c r="I3798" s="3" t="s">
        <v>12</v>
      </c>
      <c r="J3798" s="3">
        <v>2050</v>
      </c>
      <c r="K3798" s="9">
        <v>0.75</v>
      </c>
    </row>
    <row r="3799" spans="1:11" x14ac:dyDescent="0.3">
      <c r="A3799" s="4" t="s">
        <v>275</v>
      </c>
      <c r="B3799" s="4" t="s">
        <v>120</v>
      </c>
      <c r="C3799" s="4" t="s">
        <v>415</v>
      </c>
      <c r="D3799" s="4" t="s">
        <v>750</v>
      </c>
      <c r="E3799" s="3" t="s">
        <v>869</v>
      </c>
      <c r="F3799" s="3"/>
      <c r="G3799" s="3" t="s">
        <v>125</v>
      </c>
      <c r="H3799" s="3">
        <v>6</v>
      </c>
      <c r="I3799" s="3" t="s">
        <v>11</v>
      </c>
      <c r="J3799" s="3">
        <v>2020</v>
      </c>
      <c r="K3799" s="9">
        <v>1.25</v>
      </c>
    </row>
    <row r="3800" spans="1:11" x14ac:dyDescent="0.3">
      <c r="A3800" s="4" t="s">
        <v>275</v>
      </c>
      <c r="B3800" s="4" t="s">
        <v>120</v>
      </c>
      <c r="C3800" s="4" t="s">
        <v>415</v>
      </c>
      <c r="D3800" s="4" t="s">
        <v>750</v>
      </c>
      <c r="E3800" s="3" t="s">
        <v>869</v>
      </c>
      <c r="F3800" s="3"/>
      <c r="G3800" s="3" t="s">
        <v>125</v>
      </c>
      <c r="H3800" s="3">
        <v>6</v>
      </c>
      <c r="I3800" s="3" t="s">
        <v>11</v>
      </c>
      <c r="J3800" s="3">
        <v>2050</v>
      </c>
      <c r="K3800" s="9">
        <v>1.25</v>
      </c>
    </row>
    <row r="3801" spans="1:11" x14ac:dyDescent="0.3">
      <c r="A3801" s="4" t="s">
        <v>275</v>
      </c>
      <c r="B3801" s="4" t="s">
        <v>120</v>
      </c>
      <c r="C3801" s="4" t="s">
        <v>415</v>
      </c>
      <c r="D3801" s="4" t="s">
        <v>750</v>
      </c>
      <c r="E3801" s="3" t="s">
        <v>869</v>
      </c>
      <c r="F3801" s="3"/>
      <c r="G3801" s="3" t="s">
        <v>125</v>
      </c>
      <c r="H3801" s="3">
        <v>6</v>
      </c>
      <c r="I3801" s="3" t="s">
        <v>833</v>
      </c>
      <c r="J3801" s="3">
        <v>2015</v>
      </c>
      <c r="K3801" s="9">
        <v>7.1999999999999995E-2</v>
      </c>
    </row>
    <row r="3802" spans="1:11" x14ac:dyDescent="0.3">
      <c r="A3802" s="4" t="s">
        <v>275</v>
      </c>
      <c r="B3802" s="4" t="s">
        <v>120</v>
      </c>
      <c r="C3802" s="4" t="s">
        <v>415</v>
      </c>
      <c r="D3802" s="4" t="s">
        <v>750</v>
      </c>
      <c r="E3802" s="3" t="s">
        <v>869</v>
      </c>
      <c r="F3802" s="3"/>
      <c r="G3802" s="3" t="s">
        <v>125</v>
      </c>
      <c r="H3802" s="3">
        <v>6</v>
      </c>
      <c r="I3802" s="3" t="s">
        <v>833</v>
      </c>
      <c r="J3802" s="3">
        <v>2020</v>
      </c>
      <c r="K3802" s="9">
        <v>7.1999999999999995E-2</v>
      </c>
    </row>
    <row r="3803" spans="1:11" x14ac:dyDescent="0.3">
      <c r="A3803" s="4" t="s">
        <v>275</v>
      </c>
      <c r="B3803" s="4" t="s">
        <v>120</v>
      </c>
      <c r="C3803" s="4" t="s">
        <v>415</v>
      </c>
      <c r="D3803" s="4" t="s">
        <v>750</v>
      </c>
      <c r="E3803" s="3" t="s">
        <v>869</v>
      </c>
      <c r="F3803" s="3"/>
      <c r="G3803" s="3" t="s">
        <v>125</v>
      </c>
      <c r="H3803" s="3">
        <v>6</v>
      </c>
      <c r="I3803" s="3" t="s">
        <v>833</v>
      </c>
      <c r="J3803" s="3">
        <v>2030</v>
      </c>
      <c r="K3803" s="9">
        <v>6.8571428571428561E-2</v>
      </c>
    </row>
    <row r="3804" spans="1:11" x14ac:dyDescent="0.3">
      <c r="A3804" s="4" t="s">
        <v>275</v>
      </c>
      <c r="B3804" s="4" t="s">
        <v>120</v>
      </c>
      <c r="C3804" s="4" t="s">
        <v>415</v>
      </c>
      <c r="D3804" s="4" t="s">
        <v>750</v>
      </c>
      <c r="E3804" s="3" t="s">
        <v>869</v>
      </c>
      <c r="F3804" s="3"/>
      <c r="G3804" s="3" t="s">
        <v>125</v>
      </c>
      <c r="H3804" s="3">
        <v>6</v>
      </c>
      <c r="I3804" s="3" t="s">
        <v>833</v>
      </c>
      <c r="J3804" s="3">
        <v>2040</v>
      </c>
      <c r="K3804" s="9">
        <v>6.7924528301886791E-2</v>
      </c>
    </row>
    <row r="3805" spans="1:11" x14ac:dyDescent="0.3">
      <c r="A3805" s="4" t="s">
        <v>275</v>
      </c>
      <c r="B3805" s="4" t="s">
        <v>120</v>
      </c>
      <c r="C3805" s="4" t="s">
        <v>415</v>
      </c>
      <c r="D3805" s="4" t="s">
        <v>750</v>
      </c>
      <c r="E3805" s="3" t="s">
        <v>869</v>
      </c>
      <c r="F3805" s="3"/>
      <c r="G3805" s="3" t="s">
        <v>125</v>
      </c>
      <c r="H3805" s="3">
        <v>6</v>
      </c>
      <c r="I3805" s="3" t="s">
        <v>833</v>
      </c>
      <c r="J3805" s="3">
        <v>2050</v>
      </c>
      <c r="K3805" s="9">
        <v>6.9230769230769235E-2</v>
      </c>
    </row>
    <row r="3806" spans="1:11" x14ac:dyDescent="0.3">
      <c r="A3806" s="4" t="s">
        <v>275</v>
      </c>
      <c r="B3806" s="4" t="s">
        <v>120</v>
      </c>
      <c r="C3806" s="4" t="s">
        <v>415</v>
      </c>
      <c r="D3806" s="4" t="s">
        <v>749</v>
      </c>
      <c r="E3806" s="3" t="s">
        <v>899</v>
      </c>
      <c r="F3806" s="3"/>
      <c r="G3806" s="3" t="s">
        <v>123</v>
      </c>
      <c r="H3806" s="3" t="s">
        <v>124</v>
      </c>
      <c r="I3806" s="3" t="s">
        <v>12</v>
      </c>
      <c r="J3806" s="3">
        <v>2020</v>
      </c>
      <c r="K3806" s="9">
        <v>0.75</v>
      </c>
    </row>
    <row r="3807" spans="1:11" x14ac:dyDescent="0.3">
      <c r="A3807" s="4" t="s">
        <v>275</v>
      </c>
      <c r="B3807" s="4" t="s">
        <v>120</v>
      </c>
      <c r="C3807" s="4" t="s">
        <v>415</v>
      </c>
      <c r="D3807" s="4" t="s">
        <v>749</v>
      </c>
      <c r="E3807" s="3" t="s">
        <v>899</v>
      </c>
      <c r="F3807" s="3"/>
      <c r="G3807" s="3" t="s">
        <v>123</v>
      </c>
      <c r="H3807" s="3" t="s">
        <v>124</v>
      </c>
      <c r="I3807" s="3" t="s">
        <v>12</v>
      </c>
      <c r="J3807" s="3">
        <v>2050</v>
      </c>
      <c r="K3807" s="9">
        <v>0.75</v>
      </c>
    </row>
    <row r="3808" spans="1:11" x14ac:dyDescent="0.3">
      <c r="A3808" s="4" t="s">
        <v>275</v>
      </c>
      <c r="B3808" s="4" t="s">
        <v>120</v>
      </c>
      <c r="C3808" s="4" t="s">
        <v>415</v>
      </c>
      <c r="D3808" s="4" t="s">
        <v>749</v>
      </c>
      <c r="E3808" s="3" t="s">
        <v>899</v>
      </c>
      <c r="F3808" s="3"/>
      <c r="G3808" s="3" t="s">
        <v>123</v>
      </c>
      <c r="H3808" s="3" t="s">
        <v>124</v>
      </c>
      <c r="I3808" s="3" t="s">
        <v>11</v>
      </c>
      <c r="J3808" s="3">
        <v>2020</v>
      </c>
      <c r="K3808" s="9">
        <v>1.25</v>
      </c>
    </row>
    <row r="3809" spans="1:11" x14ac:dyDescent="0.3">
      <c r="A3809" s="4" t="s">
        <v>275</v>
      </c>
      <c r="B3809" s="4" t="s">
        <v>120</v>
      </c>
      <c r="C3809" s="4" t="s">
        <v>415</v>
      </c>
      <c r="D3809" s="4" t="s">
        <v>749</v>
      </c>
      <c r="E3809" s="3" t="s">
        <v>899</v>
      </c>
      <c r="F3809" s="3"/>
      <c r="G3809" s="3" t="s">
        <v>123</v>
      </c>
      <c r="H3809" s="3" t="s">
        <v>124</v>
      </c>
      <c r="I3809" s="3" t="s">
        <v>11</v>
      </c>
      <c r="J3809" s="3">
        <v>2050</v>
      </c>
      <c r="K3809" s="9">
        <v>1.25</v>
      </c>
    </row>
    <row r="3810" spans="1:11" x14ac:dyDescent="0.3">
      <c r="A3810" s="4" t="s">
        <v>275</v>
      </c>
      <c r="B3810" s="4" t="s">
        <v>120</v>
      </c>
      <c r="C3810" s="4" t="s">
        <v>415</v>
      </c>
      <c r="D3810" s="4" t="s">
        <v>749</v>
      </c>
      <c r="E3810" s="3" t="s">
        <v>899</v>
      </c>
      <c r="F3810" s="3"/>
      <c r="G3810" s="3" t="s">
        <v>123</v>
      </c>
      <c r="H3810" s="3" t="s">
        <v>124</v>
      </c>
      <c r="I3810" s="3" t="s">
        <v>833</v>
      </c>
      <c r="J3810" s="3">
        <v>2015</v>
      </c>
      <c r="K3810" s="9">
        <v>2.4</v>
      </c>
    </row>
    <row r="3811" spans="1:11" x14ac:dyDescent="0.3">
      <c r="A3811" s="4" t="s">
        <v>275</v>
      </c>
      <c r="B3811" s="4" t="s">
        <v>120</v>
      </c>
      <c r="C3811" s="4" t="s">
        <v>415</v>
      </c>
      <c r="D3811" s="4" t="s">
        <v>749</v>
      </c>
      <c r="E3811" s="3" t="s">
        <v>899</v>
      </c>
      <c r="F3811" s="3"/>
      <c r="G3811" s="3" t="s">
        <v>123</v>
      </c>
      <c r="H3811" s="3" t="s">
        <v>124</v>
      </c>
      <c r="I3811" s="3" t="s">
        <v>833</v>
      </c>
      <c r="J3811" s="3">
        <v>2020</v>
      </c>
      <c r="K3811" s="9">
        <v>1.92</v>
      </c>
    </row>
    <row r="3812" spans="1:11" x14ac:dyDescent="0.3">
      <c r="A3812" s="4" t="s">
        <v>275</v>
      </c>
      <c r="B3812" s="4" t="s">
        <v>120</v>
      </c>
      <c r="C3812" s="4" t="s">
        <v>415</v>
      </c>
      <c r="D3812" s="4" t="s">
        <v>749</v>
      </c>
      <c r="E3812" s="3" t="s">
        <v>899</v>
      </c>
      <c r="F3812" s="3"/>
      <c r="G3812" s="3" t="s">
        <v>123</v>
      </c>
      <c r="H3812" s="3" t="s">
        <v>124</v>
      </c>
      <c r="I3812" s="3" t="s">
        <v>833</v>
      </c>
      <c r="J3812" s="3">
        <v>2030</v>
      </c>
      <c r="K3812" s="9">
        <v>1.142857142857143</v>
      </c>
    </row>
    <row r="3813" spans="1:11" x14ac:dyDescent="0.3">
      <c r="A3813" s="4" t="s">
        <v>275</v>
      </c>
      <c r="B3813" s="4" t="s">
        <v>120</v>
      </c>
      <c r="C3813" s="4" t="s">
        <v>415</v>
      </c>
      <c r="D3813" s="4" t="s">
        <v>749</v>
      </c>
      <c r="E3813" s="3" t="s">
        <v>899</v>
      </c>
      <c r="F3813" s="3"/>
      <c r="G3813" s="3" t="s">
        <v>123</v>
      </c>
      <c r="H3813" s="3" t="s">
        <v>124</v>
      </c>
      <c r="I3813" s="3" t="s">
        <v>833</v>
      </c>
      <c r="J3813" s="3">
        <v>2040</v>
      </c>
      <c r="K3813" s="9">
        <v>0.84905660377358494</v>
      </c>
    </row>
    <row r="3814" spans="1:11" x14ac:dyDescent="0.3">
      <c r="A3814" s="4" t="s">
        <v>275</v>
      </c>
      <c r="B3814" s="4" t="s">
        <v>120</v>
      </c>
      <c r="C3814" s="4" t="s">
        <v>415</v>
      </c>
      <c r="D3814" s="4" t="s">
        <v>749</v>
      </c>
      <c r="E3814" s="3" t="s">
        <v>899</v>
      </c>
      <c r="F3814" s="3"/>
      <c r="G3814" s="3" t="s">
        <v>123</v>
      </c>
      <c r="H3814" s="3" t="s">
        <v>124</v>
      </c>
      <c r="I3814" s="3" t="s">
        <v>833</v>
      </c>
      <c r="J3814" s="3">
        <v>2050</v>
      </c>
      <c r="K3814" s="9">
        <v>0.69230769230769229</v>
      </c>
    </row>
    <row r="3815" spans="1:11" x14ac:dyDescent="0.3">
      <c r="A3815" s="4" t="s">
        <v>275</v>
      </c>
      <c r="B3815" s="4" t="s">
        <v>120</v>
      </c>
      <c r="C3815" s="4" t="s">
        <v>415</v>
      </c>
      <c r="D3815" s="4" t="s">
        <v>752</v>
      </c>
      <c r="E3815" s="3" t="s">
        <v>900</v>
      </c>
      <c r="F3815" s="3"/>
      <c r="G3815" s="3"/>
      <c r="H3815" s="3"/>
      <c r="I3815" s="3" t="s">
        <v>833</v>
      </c>
      <c r="J3815" s="3">
        <v>2015</v>
      </c>
      <c r="K3815" s="9" t="s">
        <v>122</v>
      </c>
    </row>
    <row r="3816" spans="1:11" x14ac:dyDescent="0.3">
      <c r="A3816" s="4" t="s">
        <v>275</v>
      </c>
      <c r="B3816" s="4" t="s">
        <v>120</v>
      </c>
      <c r="C3816" s="4" t="s">
        <v>415</v>
      </c>
      <c r="D3816" s="4" t="s">
        <v>752</v>
      </c>
      <c r="E3816" s="3" t="s">
        <v>900</v>
      </c>
      <c r="F3816" s="3"/>
      <c r="G3816" s="3"/>
      <c r="H3816" s="3"/>
      <c r="I3816" s="3" t="s">
        <v>833</v>
      </c>
      <c r="J3816" s="3">
        <v>2020</v>
      </c>
      <c r="K3816" s="9">
        <v>0</v>
      </c>
    </row>
    <row r="3817" spans="1:11" x14ac:dyDescent="0.3">
      <c r="A3817" s="4" t="s">
        <v>275</v>
      </c>
      <c r="B3817" s="4" t="s">
        <v>120</v>
      </c>
      <c r="C3817" s="4" t="s">
        <v>415</v>
      </c>
      <c r="D3817" s="4" t="s">
        <v>752</v>
      </c>
      <c r="E3817" s="3" t="s">
        <v>900</v>
      </c>
      <c r="F3817" s="3"/>
      <c r="G3817" s="3"/>
      <c r="H3817" s="3"/>
      <c r="I3817" s="3" t="s">
        <v>833</v>
      </c>
      <c r="J3817" s="3">
        <v>2030</v>
      </c>
      <c r="K3817" s="9">
        <v>0</v>
      </c>
    </row>
    <row r="3818" spans="1:11" x14ac:dyDescent="0.3">
      <c r="A3818" s="4" t="s">
        <v>275</v>
      </c>
      <c r="B3818" s="4" t="s">
        <v>120</v>
      </c>
      <c r="C3818" s="4" t="s">
        <v>415</v>
      </c>
      <c r="D3818" s="4" t="s">
        <v>752</v>
      </c>
      <c r="E3818" s="3" t="s">
        <v>900</v>
      </c>
      <c r="F3818" s="3"/>
      <c r="G3818" s="3"/>
      <c r="H3818" s="3"/>
      <c r="I3818" s="3" t="s">
        <v>833</v>
      </c>
      <c r="J3818" s="3">
        <v>2050</v>
      </c>
      <c r="K3818" s="9">
        <v>0</v>
      </c>
    </row>
    <row r="3819" spans="1:11" x14ac:dyDescent="0.3">
      <c r="A3819" s="4" t="s">
        <v>275</v>
      </c>
      <c r="B3819" s="4" t="s">
        <v>120</v>
      </c>
      <c r="C3819" s="4" t="s">
        <v>415</v>
      </c>
      <c r="D3819" s="4" t="s">
        <v>751</v>
      </c>
      <c r="E3819" s="3" t="s">
        <v>890</v>
      </c>
      <c r="F3819" s="3"/>
      <c r="G3819" s="3" t="s">
        <v>125</v>
      </c>
      <c r="H3819" s="3">
        <v>6</v>
      </c>
      <c r="I3819" s="3" t="s">
        <v>12</v>
      </c>
      <c r="J3819" s="3">
        <v>2020</v>
      </c>
      <c r="K3819" s="9">
        <v>0.75</v>
      </c>
    </row>
    <row r="3820" spans="1:11" x14ac:dyDescent="0.3">
      <c r="A3820" s="4" t="s">
        <v>275</v>
      </c>
      <c r="B3820" s="4" t="s">
        <v>120</v>
      </c>
      <c r="C3820" s="4" t="s">
        <v>415</v>
      </c>
      <c r="D3820" s="4" t="s">
        <v>751</v>
      </c>
      <c r="E3820" s="3" t="s">
        <v>890</v>
      </c>
      <c r="F3820" s="3"/>
      <c r="G3820" s="3" t="s">
        <v>125</v>
      </c>
      <c r="H3820" s="3">
        <v>6</v>
      </c>
      <c r="I3820" s="3" t="s">
        <v>12</v>
      </c>
      <c r="J3820" s="3">
        <v>2050</v>
      </c>
      <c r="K3820" s="9">
        <v>0.75</v>
      </c>
    </row>
    <row r="3821" spans="1:11" x14ac:dyDescent="0.3">
      <c r="A3821" s="4" t="s">
        <v>275</v>
      </c>
      <c r="B3821" s="4" t="s">
        <v>120</v>
      </c>
      <c r="C3821" s="4" t="s">
        <v>415</v>
      </c>
      <c r="D3821" s="4" t="s">
        <v>751</v>
      </c>
      <c r="E3821" s="3" t="s">
        <v>890</v>
      </c>
      <c r="F3821" s="3"/>
      <c r="G3821" s="3" t="s">
        <v>125</v>
      </c>
      <c r="H3821" s="3">
        <v>6</v>
      </c>
      <c r="I3821" s="3" t="s">
        <v>11</v>
      </c>
      <c r="J3821" s="3">
        <v>2020</v>
      </c>
      <c r="K3821" s="9">
        <v>1.25</v>
      </c>
    </row>
    <row r="3822" spans="1:11" x14ac:dyDescent="0.3">
      <c r="A3822" s="4" t="s">
        <v>275</v>
      </c>
      <c r="B3822" s="4" t="s">
        <v>120</v>
      </c>
      <c r="C3822" s="4" t="s">
        <v>415</v>
      </c>
      <c r="D3822" s="4" t="s">
        <v>751</v>
      </c>
      <c r="E3822" s="3" t="s">
        <v>890</v>
      </c>
      <c r="F3822" s="3"/>
      <c r="G3822" s="3" t="s">
        <v>125</v>
      </c>
      <c r="H3822" s="3">
        <v>6</v>
      </c>
      <c r="I3822" s="3" t="s">
        <v>11</v>
      </c>
      <c r="J3822" s="3">
        <v>2050</v>
      </c>
      <c r="K3822" s="9">
        <v>1.25</v>
      </c>
    </row>
    <row r="3823" spans="1:11" x14ac:dyDescent="0.3">
      <c r="A3823" s="4" t="s">
        <v>275</v>
      </c>
      <c r="B3823" s="4" t="s">
        <v>120</v>
      </c>
      <c r="C3823" s="4" t="s">
        <v>415</v>
      </c>
      <c r="D3823" s="4" t="s">
        <v>751</v>
      </c>
      <c r="E3823" s="3" t="s">
        <v>890</v>
      </c>
      <c r="F3823" s="3"/>
      <c r="G3823" s="3" t="s">
        <v>125</v>
      </c>
      <c r="H3823" s="3">
        <v>6</v>
      </c>
      <c r="I3823" s="3" t="s">
        <v>833</v>
      </c>
      <c r="J3823" s="3">
        <v>2015</v>
      </c>
      <c r="K3823" s="9">
        <v>2.7</v>
      </c>
    </row>
    <row r="3824" spans="1:11" x14ac:dyDescent="0.3">
      <c r="A3824" s="4" t="s">
        <v>275</v>
      </c>
      <c r="B3824" s="4" t="s">
        <v>120</v>
      </c>
      <c r="C3824" s="4" t="s">
        <v>415</v>
      </c>
      <c r="D3824" s="4" t="s">
        <v>751</v>
      </c>
      <c r="E3824" s="3" t="s">
        <v>890</v>
      </c>
      <c r="F3824" s="3"/>
      <c r="G3824" s="3" t="s">
        <v>125</v>
      </c>
      <c r="H3824" s="3">
        <v>6</v>
      </c>
      <c r="I3824" s="3" t="s">
        <v>833</v>
      </c>
      <c r="J3824" s="3">
        <v>2020</v>
      </c>
      <c r="K3824" s="9">
        <v>2.7</v>
      </c>
    </row>
    <row r="3825" spans="1:11" x14ac:dyDescent="0.3">
      <c r="A3825" s="4" t="s">
        <v>275</v>
      </c>
      <c r="B3825" s="4" t="s">
        <v>120</v>
      </c>
      <c r="C3825" s="4" t="s">
        <v>415</v>
      </c>
      <c r="D3825" s="4" t="s">
        <v>751</v>
      </c>
      <c r="E3825" s="3" t="s">
        <v>890</v>
      </c>
      <c r="F3825" s="3"/>
      <c r="G3825" s="3" t="s">
        <v>125</v>
      </c>
      <c r="H3825" s="3">
        <v>6</v>
      </c>
      <c r="I3825" s="3" t="s">
        <v>833</v>
      </c>
      <c r="J3825" s="3">
        <v>2030</v>
      </c>
      <c r="K3825" s="9">
        <v>2.7</v>
      </c>
    </row>
    <row r="3826" spans="1:11" x14ac:dyDescent="0.3">
      <c r="A3826" s="4" t="s">
        <v>275</v>
      </c>
      <c r="B3826" s="4" t="s">
        <v>120</v>
      </c>
      <c r="C3826" s="4" t="s">
        <v>415</v>
      </c>
      <c r="D3826" s="4" t="s">
        <v>751</v>
      </c>
      <c r="E3826" s="3" t="s">
        <v>890</v>
      </c>
      <c r="F3826" s="3"/>
      <c r="G3826" s="3" t="s">
        <v>125</v>
      </c>
      <c r="H3826" s="3">
        <v>6</v>
      </c>
      <c r="I3826" s="3" t="s">
        <v>833</v>
      </c>
      <c r="J3826" s="3">
        <v>2040</v>
      </c>
      <c r="K3826" s="9">
        <v>2.7</v>
      </c>
    </row>
    <row r="3827" spans="1:11" x14ac:dyDescent="0.3">
      <c r="A3827" s="4" t="s">
        <v>275</v>
      </c>
      <c r="B3827" s="4" t="s">
        <v>120</v>
      </c>
      <c r="C3827" s="4" t="s">
        <v>415</v>
      </c>
      <c r="D3827" s="4" t="s">
        <v>751</v>
      </c>
      <c r="E3827" s="3" t="s">
        <v>890</v>
      </c>
      <c r="F3827" s="3"/>
      <c r="G3827" s="3" t="s">
        <v>125</v>
      </c>
      <c r="H3827" s="3">
        <v>6</v>
      </c>
      <c r="I3827" s="3" t="s">
        <v>833</v>
      </c>
      <c r="J3827" s="3">
        <v>2050</v>
      </c>
      <c r="K3827" s="9">
        <v>2.7</v>
      </c>
    </row>
    <row r="3828" spans="1:11" x14ac:dyDescent="0.3">
      <c r="A3828" s="4" t="s">
        <v>275</v>
      </c>
      <c r="B3828" s="4" t="s">
        <v>120</v>
      </c>
      <c r="C3828" s="4" t="s">
        <v>36</v>
      </c>
      <c r="D3828" s="4" t="s">
        <v>453</v>
      </c>
      <c r="E3828" s="3" t="s">
        <v>850</v>
      </c>
      <c r="F3828" s="3"/>
      <c r="G3828" s="3"/>
      <c r="H3828" s="3"/>
      <c r="I3828" s="3" t="s">
        <v>833</v>
      </c>
      <c r="J3828" s="3">
        <v>2015</v>
      </c>
      <c r="K3828" s="9">
        <v>75</v>
      </c>
    </row>
    <row r="3829" spans="1:11" x14ac:dyDescent="0.3">
      <c r="A3829" s="4" t="s">
        <v>275</v>
      </c>
      <c r="B3829" s="4" t="s">
        <v>120</v>
      </c>
      <c r="C3829" s="4" t="s">
        <v>36</v>
      </c>
      <c r="D3829" s="4" t="s">
        <v>453</v>
      </c>
      <c r="E3829" s="3" t="s">
        <v>850</v>
      </c>
      <c r="F3829" s="3"/>
      <c r="G3829" s="3"/>
      <c r="H3829" s="3"/>
      <c r="I3829" s="3" t="s">
        <v>833</v>
      </c>
      <c r="J3829" s="3">
        <v>2020</v>
      </c>
      <c r="K3829" s="9">
        <v>75</v>
      </c>
    </row>
    <row r="3830" spans="1:11" x14ac:dyDescent="0.3">
      <c r="A3830" s="4" t="s">
        <v>275</v>
      </c>
      <c r="B3830" s="4" t="s">
        <v>120</v>
      </c>
      <c r="C3830" s="4" t="s">
        <v>36</v>
      </c>
      <c r="D3830" s="4" t="s">
        <v>453</v>
      </c>
      <c r="E3830" s="3" t="s">
        <v>850</v>
      </c>
      <c r="F3830" s="3"/>
      <c r="G3830" s="3"/>
      <c r="H3830" s="3"/>
      <c r="I3830" s="3" t="s">
        <v>833</v>
      </c>
      <c r="J3830" s="3">
        <v>2030</v>
      </c>
      <c r="K3830" s="9">
        <v>75</v>
      </c>
    </row>
    <row r="3831" spans="1:11" x14ac:dyDescent="0.3">
      <c r="A3831" s="4" t="s">
        <v>275</v>
      </c>
      <c r="B3831" s="4" t="s">
        <v>120</v>
      </c>
      <c r="C3831" s="4" t="s">
        <v>36</v>
      </c>
      <c r="D3831" s="4" t="s">
        <v>453</v>
      </c>
      <c r="E3831" s="3" t="s">
        <v>850</v>
      </c>
      <c r="F3831" s="3"/>
      <c r="G3831" s="3"/>
      <c r="H3831" s="3"/>
      <c r="I3831" s="3" t="s">
        <v>833</v>
      </c>
      <c r="J3831" s="3">
        <v>2040</v>
      </c>
      <c r="K3831" s="9">
        <v>75</v>
      </c>
    </row>
    <row r="3832" spans="1:11" x14ac:dyDescent="0.3">
      <c r="A3832" s="4" t="s">
        <v>275</v>
      </c>
      <c r="B3832" s="4" t="s">
        <v>120</v>
      </c>
      <c r="C3832" s="4" t="s">
        <v>36</v>
      </c>
      <c r="D3832" s="4" t="s">
        <v>453</v>
      </c>
      <c r="E3832" s="3" t="s">
        <v>850</v>
      </c>
      <c r="F3832" s="3"/>
      <c r="G3832" s="3"/>
      <c r="H3832" s="3"/>
      <c r="I3832" s="3" t="s">
        <v>833</v>
      </c>
      <c r="J3832" s="3">
        <v>2050</v>
      </c>
      <c r="K3832" s="9">
        <v>75</v>
      </c>
    </row>
    <row r="3833" spans="1:11" x14ac:dyDescent="0.3">
      <c r="A3833" s="4" t="s">
        <v>275</v>
      </c>
      <c r="B3833" s="4" t="s">
        <v>120</v>
      </c>
      <c r="C3833" s="4" t="s">
        <v>36</v>
      </c>
      <c r="D3833" s="4" t="s">
        <v>454</v>
      </c>
      <c r="E3833" s="3" t="s">
        <v>850</v>
      </c>
      <c r="F3833" s="3"/>
      <c r="G3833" s="3"/>
      <c r="H3833" s="3"/>
      <c r="I3833" s="3" t="s">
        <v>833</v>
      </c>
      <c r="J3833" s="3">
        <v>2015</v>
      </c>
      <c r="K3833" s="9">
        <v>25</v>
      </c>
    </row>
    <row r="3834" spans="1:11" x14ac:dyDescent="0.3">
      <c r="A3834" s="4" t="s">
        <v>275</v>
      </c>
      <c r="B3834" s="4" t="s">
        <v>120</v>
      </c>
      <c r="C3834" s="4" t="s">
        <v>36</v>
      </c>
      <c r="D3834" s="4" t="s">
        <v>454</v>
      </c>
      <c r="E3834" s="3" t="s">
        <v>850</v>
      </c>
      <c r="F3834" s="3"/>
      <c r="G3834" s="3"/>
      <c r="H3834" s="3"/>
      <c r="I3834" s="3" t="s">
        <v>833</v>
      </c>
      <c r="J3834" s="3">
        <v>2020</v>
      </c>
      <c r="K3834" s="9">
        <v>25</v>
      </c>
    </row>
    <row r="3835" spans="1:11" x14ac:dyDescent="0.3">
      <c r="A3835" s="4" t="s">
        <v>275</v>
      </c>
      <c r="B3835" s="4" t="s">
        <v>120</v>
      </c>
      <c r="C3835" s="4" t="s">
        <v>36</v>
      </c>
      <c r="D3835" s="4" t="s">
        <v>454</v>
      </c>
      <c r="E3835" s="3" t="s">
        <v>850</v>
      </c>
      <c r="F3835" s="3"/>
      <c r="G3835" s="3"/>
      <c r="H3835" s="3"/>
      <c r="I3835" s="3" t="s">
        <v>833</v>
      </c>
      <c r="J3835" s="3">
        <v>2030</v>
      </c>
      <c r="K3835" s="9">
        <v>25</v>
      </c>
    </row>
    <row r="3836" spans="1:11" x14ac:dyDescent="0.3">
      <c r="A3836" s="4" t="s">
        <v>275</v>
      </c>
      <c r="B3836" s="4" t="s">
        <v>120</v>
      </c>
      <c r="C3836" s="4" t="s">
        <v>36</v>
      </c>
      <c r="D3836" s="4" t="s">
        <v>454</v>
      </c>
      <c r="E3836" s="3" t="s">
        <v>850</v>
      </c>
      <c r="F3836" s="3"/>
      <c r="G3836" s="3"/>
      <c r="H3836" s="3"/>
      <c r="I3836" s="3" t="s">
        <v>833</v>
      </c>
      <c r="J3836" s="3">
        <v>2040</v>
      </c>
      <c r="K3836" s="9">
        <v>25</v>
      </c>
    </row>
    <row r="3837" spans="1:11" x14ac:dyDescent="0.3">
      <c r="A3837" s="4" t="s">
        <v>275</v>
      </c>
      <c r="B3837" s="4" t="s">
        <v>120</v>
      </c>
      <c r="C3837" s="4" t="s">
        <v>36</v>
      </c>
      <c r="D3837" s="4" t="s">
        <v>454</v>
      </c>
      <c r="E3837" s="3" t="s">
        <v>850</v>
      </c>
      <c r="F3837" s="3"/>
      <c r="G3837" s="3"/>
      <c r="H3837" s="3"/>
      <c r="I3837" s="3" t="s">
        <v>833</v>
      </c>
      <c r="J3837" s="3">
        <v>2050</v>
      </c>
      <c r="K3837" s="9">
        <v>25</v>
      </c>
    </row>
    <row r="3838" spans="1:11" x14ac:dyDescent="0.3">
      <c r="A3838" s="4" t="s">
        <v>275</v>
      </c>
      <c r="B3838" s="4" t="s">
        <v>120</v>
      </c>
      <c r="C3838" s="4" t="s">
        <v>36</v>
      </c>
      <c r="D3838" s="4" t="s">
        <v>755</v>
      </c>
      <c r="E3838" s="3" t="s">
        <v>900</v>
      </c>
      <c r="F3838" s="3"/>
      <c r="G3838" s="3" t="s">
        <v>125</v>
      </c>
      <c r="H3838" s="3">
        <v>6</v>
      </c>
      <c r="I3838" s="3" t="s">
        <v>12</v>
      </c>
      <c r="J3838" s="3">
        <v>2020</v>
      </c>
      <c r="K3838" s="9">
        <v>0.75</v>
      </c>
    </row>
    <row r="3839" spans="1:11" x14ac:dyDescent="0.3">
      <c r="A3839" s="4" t="s">
        <v>275</v>
      </c>
      <c r="B3839" s="4" t="s">
        <v>120</v>
      </c>
      <c r="C3839" s="4" t="s">
        <v>36</v>
      </c>
      <c r="D3839" s="4" t="s">
        <v>755</v>
      </c>
      <c r="E3839" s="3" t="s">
        <v>900</v>
      </c>
      <c r="F3839" s="3"/>
      <c r="G3839" s="3" t="s">
        <v>125</v>
      </c>
      <c r="H3839" s="3">
        <v>6</v>
      </c>
      <c r="I3839" s="3" t="s">
        <v>12</v>
      </c>
      <c r="J3839" s="3">
        <v>2050</v>
      </c>
      <c r="K3839" s="9">
        <v>0.75</v>
      </c>
    </row>
    <row r="3840" spans="1:11" x14ac:dyDescent="0.3">
      <c r="A3840" s="4" t="s">
        <v>275</v>
      </c>
      <c r="B3840" s="4" t="s">
        <v>120</v>
      </c>
      <c r="C3840" s="4" t="s">
        <v>36</v>
      </c>
      <c r="D3840" s="4" t="s">
        <v>755</v>
      </c>
      <c r="E3840" s="3" t="s">
        <v>900</v>
      </c>
      <c r="F3840" s="3"/>
      <c r="G3840" s="3" t="s">
        <v>125</v>
      </c>
      <c r="H3840" s="3">
        <v>6</v>
      </c>
      <c r="I3840" s="3" t="s">
        <v>11</v>
      </c>
      <c r="J3840" s="3">
        <v>2020</v>
      </c>
      <c r="K3840" s="9">
        <v>1.25</v>
      </c>
    </row>
    <row r="3841" spans="1:11" x14ac:dyDescent="0.3">
      <c r="A3841" s="4" t="s">
        <v>275</v>
      </c>
      <c r="B3841" s="4" t="s">
        <v>120</v>
      </c>
      <c r="C3841" s="4" t="s">
        <v>36</v>
      </c>
      <c r="D3841" s="4" t="s">
        <v>755</v>
      </c>
      <c r="E3841" s="3" t="s">
        <v>900</v>
      </c>
      <c r="F3841" s="3"/>
      <c r="G3841" s="3" t="s">
        <v>125</v>
      </c>
      <c r="H3841" s="3">
        <v>6</v>
      </c>
      <c r="I3841" s="3" t="s">
        <v>11</v>
      </c>
      <c r="J3841" s="3">
        <v>2050</v>
      </c>
      <c r="K3841" s="9">
        <v>1.25</v>
      </c>
    </row>
    <row r="3842" spans="1:11" x14ac:dyDescent="0.3">
      <c r="A3842" s="4" t="s">
        <v>275</v>
      </c>
      <c r="B3842" s="4" t="s">
        <v>120</v>
      </c>
      <c r="C3842" s="4" t="s">
        <v>36</v>
      </c>
      <c r="D3842" s="4" t="s">
        <v>755</v>
      </c>
      <c r="E3842" s="3" t="s">
        <v>900</v>
      </c>
      <c r="F3842" s="3"/>
      <c r="G3842" s="3" t="s">
        <v>125</v>
      </c>
      <c r="H3842" s="3">
        <v>6</v>
      </c>
      <c r="I3842" s="3" t="s">
        <v>833</v>
      </c>
      <c r="J3842" s="3">
        <v>2015</v>
      </c>
      <c r="K3842" s="9">
        <v>3.5999999999999997E-2</v>
      </c>
    </row>
    <row r="3843" spans="1:11" x14ac:dyDescent="0.3">
      <c r="A3843" s="4" t="s">
        <v>275</v>
      </c>
      <c r="B3843" s="4" t="s">
        <v>120</v>
      </c>
      <c r="C3843" s="4" t="s">
        <v>36</v>
      </c>
      <c r="D3843" s="4" t="s">
        <v>755</v>
      </c>
      <c r="E3843" s="3" t="s">
        <v>900</v>
      </c>
      <c r="F3843" s="3"/>
      <c r="G3843" s="3" t="s">
        <v>125</v>
      </c>
      <c r="H3843" s="3">
        <v>6</v>
      </c>
      <c r="I3843" s="3" t="s">
        <v>833</v>
      </c>
      <c r="J3843" s="3">
        <v>2020</v>
      </c>
      <c r="K3843" s="9">
        <v>3.5999999999999997E-2</v>
      </c>
    </row>
    <row r="3844" spans="1:11" x14ac:dyDescent="0.3">
      <c r="A3844" s="4" t="s">
        <v>275</v>
      </c>
      <c r="B3844" s="4" t="s">
        <v>120</v>
      </c>
      <c r="C3844" s="4" t="s">
        <v>36</v>
      </c>
      <c r="D3844" s="4" t="s">
        <v>755</v>
      </c>
      <c r="E3844" s="3" t="s">
        <v>900</v>
      </c>
      <c r="F3844" s="3"/>
      <c r="G3844" s="3" t="s">
        <v>125</v>
      </c>
      <c r="H3844" s="3">
        <v>6</v>
      </c>
      <c r="I3844" s="3" t="s">
        <v>833</v>
      </c>
      <c r="J3844" s="3">
        <v>2030</v>
      </c>
      <c r="K3844" s="9">
        <v>3.5999999999999997E-2</v>
      </c>
    </row>
    <row r="3845" spans="1:11" x14ac:dyDescent="0.3">
      <c r="A3845" s="4" t="s">
        <v>275</v>
      </c>
      <c r="B3845" s="4" t="s">
        <v>120</v>
      </c>
      <c r="C3845" s="4" t="s">
        <v>36</v>
      </c>
      <c r="D3845" s="4" t="s">
        <v>755</v>
      </c>
      <c r="E3845" s="3" t="s">
        <v>900</v>
      </c>
      <c r="F3845" s="3"/>
      <c r="G3845" s="3" t="s">
        <v>125</v>
      </c>
      <c r="H3845" s="3">
        <v>6</v>
      </c>
      <c r="I3845" s="3" t="s">
        <v>833</v>
      </c>
      <c r="J3845" s="3">
        <v>2040</v>
      </c>
      <c r="K3845" s="9">
        <v>3.5999999999999997E-2</v>
      </c>
    </row>
    <row r="3846" spans="1:11" x14ac:dyDescent="0.3">
      <c r="A3846" s="4" t="s">
        <v>275</v>
      </c>
      <c r="B3846" s="4" t="s">
        <v>120</v>
      </c>
      <c r="C3846" s="4" t="s">
        <v>36</v>
      </c>
      <c r="D3846" s="4" t="s">
        <v>755</v>
      </c>
      <c r="E3846" s="3" t="s">
        <v>900</v>
      </c>
      <c r="F3846" s="3"/>
      <c r="G3846" s="3" t="s">
        <v>125</v>
      </c>
      <c r="H3846" s="3">
        <v>6</v>
      </c>
      <c r="I3846" s="3" t="s">
        <v>833</v>
      </c>
      <c r="J3846" s="3">
        <v>2050</v>
      </c>
      <c r="K3846" s="9">
        <v>3.5999999999999997E-2</v>
      </c>
    </row>
    <row r="3847" spans="1:11" x14ac:dyDescent="0.3">
      <c r="A3847" s="4" t="s">
        <v>275</v>
      </c>
      <c r="B3847" s="4" t="s">
        <v>120</v>
      </c>
      <c r="C3847" s="4" t="s">
        <v>36</v>
      </c>
      <c r="D3847" s="4" t="s">
        <v>704</v>
      </c>
      <c r="E3847" s="3" t="s">
        <v>872</v>
      </c>
      <c r="F3847" s="3"/>
      <c r="G3847" s="3"/>
      <c r="H3847" s="3"/>
      <c r="I3847" s="3" t="s">
        <v>833</v>
      </c>
      <c r="J3847" s="3">
        <v>2015</v>
      </c>
      <c r="K3847" s="9">
        <v>1.2</v>
      </c>
    </row>
    <row r="3848" spans="1:11" x14ac:dyDescent="0.3">
      <c r="A3848" s="4" t="s">
        <v>275</v>
      </c>
      <c r="B3848" s="4" t="s">
        <v>120</v>
      </c>
      <c r="C3848" s="4" t="s">
        <v>36</v>
      </c>
      <c r="D3848" s="4" t="s">
        <v>704</v>
      </c>
      <c r="E3848" s="3" t="s">
        <v>872</v>
      </c>
      <c r="F3848" s="3"/>
      <c r="G3848" s="3"/>
      <c r="H3848" s="3"/>
      <c r="I3848" s="3" t="s">
        <v>833</v>
      </c>
      <c r="J3848" s="3">
        <v>2020</v>
      </c>
      <c r="K3848" s="9">
        <v>1.2</v>
      </c>
    </row>
    <row r="3849" spans="1:11" x14ac:dyDescent="0.3">
      <c r="A3849" s="4" t="s">
        <v>275</v>
      </c>
      <c r="B3849" s="4" t="s">
        <v>120</v>
      </c>
      <c r="C3849" s="4" t="s">
        <v>36</v>
      </c>
      <c r="D3849" s="4" t="s">
        <v>704</v>
      </c>
      <c r="E3849" s="3" t="s">
        <v>872</v>
      </c>
      <c r="F3849" s="3"/>
      <c r="G3849" s="3"/>
      <c r="H3849" s="3"/>
      <c r="I3849" s="3" t="s">
        <v>833</v>
      </c>
      <c r="J3849" s="3">
        <v>2030</v>
      </c>
      <c r="K3849" s="9">
        <v>1.2</v>
      </c>
    </row>
    <row r="3850" spans="1:11" x14ac:dyDescent="0.3">
      <c r="A3850" s="4" t="s">
        <v>275</v>
      </c>
      <c r="B3850" s="4" t="s">
        <v>120</v>
      </c>
      <c r="C3850" s="4" t="s">
        <v>36</v>
      </c>
      <c r="D3850" s="4" t="s">
        <v>704</v>
      </c>
      <c r="E3850" s="3" t="s">
        <v>872</v>
      </c>
      <c r="F3850" s="3"/>
      <c r="G3850" s="3"/>
      <c r="H3850" s="3"/>
      <c r="I3850" s="3" t="s">
        <v>833</v>
      </c>
      <c r="J3850" s="3">
        <v>2040</v>
      </c>
      <c r="K3850" s="9">
        <v>1.2</v>
      </c>
    </row>
    <row r="3851" spans="1:11" x14ac:dyDescent="0.3">
      <c r="A3851" s="4" t="s">
        <v>275</v>
      </c>
      <c r="B3851" s="4" t="s">
        <v>120</v>
      </c>
      <c r="C3851" s="4" t="s">
        <v>36</v>
      </c>
      <c r="D3851" s="4" t="s">
        <v>704</v>
      </c>
      <c r="E3851" s="3" t="s">
        <v>872</v>
      </c>
      <c r="F3851" s="3"/>
      <c r="G3851" s="3"/>
      <c r="H3851" s="3"/>
      <c r="I3851" s="3" t="s">
        <v>833</v>
      </c>
      <c r="J3851" s="3">
        <v>2050</v>
      </c>
      <c r="K3851" s="9">
        <v>1.2</v>
      </c>
    </row>
    <row r="3852" spans="1:11" x14ac:dyDescent="0.3">
      <c r="A3852" s="4" t="s">
        <v>275</v>
      </c>
      <c r="B3852" s="4" t="s">
        <v>120</v>
      </c>
      <c r="C3852" s="4" t="s">
        <v>36</v>
      </c>
      <c r="D3852" s="4" t="s">
        <v>753</v>
      </c>
      <c r="E3852" s="3" t="s">
        <v>852</v>
      </c>
      <c r="F3852" s="3"/>
      <c r="G3852" s="3"/>
      <c r="H3852" s="3"/>
      <c r="I3852" s="3" t="s">
        <v>833</v>
      </c>
      <c r="J3852" s="3">
        <v>2015</v>
      </c>
      <c r="K3852" s="9">
        <v>16</v>
      </c>
    </row>
    <row r="3853" spans="1:11" x14ac:dyDescent="0.3">
      <c r="A3853" s="4" t="s">
        <v>275</v>
      </c>
      <c r="B3853" s="4" t="s">
        <v>120</v>
      </c>
      <c r="C3853" s="4" t="s">
        <v>36</v>
      </c>
      <c r="D3853" s="4" t="s">
        <v>753</v>
      </c>
      <c r="E3853" s="3" t="s">
        <v>852</v>
      </c>
      <c r="F3853" s="3"/>
      <c r="G3853" s="3"/>
      <c r="H3853" s="3"/>
      <c r="I3853" s="3" t="s">
        <v>833</v>
      </c>
      <c r="J3853" s="3">
        <v>2020</v>
      </c>
      <c r="K3853" s="9">
        <v>16</v>
      </c>
    </row>
    <row r="3854" spans="1:11" x14ac:dyDescent="0.3">
      <c r="A3854" s="4" t="s">
        <v>275</v>
      </c>
      <c r="B3854" s="4" t="s">
        <v>120</v>
      </c>
      <c r="C3854" s="4" t="s">
        <v>36</v>
      </c>
      <c r="D3854" s="4" t="s">
        <v>753</v>
      </c>
      <c r="E3854" s="3" t="s">
        <v>852</v>
      </c>
      <c r="F3854" s="3"/>
      <c r="G3854" s="3"/>
      <c r="H3854" s="3"/>
      <c r="I3854" s="3" t="s">
        <v>833</v>
      </c>
      <c r="J3854" s="3">
        <v>2030</v>
      </c>
      <c r="K3854" s="9">
        <v>16</v>
      </c>
    </row>
    <row r="3855" spans="1:11" x14ac:dyDescent="0.3">
      <c r="A3855" s="4" t="s">
        <v>275</v>
      </c>
      <c r="B3855" s="4" t="s">
        <v>120</v>
      </c>
      <c r="C3855" s="4" t="s">
        <v>36</v>
      </c>
      <c r="D3855" s="4" t="s">
        <v>753</v>
      </c>
      <c r="E3855" s="3" t="s">
        <v>852</v>
      </c>
      <c r="F3855" s="3"/>
      <c r="G3855" s="3"/>
      <c r="H3855" s="3"/>
      <c r="I3855" s="3" t="s">
        <v>833</v>
      </c>
      <c r="J3855" s="3">
        <v>2040</v>
      </c>
      <c r="K3855" s="9">
        <v>16</v>
      </c>
    </row>
    <row r="3856" spans="1:11" x14ac:dyDescent="0.3">
      <c r="A3856" s="4" t="s">
        <v>275</v>
      </c>
      <c r="B3856" s="4" t="s">
        <v>120</v>
      </c>
      <c r="C3856" s="4" t="s">
        <v>36</v>
      </c>
      <c r="D3856" s="4" t="s">
        <v>753</v>
      </c>
      <c r="E3856" s="3" t="s">
        <v>852</v>
      </c>
      <c r="F3856" s="3"/>
      <c r="G3856" s="3"/>
      <c r="H3856" s="3"/>
      <c r="I3856" s="3" t="s">
        <v>833</v>
      </c>
      <c r="J3856" s="3">
        <v>2050</v>
      </c>
      <c r="K3856" s="9">
        <v>16</v>
      </c>
    </row>
    <row r="3857" spans="1:11" x14ac:dyDescent="0.3">
      <c r="A3857" s="4" t="s">
        <v>275</v>
      </c>
      <c r="B3857" s="4" t="s">
        <v>120</v>
      </c>
      <c r="C3857" s="4" t="s">
        <v>36</v>
      </c>
      <c r="D3857" s="4" t="s">
        <v>754</v>
      </c>
      <c r="E3857" s="3" t="s">
        <v>900</v>
      </c>
      <c r="F3857" s="3"/>
      <c r="G3857" s="3" t="s">
        <v>123</v>
      </c>
      <c r="H3857" s="3" t="s">
        <v>124</v>
      </c>
      <c r="I3857" s="3" t="s">
        <v>12</v>
      </c>
      <c r="J3857" s="3">
        <v>2020</v>
      </c>
      <c r="K3857" s="9">
        <v>0.75</v>
      </c>
    </row>
    <row r="3858" spans="1:11" x14ac:dyDescent="0.3">
      <c r="A3858" s="4" t="s">
        <v>275</v>
      </c>
      <c r="B3858" s="4" t="s">
        <v>120</v>
      </c>
      <c r="C3858" s="4" t="s">
        <v>36</v>
      </c>
      <c r="D3858" s="4" t="s">
        <v>754</v>
      </c>
      <c r="E3858" s="3" t="s">
        <v>900</v>
      </c>
      <c r="F3858" s="3"/>
      <c r="G3858" s="3" t="s">
        <v>123</v>
      </c>
      <c r="H3858" s="3" t="s">
        <v>124</v>
      </c>
      <c r="I3858" s="3" t="s">
        <v>12</v>
      </c>
      <c r="J3858" s="3">
        <v>2050</v>
      </c>
      <c r="K3858" s="9">
        <v>0.75</v>
      </c>
    </row>
    <row r="3859" spans="1:11" x14ac:dyDescent="0.3">
      <c r="A3859" s="4" t="s">
        <v>275</v>
      </c>
      <c r="B3859" s="4" t="s">
        <v>120</v>
      </c>
      <c r="C3859" s="4" t="s">
        <v>36</v>
      </c>
      <c r="D3859" s="4" t="s">
        <v>754</v>
      </c>
      <c r="E3859" s="3" t="s">
        <v>900</v>
      </c>
      <c r="F3859" s="3"/>
      <c r="G3859" s="3" t="s">
        <v>123</v>
      </c>
      <c r="H3859" s="3" t="s">
        <v>124</v>
      </c>
      <c r="I3859" s="3" t="s">
        <v>11</v>
      </c>
      <c r="J3859" s="3">
        <v>2020</v>
      </c>
      <c r="K3859" s="9">
        <v>1.25</v>
      </c>
    </row>
    <row r="3860" spans="1:11" x14ac:dyDescent="0.3">
      <c r="A3860" s="4" t="s">
        <v>275</v>
      </c>
      <c r="B3860" s="4" t="s">
        <v>120</v>
      </c>
      <c r="C3860" s="4" t="s">
        <v>36</v>
      </c>
      <c r="D3860" s="4" t="s">
        <v>754</v>
      </c>
      <c r="E3860" s="3" t="s">
        <v>900</v>
      </c>
      <c r="F3860" s="3"/>
      <c r="G3860" s="3" t="s">
        <v>123</v>
      </c>
      <c r="H3860" s="3" t="s">
        <v>124</v>
      </c>
      <c r="I3860" s="3" t="s">
        <v>11</v>
      </c>
      <c r="J3860" s="3">
        <v>2050</v>
      </c>
      <c r="K3860" s="9">
        <v>1.25</v>
      </c>
    </row>
    <row r="3861" spans="1:11" x14ac:dyDescent="0.3">
      <c r="A3861" s="4" t="s">
        <v>275</v>
      </c>
      <c r="B3861" s="4" t="s">
        <v>120</v>
      </c>
      <c r="C3861" s="4" t="s">
        <v>36</v>
      </c>
      <c r="D3861" s="4" t="s">
        <v>754</v>
      </c>
      <c r="E3861" s="3" t="s">
        <v>900</v>
      </c>
      <c r="F3861" s="3"/>
      <c r="G3861" s="3" t="s">
        <v>123</v>
      </c>
      <c r="H3861" s="3" t="s">
        <v>124</v>
      </c>
      <c r="I3861" s="3" t="s">
        <v>833</v>
      </c>
      <c r="J3861" s="3">
        <v>2015</v>
      </c>
      <c r="K3861" s="9">
        <v>1.2</v>
      </c>
    </row>
    <row r="3862" spans="1:11" x14ac:dyDescent="0.3">
      <c r="A3862" s="4" t="s">
        <v>275</v>
      </c>
      <c r="B3862" s="4" t="s">
        <v>120</v>
      </c>
      <c r="C3862" s="4" t="s">
        <v>36</v>
      </c>
      <c r="D3862" s="4" t="s">
        <v>754</v>
      </c>
      <c r="E3862" s="3" t="s">
        <v>900</v>
      </c>
      <c r="F3862" s="3"/>
      <c r="G3862" s="3" t="s">
        <v>123</v>
      </c>
      <c r="H3862" s="3" t="s">
        <v>124</v>
      </c>
      <c r="I3862" s="3" t="s">
        <v>833</v>
      </c>
      <c r="J3862" s="3">
        <v>2020</v>
      </c>
      <c r="K3862" s="9">
        <v>0.96</v>
      </c>
    </row>
    <row r="3863" spans="1:11" x14ac:dyDescent="0.3">
      <c r="A3863" s="4" t="s">
        <v>275</v>
      </c>
      <c r="B3863" s="4" t="s">
        <v>120</v>
      </c>
      <c r="C3863" s="4" t="s">
        <v>36</v>
      </c>
      <c r="D3863" s="4" t="s">
        <v>754</v>
      </c>
      <c r="E3863" s="3" t="s">
        <v>900</v>
      </c>
      <c r="F3863" s="3"/>
      <c r="G3863" s="3" t="s">
        <v>123</v>
      </c>
      <c r="H3863" s="3" t="s">
        <v>124</v>
      </c>
      <c r="I3863" s="3" t="s">
        <v>833</v>
      </c>
      <c r="J3863" s="3">
        <v>2030</v>
      </c>
      <c r="K3863" s="9">
        <v>0.6</v>
      </c>
    </row>
    <row r="3864" spans="1:11" x14ac:dyDescent="0.3">
      <c r="A3864" s="4" t="s">
        <v>275</v>
      </c>
      <c r="B3864" s="4" t="s">
        <v>120</v>
      </c>
      <c r="C3864" s="4" t="s">
        <v>36</v>
      </c>
      <c r="D3864" s="4" t="s">
        <v>754</v>
      </c>
      <c r="E3864" s="3" t="s">
        <v>900</v>
      </c>
      <c r="F3864" s="3"/>
      <c r="G3864" s="3" t="s">
        <v>123</v>
      </c>
      <c r="H3864" s="3" t="s">
        <v>124</v>
      </c>
      <c r="I3864" s="3" t="s">
        <v>833</v>
      </c>
      <c r="J3864" s="3">
        <v>2040</v>
      </c>
      <c r="K3864" s="9">
        <v>0.45</v>
      </c>
    </row>
    <row r="3865" spans="1:11" x14ac:dyDescent="0.3">
      <c r="A3865" s="4" t="s">
        <v>275</v>
      </c>
      <c r="B3865" s="4" t="s">
        <v>120</v>
      </c>
      <c r="C3865" s="4" t="s">
        <v>36</v>
      </c>
      <c r="D3865" s="4" t="s">
        <v>754</v>
      </c>
      <c r="E3865" s="3" t="s">
        <v>900</v>
      </c>
      <c r="F3865" s="3"/>
      <c r="G3865" s="3" t="s">
        <v>123</v>
      </c>
      <c r="H3865" s="3" t="s">
        <v>124</v>
      </c>
      <c r="I3865" s="3" t="s">
        <v>833</v>
      </c>
      <c r="J3865" s="3">
        <v>2050</v>
      </c>
      <c r="K3865" s="9">
        <v>0.36</v>
      </c>
    </row>
    <row r="3866" spans="1:11" x14ac:dyDescent="0.3">
      <c r="A3866" s="4" t="s">
        <v>275</v>
      </c>
      <c r="B3866" s="4" t="s">
        <v>120</v>
      </c>
      <c r="C3866" s="4" t="s">
        <v>36</v>
      </c>
      <c r="D3866" s="4" t="s">
        <v>752</v>
      </c>
      <c r="E3866" s="3" t="s">
        <v>900</v>
      </c>
      <c r="F3866" s="3"/>
      <c r="G3866" s="3"/>
      <c r="H3866" s="3"/>
      <c r="I3866" s="3" t="s">
        <v>833</v>
      </c>
      <c r="J3866" s="3">
        <v>2015</v>
      </c>
      <c r="K3866" s="9" t="s">
        <v>122</v>
      </c>
    </row>
    <row r="3867" spans="1:11" x14ac:dyDescent="0.3">
      <c r="A3867" s="4" t="s">
        <v>275</v>
      </c>
      <c r="B3867" s="4" t="s">
        <v>120</v>
      </c>
      <c r="C3867" s="4" t="s">
        <v>36</v>
      </c>
      <c r="D3867" s="4" t="s">
        <v>752</v>
      </c>
      <c r="E3867" s="3" t="s">
        <v>900</v>
      </c>
      <c r="F3867" s="3"/>
      <c r="G3867" s="3"/>
      <c r="H3867" s="3"/>
      <c r="I3867" s="3" t="s">
        <v>833</v>
      </c>
      <c r="J3867" s="3">
        <v>2020</v>
      </c>
      <c r="K3867" s="9">
        <v>0</v>
      </c>
    </row>
    <row r="3868" spans="1:11" x14ac:dyDescent="0.3">
      <c r="A3868" s="4" t="s">
        <v>275</v>
      </c>
      <c r="B3868" s="4" t="s">
        <v>120</v>
      </c>
      <c r="C3868" s="4" t="s">
        <v>36</v>
      </c>
      <c r="D3868" s="4" t="s">
        <v>752</v>
      </c>
      <c r="E3868" s="3" t="s">
        <v>900</v>
      </c>
      <c r="F3868" s="3"/>
      <c r="G3868" s="3"/>
      <c r="H3868" s="3"/>
      <c r="I3868" s="3" t="s">
        <v>833</v>
      </c>
      <c r="J3868" s="3">
        <v>2030</v>
      </c>
      <c r="K3868" s="9">
        <v>0</v>
      </c>
    </row>
    <row r="3869" spans="1:11" x14ac:dyDescent="0.3">
      <c r="A3869" s="4" t="s">
        <v>275</v>
      </c>
      <c r="B3869" s="4" t="s">
        <v>120</v>
      </c>
      <c r="C3869" s="4" t="s">
        <v>36</v>
      </c>
      <c r="D3869" s="4" t="s">
        <v>752</v>
      </c>
      <c r="E3869" s="3" t="s">
        <v>900</v>
      </c>
      <c r="F3869" s="3"/>
      <c r="G3869" s="3"/>
      <c r="H3869" s="3"/>
      <c r="I3869" s="3" t="s">
        <v>833</v>
      </c>
      <c r="J3869" s="3">
        <v>2040</v>
      </c>
      <c r="K3869" s="9">
        <v>0</v>
      </c>
    </row>
    <row r="3870" spans="1:11" x14ac:dyDescent="0.3">
      <c r="A3870" s="4" t="s">
        <v>275</v>
      </c>
      <c r="B3870" s="4" t="s">
        <v>120</v>
      </c>
      <c r="C3870" s="4" t="s">
        <v>36</v>
      </c>
      <c r="D3870" s="4" t="s">
        <v>752</v>
      </c>
      <c r="E3870" s="3" t="s">
        <v>900</v>
      </c>
      <c r="F3870" s="3"/>
      <c r="G3870" s="3"/>
      <c r="H3870" s="3"/>
      <c r="I3870" s="3" t="s">
        <v>833</v>
      </c>
      <c r="J3870" s="3">
        <v>2050</v>
      </c>
      <c r="K3870" s="9">
        <v>0</v>
      </c>
    </row>
    <row r="3871" spans="1:11" x14ac:dyDescent="0.3">
      <c r="A3871" s="4" t="s">
        <v>275</v>
      </c>
      <c r="B3871" s="4" t="s">
        <v>120</v>
      </c>
      <c r="C3871" s="4" t="s">
        <v>36</v>
      </c>
      <c r="D3871" s="4" t="s">
        <v>756</v>
      </c>
      <c r="E3871" s="3" t="s">
        <v>900</v>
      </c>
      <c r="F3871" s="3"/>
      <c r="G3871" s="3" t="s">
        <v>125</v>
      </c>
      <c r="H3871" s="3">
        <v>6</v>
      </c>
      <c r="I3871" s="3" t="s">
        <v>12</v>
      </c>
      <c r="J3871" s="3">
        <v>2020</v>
      </c>
      <c r="K3871" s="9">
        <v>0.75</v>
      </c>
    </row>
    <row r="3872" spans="1:11" x14ac:dyDescent="0.3">
      <c r="A3872" s="4" t="s">
        <v>275</v>
      </c>
      <c r="B3872" s="4" t="s">
        <v>120</v>
      </c>
      <c r="C3872" s="4" t="s">
        <v>36</v>
      </c>
      <c r="D3872" s="4" t="s">
        <v>756</v>
      </c>
      <c r="E3872" s="3" t="s">
        <v>900</v>
      </c>
      <c r="F3872" s="3"/>
      <c r="G3872" s="3" t="s">
        <v>125</v>
      </c>
      <c r="H3872" s="3">
        <v>6</v>
      </c>
      <c r="I3872" s="3" t="s">
        <v>12</v>
      </c>
      <c r="J3872" s="3">
        <v>2050</v>
      </c>
      <c r="K3872" s="9">
        <v>0.75</v>
      </c>
    </row>
    <row r="3873" spans="1:11" x14ac:dyDescent="0.3">
      <c r="A3873" s="4" t="s">
        <v>275</v>
      </c>
      <c r="B3873" s="4" t="s">
        <v>120</v>
      </c>
      <c r="C3873" s="4" t="s">
        <v>36</v>
      </c>
      <c r="D3873" s="4" t="s">
        <v>756</v>
      </c>
      <c r="E3873" s="3" t="s">
        <v>900</v>
      </c>
      <c r="F3873" s="3"/>
      <c r="G3873" s="3" t="s">
        <v>125</v>
      </c>
      <c r="H3873" s="3">
        <v>6</v>
      </c>
      <c r="I3873" s="3" t="s">
        <v>11</v>
      </c>
      <c r="J3873" s="3">
        <v>2020</v>
      </c>
      <c r="K3873" s="9">
        <v>1.25</v>
      </c>
    </row>
    <row r="3874" spans="1:11" x14ac:dyDescent="0.3">
      <c r="A3874" s="4" t="s">
        <v>275</v>
      </c>
      <c r="B3874" s="4" t="s">
        <v>120</v>
      </c>
      <c r="C3874" s="4" t="s">
        <v>36</v>
      </c>
      <c r="D3874" s="4" t="s">
        <v>756</v>
      </c>
      <c r="E3874" s="3" t="s">
        <v>900</v>
      </c>
      <c r="F3874" s="3"/>
      <c r="G3874" s="3" t="s">
        <v>125</v>
      </c>
      <c r="H3874" s="3">
        <v>6</v>
      </c>
      <c r="I3874" s="3" t="s">
        <v>11</v>
      </c>
      <c r="J3874" s="3">
        <v>2050</v>
      </c>
      <c r="K3874" s="9">
        <v>1.25</v>
      </c>
    </row>
    <row r="3875" spans="1:11" x14ac:dyDescent="0.3">
      <c r="A3875" s="4" t="s">
        <v>275</v>
      </c>
      <c r="B3875" s="4" t="s">
        <v>120</v>
      </c>
      <c r="C3875" s="4" t="s">
        <v>36</v>
      </c>
      <c r="D3875" s="4" t="s">
        <v>756</v>
      </c>
      <c r="E3875" s="3" t="s">
        <v>900</v>
      </c>
      <c r="F3875" s="3"/>
      <c r="G3875" s="3" t="s">
        <v>125</v>
      </c>
      <c r="H3875" s="3">
        <v>6</v>
      </c>
      <c r="I3875" s="3" t="s">
        <v>833</v>
      </c>
      <c r="J3875" s="3">
        <v>2015</v>
      </c>
      <c r="K3875" s="9">
        <v>1.2E-2</v>
      </c>
    </row>
    <row r="3876" spans="1:11" x14ac:dyDescent="0.3">
      <c r="A3876" s="4" t="s">
        <v>275</v>
      </c>
      <c r="B3876" s="4" t="s">
        <v>120</v>
      </c>
      <c r="C3876" s="4" t="s">
        <v>36</v>
      </c>
      <c r="D3876" s="4" t="s">
        <v>756</v>
      </c>
      <c r="E3876" s="3" t="s">
        <v>900</v>
      </c>
      <c r="F3876" s="3"/>
      <c r="G3876" s="3" t="s">
        <v>125</v>
      </c>
      <c r="H3876" s="3">
        <v>6</v>
      </c>
      <c r="I3876" s="3" t="s">
        <v>833</v>
      </c>
      <c r="J3876" s="3">
        <v>2020</v>
      </c>
      <c r="K3876" s="9">
        <v>1.2E-2</v>
      </c>
    </row>
    <row r="3877" spans="1:11" x14ac:dyDescent="0.3">
      <c r="A3877" s="4" t="s">
        <v>275</v>
      </c>
      <c r="B3877" s="4" t="s">
        <v>120</v>
      </c>
      <c r="C3877" s="4" t="s">
        <v>36</v>
      </c>
      <c r="D3877" s="4" t="s">
        <v>756</v>
      </c>
      <c r="E3877" s="3" t="s">
        <v>900</v>
      </c>
      <c r="F3877" s="3"/>
      <c r="G3877" s="3" t="s">
        <v>125</v>
      </c>
      <c r="H3877" s="3">
        <v>6</v>
      </c>
      <c r="I3877" s="3" t="s">
        <v>833</v>
      </c>
      <c r="J3877" s="3">
        <v>2030</v>
      </c>
      <c r="K3877" s="9">
        <v>1.2E-2</v>
      </c>
    </row>
    <row r="3878" spans="1:11" x14ac:dyDescent="0.3">
      <c r="A3878" s="4" t="s">
        <v>275</v>
      </c>
      <c r="B3878" s="4" t="s">
        <v>120</v>
      </c>
      <c r="C3878" s="4" t="s">
        <v>36</v>
      </c>
      <c r="D3878" s="4" t="s">
        <v>756</v>
      </c>
      <c r="E3878" s="3" t="s">
        <v>900</v>
      </c>
      <c r="F3878" s="3"/>
      <c r="G3878" s="3" t="s">
        <v>125</v>
      </c>
      <c r="H3878" s="3">
        <v>6</v>
      </c>
      <c r="I3878" s="3" t="s">
        <v>833</v>
      </c>
      <c r="J3878" s="3">
        <v>2040</v>
      </c>
      <c r="K3878" s="9">
        <v>1.2E-2</v>
      </c>
    </row>
    <row r="3879" spans="1:11" x14ac:dyDescent="0.3">
      <c r="A3879" s="4" t="s">
        <v>275</v>
      </c>
      <c r="B3879" s="4" t="s">
        <v>120</v>
      </c>
      <c r="C3879" s="4" t="s">
        <v>36</v>
      </c>
      <c r="D3879" s="4" t="s">
        <v>756</v>
      </c>
      <c r="E3879" s="3" t="s">
        <v>900</v>
      </c>
      <c r="F3879" s="3"/>
      <c r="G3879" s="3" t="s">
        <v>125</v>
      </c>
      <c r="H3879" s="3">
        <v>6</v>
      </c>
      <c r="I3879" s="3" t="s">
        <v>833</v>
      </c>
      <c r="J3879" s="3">
        <v>2050</v>
      </c>
      <c r="K3879" s="9">
        <v>1.2E-2</v>
      </c>
    </row>
    <row r="3880" spans="1:11" x14ac:dyDescent="0.3">
      <c r="A3880" s="4" t="s">
        <v>276</v>
      </c>
      <c r="B3880" s="4" t="s">
        <v>138</v>
      </c>
      <c r="C3880" s="4" t="s">
        <v>10</v>
      </c>
      <c r="D3880" s="4" t="s">
        <v>420</v>
      </c>
      <c r="E3880" s="3" t="s">
        <v>853</v>
      </c>
      <c r="F3880" s="3"/>
      <c r="G3880" s="3"/>
      <c r="H3880" s="3"/>
      <c r="I3880" s="3" t="s">
        <v>833</v>
      </c>
      <c r="J3880" s="3">
        <v>2015</v>
      </c>
      <c r="K3880" s="9">
        <v>2</v>
      </c>
    </row>
    <row r="3881" spans="1:11" x14ac:dyDescent="0.3">
      <c r="A3881" s="4" t="s">
        <v>276</v>
      </c>
      <c r="B3881" s="4" t="s">
        <v>138</v>
      </c>
      <c r="C3881" s="4" t="s">
        <v>10</v>
      </c>
      <c r="D3881" s="4" t="s">
        <v>420</v>
      </c>
      <c r="E3881" s="3" t="s">
        <v>853</v>
      </c>
      <c r="F3881" s="3"/>
      <c r="G3881" s="3"/>
      <c r="H3881" s="3"/>
      <c r="I3881" s="3" t="s">
        <v>833</v>
      </c>
      <c r="J3881" s="3">
        <v>2020</v>
      </c>
      <c r="K3881" s="9">
        <v>2</v>
      </c>
    </row>
    <row r="3882" spans="1:11" x14ac:dyDescent="0.3">
      <c r="A3882" s="4" t="s">
        <v>276</v>
      </c>
      <c r="B3882" s="4" t="s">
        <v>138</v>
      </c>
      <c r="C3882" s="4" t="s">
        <v>10</v>
      </c>
      <c r="D3882" s="4" t="s">
        <v>420</v>
      </c>
      <c r="E3882" s="3" t="s">
        <v>853</v>
      </c>
      <c r="F3882" s="3"/>
      <c r="G3882" s="3"/>
      <c r="H3882" s="3"/>
      <c r="I3882" s="3" t="s">
        <v>833</v>
      </c>
      <c r="J3882" s="3">
        <v>2030</v>
      </c>
      <c r="K3882" s="9">
        <v>2</v>
      </c>
    </row>
    <row r="3883" spans="1:11" x14ac:dyDescent="0.3">
      <c r="A3883" s="4" t="s">
        <v>276</v>
      </c>
      <c r="B3883" s="4" t="s">
        <v>138</v>
      </c>
      <c r="C3883" s="4" t="s">
        <v>10</v>
      </c>
      <c r="D3883" s="4" t="s">
        <v>420</v>
      </c>
      <c r="E3883" s="3" t="s">
        <v>853</v>
      </c>
      <c r="F3883" s="3"/>
      <c r="G3883" s="3"/>
      <c r="H3883" s="3"/>
      <c r="I3883" s="3" t="s">
        <v>833</v>
      </c>
      <c r="J3883" s="3">
        <v>2040</v>
      </c>
      <c r="K3883" s="9">
        <v>2</v>
      </c>
    </row>
    <row r="3884" spans="1:11" x14ac:dyDescent="0.3">
      <c r="A3884" s="4" t="s">
        <v>276</v>
      </c>
      <c r="B3884" s="4" t="s">
        <v>138</v>
      </c>
      <c r="C3884" s="4" t="s">
        <v>10</v>
      </c>
      <c r="D3884" s="4" t="s">
        <v>420</v>
      </c>
      <c r="E3884" s="3" t="s">
        <v>853</v>
      </c>
      <c r="F3884" s="3"/>
      <c r="G3884" s="3"/>
      <c r="H3884" s="3"/>
      <c r="I3884" s="3" t="s">
        <v>833</v>
      </c>
      <c r="J3884" s="3">
        <v>2050</v>
      </c>
      <c r="K3884" s="9">
        <v>2</v>
      </c>
    </row>
    <row r="3885" spans="1:11" x14ac:dyDescent="0.3">
      <c r="A3885" s="4" t="s">
        <v>276</v>
      </c>
      <c r="B3885" s="4" t="s">
        <v>138</v>
      </c>
      <c r="C3885" s="4" t="s">
        <v>10</v>
      </c>
      <c r="D3885" s="4" t="s">
        <v>642</v>
      </c>
      <c r="E3885" s="3" t="s">
        <v>866</v>
      </c>
      <c r="F3885" s="3"/>
      <c r="G3885" s="3" t="s">
        <v>3</v>
      </c>
      <c r="H3885" s="3">
        <v>1</v>
      </c>
      <c r="I3885" s="3" t="s">
        <v>12</v>
      </c>
      <c r="J3885" s="3">
        <v>2020</v>
      </c>
      <c r="K3885" s="9">
        <v>0.8</v>
      </c>
    </row>
    <row r="3886" spans="1:11" x14ac:dyDescent="0.3">
      <c r="A3886" s="4" t="s">
        <v>276</v>
      </c>
      <c r="B3886" s="4" t="s">
        <v>138</v>
      </c>
      <c r="C3886" s="4" t="s">
        <v>10</v>
      </c>
      <c r="D3886" s="4" t="s">
        <v>642</v>
      </c>
      <c r="E3886" s="3" t="s">
        <v>866</v>
      </c>
      <c r="F3886" s="3"/>
      <c r="G3886" s="3" t="s">
        <v>3</v>
      </c>
      <c r="H3886" s="3">
        <v>1</v>
      </c>
      <c r="I3886" s="3" t="s">
        <v>12</v>
      </c>
      <c r="J3886" s="3">
        <v>2050</v>
      </c>
      <c r="K3886" s="9">
        <v>0.8</v>
      </c>
    </row>
    <row r="3887" spans="1:11" x14ac:dyDescent="0.3">
      <c r="A3887" s="4" t="s">
        <v>276</v>
      </c>
      <c r="B3887" s="4" t="s">
        <v>138</v>
      </c>
      <c r="C3887" s="4" t="s">
        <v>10</v>
      </c>
      <c r="D3887" s="4" t="s">
        <v>642</v>
      </c>
      <c r="E3887" s="3" t="s">
        <v>866</v>
      </c>
      <c r="F3887" s="3"/>
      <c r="G3887" s="3" t="s">
        <v>3</v>
      </c>
      <c r="H3887" s="3">
        <v>1</v>
      </c>
      <c r="I3887" s="3" t="s">
        <v>11</v>
      </c>
      <c r="J3887" s="3">
        <v>2020</v>
      </c>
      <c r="K3887" s="9">
        <v>1.2</v>
      </c>
    </row>
    <row r="3888" spans="1:11" x14ac:dyDescent="0.3">
      <c r="A3888" s="4" t="s">
        <v>276</v>
      </c>
      <c r="B3888" s="4" t="s">
        <v>138</v>
      </c>
      <c r="C3888" s="4" t="s">
        <v>10</v>
      </c>
      <c r="D3888" s="4" t="s">
        <v>642</v>
      </c>
      <c r="E3888" s="3" t="s">
        <v>866</v>
      </c>
      <c r="F3888" s="3"/>
      <c r="G3888" s="3" t="s">
        <v>3</v>
      </c>
      <c r="H3888" s="3">
        <v>1</v>
      </c>
      <c r="I3888" s="3" t="s">
        <v>11</v>
      </c>
      <c r="J3888" s="3">
        <v>2050</v>
      </c>
      <c r="K3888" s="9">
        <v>1.2</v>
      </c>
    </row>
    <row r="3889" spans="1:11" x14ac:dyDescent="0.3">
      <c r="A3889" s="4" t="s">
        <v>276</v>
      </c>
      <c r="B3889" s="4" t="s">
        <v>138</v>
      </c>
      <c r="C3889" s="4" t="s">
        <v>10</v>
      </c>
      <c r="D3889" s="4" t="s">
        <v>642</v>
      </c>
      <c r="E3889" s="3" t="s">
        <v>866</v>
      </c>
      <c r="F3889" s="3"/>
      <c r="G3889" s="3" t="s">
        <v>3</v>
      </c>
      <c r="H3889" s="3">
        <v>1</v>
      </c>
      <c r="I3889" s="3" t="s">
        <v>833</v>
      </c>
      <c r="J3889" s="3">
        <v>2015</v>
      </c>
      <c r="K3889" s="9">
        <v>0.04</v>
      </c>
    </row>
    <row r="3890" spans="1:11" x14ac:dyDescent="0.3">
      <c r="A3890" s="4" t="s">
        <v>276</v>
      </c>
      <c r="B3890" s="4" t="s">
        <v>138</v>
      </c>
      <c r="C3890" s="4" t="s">
        <v>10</v>
      </c>
      <c r="D3890" s="4" t="s">
        <v>642</v>
      </c>
      <c r="E3890" s="3" t="s">
        <v>866</v>
      </c>
      <c r="F3890" s="3"/>
      <c r="G3890" s="3" t="s">
        <v>3</v>
      </c>
      <c r="H3890" s="3">
        <v>1</v>
      </c>
      <c r="I3890" s="3" t="s">
        <v>833</v>
      </c>
      <c r="J3890" s="3">
        <v>2020</v>
      </c>
      <c r="K3890" s="9">
        <v>0.04</v>
      </c>
    </row>
    <row r="3891" spans="1:11" x14ac:dyDescent="0.3">
      <c r="A3891" s="4" t="s">
        <v>276</v>
      </c>
      <c r="B3891" s="4" t="s">
        <v>138</v>
      </c>
      <c r="C3891" s="4" t="s">
        <v>10</v>
      </c>
      <c r="D3891" s="4" t="s">
        <v>642</v>
      </c>
      <c r="E3891" s="3" t="s">
        <v>866</v>
      </c>
      <c r="F3891" s="3"/>
      <c r="G3891" s="3" t="s">
        <v>3</v>
      </c>
      <c r="H3891" s="3">
        <v>1</v>
      </c>
      <c r="I3891" s="3" t="s">
        <v>833</v>
      </c>
      <c r="J3891" s="3">
        <v>2030</v>
      </c>
      <c r="K3891" s="9">
        <v>0.05</v>
      </c>
    </row>
    <row r="3892" spans="1:11" x14ac:dyDescent="0.3">
      <c r="A3892" s="4" t="s">
        <v>276</v>
      </c>
      <c r="B3892" s="4" t="s">
        <v>138</v>
      </c>
      <c r="C3892" s="4" t="s">
        <v>10</v>
      </c>
      <c r="D3892" s="4" t="s">
        <v>642</v>
      </c>
      <c r="E3892" s="3" t="s">
        <v>866</v>
      </c>
      <c r="F3892" s="3"/>
      <c r="G3892" s="3" t="s">
        <v>3</v>
      </c>
      <c r="H3892" s="3">
        <v>1</v>
      </c>
      <c r="I3892" s="3" t="s">
        <v>833</v>
      </c>
      <c r="J3892" s="3">
        <v>2040</v>
      </c>
      <c r="K3892" s="9">
        <v>0.05</v>
      </c>
    </row>
    <row r="3893" spans="1:11" x14ac:dyDescent="0.3">
      <c r="A3893" s="4" t="s">
        <v>276</v>
      </c>
      <c r="B3893" s="4" t="s">
        <v>138</v>
      </c>
      <c r="C3893" s="4" t="s">
        <v>10</v>
      </c>
      <c r="D3893" s="4" t="s">
        <v>642</v>
      </c>
      <c r="E3893" s="3" t="s">
        <v>866</v>
      </c>
      <c r="F3893" s="3"/>
      <c r="G3893" s="3" t="s">
        <v>3</v>
      </c>
      <c r="H3893" s="3">
        <v>1</v>
      </c>
      <c r="I3893" s="3" t="s">
        <v>833</v>
      </c>
      <c r="J3893" s="3">
        <v>2050</v>
      </c>
      <c r="K3893" s="9">
        <v>0.06</v>
      </c>
    </row>
    <row r="3894" spans="1:11" x14ac:dyDescent="0.3">
      <c r="A3894" s="4" t="s">
        <v>276</v>
      </c>
      <c r="B3894" s="4" t="s">
        <v>138</v>
      </c>
      <c r="C3894" s="4" t="s">
        <v>10</v>
      </c>
      <c r="D3894" s="4" t="s">
        <v>641</v>
      </c>
      <c r="E3894" s="3" t="s">
        <v>866</v>
      </c>
      <c r="F3894" s="3"/>
      <c r="G3894" s="3" t="s">
        <v>3</v>
      </c>
      <c r="H3894" s="3">
        <v>1</v>
      </c>
      <c r="I3894" s="3" t="s">
        <v>12</v>
      </c>
      <c r="J3894" s="3">
        <v>2020</v>
      </c>
      <c r="K3894" s="9">
        <v>0.8</v>
      </c>
    </row>
    <row r="3895" spans="1:11" x14ac:dyDescent="0.3">
      <c r="A3895" s="4" t="s">
        <v>276</v>
      </c>
      <c r="B3895" s="4" t="s">
        <v>138</v>
      </c>
      <c r="C3895" s="4" t="s">
        <v>10</v>
      </c>
      <c r="D3895" s="4" t="s">
        <v>641</v>
      </c>
      <c r="E3895" s="3" t="s">
        <v>866</v>
      </c>
      <c r="F3895" s="3"/>
      <c r="G3895" s="3" t="s">
        <v>3</v>
      </c>
      <c r="H3895" s="3">
        <v>1</v>
      </c>
      <c r="I3895" s="3" t="s">
        <v>12</v>
      </c>
      <c r="J3895" s="3">
        <v>2050</v>
      </c>
      <c r="K3895" s="9">
        <v>0.8</v>
      </c>
    </row>
    <row r="3896" spans="1:11" x14ac:dyDescent="0.3">
      <c r="A3896" s="4" t="s">
        <v>276</v>
      </c>
      <c r="B3896" s="4" t="s">
        <v>138</v>
      </c>
      <c r="C3896" s="4" t="s">
        <v>10</v>
      </c>
      <c r="D3896" s="4" t="s">
        <v>641</v>
      </c>
      <c r="E3896" s="3" t="s">
        <v>866</v>
      </c>
      <c r="F3896" s="3"/>
      <c r="G3896" s="3" t="s">
        <v>3</v>
      </c>
      <c r="H3896" s="3">
        <v>1</v>
      </c>
      <c r="I3896" s="3" t="s">
        <v>11</v>
      </c>
      <c r="J3896" s="3">
        <v>2020</v>
      </c>
      <c r="K3896" s="9">
        <v>1.2</v>
      </c>
    </row>
    <row r="3897" spans="1:11" x14ac:dyDescent="0.3">
      <c r="A3897" s="4" t="s">
        <v>276</v>
      </c>
      <c r="B3897" s="4" t="s">
        <v>138</v>
      </c>
      <c r="C3897" s="4" t="s">
        <v>10</v>
      </c>
      <c r="D3897" s="4" t="s">
        <v>641</v>
      </c>
      <c r="E3897" s="3" t="s">
        <v>866</v>
      </c>
      <c r="F3897" s="3"/>
      <c r="G3897" s="3" t="s">
        <v>3</v>
      </c>
      <c r="H3897" s="3">
        <v>1</v>
      </c>
      <c r="I3897" s="3" t="s">
        <v>11</v>
      </c>
      <c r="J3897" s="3">
        <v>2050</v>
      </c>
      <c r="K3897" s="9">
        <v>1.2</v>
      </c>
    </row>
    <row r="3898" spans="1:11" x14ac:dyDescent="0.3">
      <c r="A3898" s="4" t="s">
        <v>276</v>
      </c>
      <c r="B3898" s="4" t="s">
        <v>138</v>
      </c>
      <c r="C3898" s="4" t="s">
        <v>10</v>
      </c>
      <c r="D3898" s="4" t="s">
        <v>641</v>
      </c>
      <c r="E3898" s="3" t="s">
        <v>866</v>
      </c>
      <c r="F3898" s="3"/>
      <c r="G3898" s="3" t="s">
        <v>3</v>
      </c>
      <c r="H3898" s="3">
        <v>1</v>
      </c>
      <c r="I3898" s="3" t="s">
        <v>833</v>
      </c>
      <c r="J3898" s="3">
        <v>2015</v>
      </c>
      <c r="K3898" s="9">
        <v>0.28999999999999998</v>
      </c>
    </row>
    <row r="3899" spans="1:11" x14ac:dyDescent="0.3">
      <c r="A3899" s="4" t="s">
        <v>276</v>
      </c>
      <c r="B3899" s="4" t="s">
        <v>138</v>
      </c>
      <c r="C3899" s="4" t="s">
        <v>10</v>
      </c>
      <c r="D3899" s="4" t="s">
        <v>641</v>
      </c>
      <c r="E3899" s="3" t="s">
        <v>866</v>
      </c>
      <c r="F3899" s="3"/>
      <c r="G3899" s="3" t="s">
        <v>3</v>
      </c>
      <c r="H3899" s="3">
        <v>1</v>
      </c>
      <c r="I3899" s="3" t="s">
        <v>833</v>
      </c>
      <c r="J3899" s="3">
        <v>2020</v>
      </c>
      <c r="K3899" s="9">
        <v>0.28999999999999998</v>
      </c>
    </row>
    <row r="3900" spans="1:11" x14ac:dyDescent="0.3">
      <c r="A3900" s="4" t="s">
        <v>276</v>
      </c>
      <c r="B3900" s="4" t="s">
        <v>138</v>
      </c>
      <c r="C3900" s="4" t="s">
        <v>10</v>
      </c>
      <c r="D3900" s="4" t="s">
        <v>641</v>
      </c>
      <c r="E3900" s="3" t="s">
        <v>866</v>
      </c>
      <c r="F3900" s="3"/>
      <c r="G3900" s="3" t="s">
        <v>3</v>
      </c>
      <c r="H3900" s="3">
        <v>1</v>
      </c>
      <c r="I3900" s="3" t="s">
        <v>833</v>
      </c>
      <c r="J3900" s="3">
        <v>2030</v>
      </c>
      <c r="K3900" s="9">
        <v>0.37</v>
      </c>
    </row>
    <row r="3901" spans="1:11" x14ac:dyDescent="0.3">
      <c r="A3901" s="4" t="s">
        <v>276</v>
      </c>
      <c r="B3901" s="4" t="s">
        <v>138</v>
      </c>
      <c r="C3901" s="4" t="s">
        <v>10</v>
      </c>
      <c r="D3901" s="4" t="s">
        <v>641</v>
      </c>
      <c r="E3901" s="3" t="s">
        <v>866</v>
      </c>
      <c r="F3901" s="3"/>
      <c r="G3901" s="3" t="s">
        <v>3</v>
      </c>
      <c r="H3901" s="3">
        <v>1</v>
      </c>
      <c r="I3901" s="3" t="s">
        <v>833</v>
      </c>
      <c r="J3901" s="3">
        <v>2040</v>
      </c>
      <c r="K3901" s="9">
        <v>0.39</v>
      </c>
    </row>
    <row r="3902" spans="1:11" x14ac:dyDescent="0.3">
      <c r="A3902" s="4" t="s">
        <v>276</v>
      </c>
      <c r="B3902" s="4" t="s">
        <v>138</v>
      </c>
      <c r="C3902" s="4" t="s">
        <v>10</v>
      </c>
      <c r="D3902" s="4" t="s">
        <v>641</v>
      </c>
      <c r="E3902" s="3" t="s">
        <v>866</v>
      </c>
      <c r="F3902" s="3"/>
      <c r="G3902" s="3" t="s">
        <v>3</v>
      </c>
      <c r="H3902" s="3">
        <v>1</v>
      </c>
      <c r="I3902" s="3" t="s">
        <v>833</v>
      </c>
      <c r="J3902" s="3">
        <v>2050</v>
      </c>
      <c r="K3902" s="9">
        <v>0.4</v>
      </c>
    </row>
    <row r="3903" spans="1:11" x14ac:dyDescent="0.3">
      <c r="A3903" s="4" t="s">
        <v>276</v>
      </c>
      <c r="B3903" s="4" t="s">
        <v>138</v>
      </c>
      <c r="C3903" s="4" t="s">
        <v>10</v>
      </c>
      <c r="D3903" s="4" t="s">
        <v>629</v>
      </c>
      <c r="E3903" s="3" t="s">
        <v>866</v>
      </c>
      <c r="F3903" s="3"/>
      <c r="G3903" s="3" t="s">
        <v>3</v>
      </c>
      <c r="H3903" s="3">
        <v>1</v>
      </c>
      <c r="I3903" s="3" t="s">
        <v>12</v>
      </c>
      <c r="J3903" s="3">
        <v>2020</v>
      </c>
      <c r="K3903" s="9">
        <v>0.9</v>
      </c>
    </row>
    <row r="3904" spans="1:11" x14ac:dyDescent="0.3">
      <c r="A3904" s="4" t="s">
        <v>276</v>
      </c>
      <c r="B3904" s="4" t="s">
        <v>138</v>
      </c>
      <c r="C3904" s="4" t="s">
        <v>10</v>
      </c>
      <c r="D3904" s="4" t="s">
        <v>629</v>
      </c>
      <c r="E3904" s="3" t="s">
        <v>866</v>
      </c>
      <c r="F3904" s="3"/>
      <c r="G3904" s="3" t="s">
        <v>3</v>
      </c>
      <c r="H3904" s="3">
        <v>1</v>
      </c>
      <c r="I3904" s="3" t="s">
        <v>12</v>
      </c>
      <c r="J3904" s="3">
        <v>2050</v>
      </c>
      <c r="K3904" s="9">
        <v>0.9</v>
      </c>
    </row>
    <row r="3905" spans="1:11" x14ac:dyDescent="0.3">
      <c r="A3905" s="4" t="s">
        <v>276</v>
      </c>
      <c r="B3905" s="4" t="s">
        <v>138</v>
      </c>
      <c r="C3905" s="4" t="s">
        <v>10</v>
      </c>
      <c r="D3905" s="4" t="s">
        <v>629</v>
      </c>
      <c r="E3905" s="3" t="s">
        <v>866</v>
      </c>
      <c r="F3905" s="3"/>
      <c r="G3905" s="3" t="s">
        <v>3</v>
      </c>
      <c r="H3905" s="3">
        <v>1</v>
      </c>
      <c r="I3905" s="3" t="s">
        <v>11</v>
      </c>
      <c r="J3905" s="3">
        <v>2020</v>
      </c>
      <c r="K3905" s="9">
        <v>1.5</v>
      </c>
    </row>
    <row r="3906" spans="1:11" x14ac:dyDescent="0.3">
      <c r="A3906" s="4" t="s">
        <v>276</v>
      </c>
      <c r="B3906" s="4" t="s">
        <v>138</v>
      </c>
      <c r="C3906" s="4" t="s">
        <v>10</v>
      </c>
      <c r="D3906" s="4" t="s">
        <v>629</v>
      </c>
      <c r="E3906" s="3" t="s">
        <v>866</v>
      </c>
      <c r="F3906" s="3"/>
      <c r="G3906" s="3" t="s">
        <v>3</v>
      </c>
      <c r="H3906" s="3">
        <v>1</v>
      </c>
      <c r="I3906" s="3" t="s">
        <v>11</v>
      </c>
      <c r="J3906" s="3">
        <v>2050</v>
      </c>
      <c r="K3906" s="9">
        <v>1.5</v>
      </c>
    </row>
    <row r="3907" spans="1:11" x14ac:dyDescent="0.3">
      <c r="A3907" s="4" t="s">
        <v>276</v>
      </c>
      <c r="B3907" s="4" t="s">
        <v>138</v>
      </c>
      <c r="C3907" s="4" t="s">
        <v>10</v>
      </c>
      <c r="D3907" s="4" t="s">
        <v>629</v>
      </c>
      <c r="E3907" s="3" t="s">
        <v>866</v>
      </c>
      <c r="F3907" s="3"/>
      <c r="G3907" s="3" t="s">
        <v>3</v>
      </c>
      <c r="H3907" s="3">
        <v>1</v>
      </c>
      <c r="I3907" s="3" t="s">
        <v>833</v>
      </c>
      <c r="J3907" s="3">
        <v>2015</v>
      </c>
      <c r="K3907" s="9">
        <v>1</v>
      </c>
    </row>
    <row r="3908" spans="1:11" x14ac:dyDescent="0.3">
      <c r="A3908" s="4" t="s">
        <v>276</v>
      </c>
      <c r="B3908" s="4" t="s">
        <v>138</v>
      </c>
      <c r="C3908" s="4" t="s">
        <v>10</v>
      </c>
      <c r="D3908" s="4" t="s">
        <v>629</v>
      </c>
      <c r="E3908" s="3" t="s">
        <v>866</v>
      </c>
      <c r="F3908" s="3"/>
      <c r="G3908" s="3" t="s">
        <v>3</v>
      </c>
      <c r="H3908" s="3">
        <v>1</v>
      </c>
      <c r="I3908" s="3" t="s">
        <v>833</v>
      </c>
      <c r="J3908" s="3">
        <v>2020</v>
      </c>
      <c r="K3908" s="9">
        <v>1</v>
      </c>
    </row>
    <row r="3909" spans="1:11" x14ac:dyDescent="0.3">
      <c r="A3909" s="4" t="s">
        <v>276</v>
      </c>
      <c r="B3909" s="4" t="s">
        <v>138</v>
      </c>
      <c r="C3909" s="4" t="s">
        <v>10</v>
      </c>
      <c r="D3909" s="4" t="s">
        <v>629</v>
      </c>
      <c r="E3909" s="3" t="s">
        <v>866</v>
      </c>
      <c r="F3909" s="3"/>
      <c r="G3909" s="3" t="s">
        <v>3</v>
      </c>
      <c r="H3909" s="3">
        <v>1</v>
      </c>
      <c r="I3909" s="3" t="s">
        <v>833</v>
      </c>
      <c r="J3909" s="3">
        <v>2030</v>
      </c>
      <c r="K3909" s="9">
        <v>1</v>
      </c>
    </row>
    <row r="3910" spans="1:11" x14ac:dyDescent="0.3">
      <c r="A3910" s="4" t="s">
        <v>276</v>
      </c>
      <c r="B3910" s="4" t="s">
        <v>138</v>
      </c>
      <c r="C3910" s="4" t="s">
        <v>10</v>
      </c>
      <c r="D3910" s="4" t="s">
        <v>629</v>
      </c>
      <c r="E3910" s="3" t="s">
        <v>866</v>
      </c>
      <c r="F3910" s="3"/>
      <c r="G3910" s="3" t="s">
        <v>3</v>
      </c>
      <c r="H3910" s="3">
        <v>1</v>
      </c>
      <c r="I3910" s="3" t="s">
        <v>833</v>
      </c>
      <c r="J3910" s="3">
        <v>2040</v>
      </c>
      <c r="K3910" s="9">
        <v>1</v>
      </c>
    </row>
    <row r="3911" spans="1:11" x14ac:dyDescent="0.3">
      <c r="A3911" s="4" t="s">
        <v>276</v>
      </c>
      <c r="B3911" s="4" t="s">
        <v>138</v>
      </c>
      <c r="C3911" s="4" t="s">
        <v>10</v>
      </c>
      <c r="D3911" s="4" t="s">
        <v>629</v>
      </c>
      <c r="E3911" s="3" t="s">
        <v>866</v>
      </c>
      <c r="F3911" s="3"/>
      <c r="G3911" s="3" t="s">
        <v>3</v>
      </c>
      <c r="H3911" s="3">
        <v>1</v>
      </c>
      <c r="I3911" s="3" t="s">
        <v>833</v>
      </c>
      <c r="J3911" s="3">
        <v>2050</v>
      </c>
      <c r="K3911" s="9">
        <v>1</v>
      </c>
    </row>
    <row r="3912" spans="1:11" x14ac:dyDescent="0.3">
      <c r="A3912" s="4" t="s">
        <v>276</v>
      </c>
      <c r="B3912" s="4" t="s">
        <v>138</v>
      </c>
      <c r="C3912" s="4" t="s">
        <v>10</v>
      </c>
      <c r="D3912" s="4" t="s">
        <v>417</v>
      </c>
      <c r="E3912" s="3" t="s">
        <v>850</v>
      </c>
      <c r="F3912" s="3"/>
      <c r="G3912" s="3"/>
      <c r="H3912" s="3"/>
      <c r="I3912" s="3" t="s">
        <v>833</v>
      </c>
      <c r="J3912" s="3">
        <v>2015</v>
      </c>
      <c r="K3912" s="9">
        <v>4</v>
      </c>
    </row>
    <row r="3913" spans="1:11" x14ac:dyDescent="0.3">
      <c r="A3913" s="4" t="s">
        <v>276</v>
      </c>
      <c r="B3913" s="4" t="s">
        <v>138</v>
      </c>
      <c r="C3913" s="4" t="s">
        <v>10</v>
      </c>
      <c r="D3913" s="4" t="s">
        <v>417</v>
      </c>
      <c r="E3913" s="3" t="s">
        <v>850</v>
      </c>
      <c r="F3913" s="3"/>
      <c r="G3913" s="3"/>
      <c r="H3913" s="3"/>
      <c r="I3913" s="3" t="s">
        <v>833</v>
      </c>
      <c r="J3913" s="3">
        <v>2020</v>
      </c>
      <c r="K3913" s="9">
        <v>4</v>
      </c>
    </row>
    <row r="3914" spans="1:11" x14ac:dyDescent="0.3">
      <c r="A3914" s="4" t="s">
        <v>276</v>
      </c>
      <c r="B3914" s="4" t="s">
        <v>138</v>
      </c>
      <c r="C3914" s="4" t="s">
        <v>10</v>
      </c>
      <c r="D3914" s="4" t="s">
        <v>417</v>
      </c>
      <c r="E3914" s="3" t="s">
        <v>850</v>
      </c>
      <c r="F3914" s="3"/>
      <c r="G3914" s="3"/>
      <c r="H3914" s="3"/>
      <c r="I3914" s="3" t="s">
        <v>833</v>
      </c>
      <c r="J3914" s="3">
        <v>2030</v>
      </c>
      <c r="K3914" s="9">
        <v>2</v>
      </c>
    </row>
    <row r="3915" spans="1:11" x14ac:dyDescent="0.3">
      <c r="A3915" s="4" t="s">
        <v>276</v>
      </c>
      <c r="B3915" s="4" t="s">
        <v>138</v>
      </c>
      <c r="C3915" s="4" t="s">
        <v>10</v>
      </c>
      <c r="D3915" s="4" t="s">
        <v>417</v>
      </c>
      <c r="E3915" s="3" t="s">
        <v>850</v>
      </c>
      <c r="F3915" s="3"/>
      <c r="G3915" s="3"/>
      <c r="H3915" s="3"/>
      <c r="I3915" s="3" t="s">
        <v>833</v>
      </c>
      <c r="J3915" s="3">
        <v>2040</v>
      </c>
      <c r="K3915" s="9">
        <v>0</v>
      </c>
    </row>
    <row r="3916" spans="1:11" x14ac:dyDescent="0.3">
      <c r="A3916" s="4" t="s">
        <v>276</v>
      </c>
      <c r="B3916" s="4" t="s">
        <v>138</v>
      </c>
      <c r="C3916" s="4" t="s">
        <v>10</v>
      </c>
      <c r="D3916" s="4" t="s">
        <v>417</v>
      </c>
      <c r="E3916" s="3" t="s">
        <v>850</v>
      </c>
      <c r="F3916" s="3"/>
      <c r="G3916" s="3"/>
      <c r="H3916" s="3"/>
      <c r="I3916" s="3" t="s">
        <v>833</v>
      </c>
      <c r="J3916" s="3">
        <v>2050</v>
      </c>
      <c r="K3916" s="9">
        <v>0</v>
      </c>
    </row>
    <row r="3917" spans="1:11" x14ac:dyDescent="0.3">
      <c r="A3917" s="4" t="s">
        <v>276</v>
      </c>
      <c r="B3917" s="4" t="s">
        <v>138</v>
      </c>
      <c r="C3917" s="4" t="s">
        <v>10</v>
      </c>
      <c r="D3917" s="4" t="s">
        <v>422</v>
      </c>
      <c r="E3917" s="3" t="s">
        <v>857</v>
      </c>
      <c r="F3917" s="3"/>
      <c r="G3917" s="3"/>
      <c r="H3917" s="3"/>
      <c r="I3917" s="3" t="s">
        <v>833</v>
      </c>
      <c r="J3917" s="3">
        <v>2015</v>
      </c>
      <c r="K3917" s="9">
        <v>2</v>
      </c>
    </row>
    <row r="3918" spans="1:11" x14ac:dyDescent="0.3">
      <c r="A3918" s="4" t="s">
        <v>276</v>
      </c>
      <c r="B3918" s="4" t="s">
        <v>138</v>
      </c>
      <c r="C3918" s="4" t="s">
        <v>10</v>
      </c>
      <c r="D3918" s="4" t="s">
        <v>422</v>
      </c>
      <c r="E3918" s="3" t="s">
        <v>857</v>
      </c>
      <c r="F3918" s="3"/>
      <c r="G3918" s="3"/>
      <c r="H3918" s="3"/>
      <c r="I3918" s="3" t="s">
        <v>833</v>
      </c>
      <c r="J3918" s="3">
        <v>2020</v>
      </c>
      <c r="K3918" s="9">
        <v>2</v>
      </c>
    </row>
    <row r="3919" spans="1:11" x14ac:dyDescent="0.3">
      <c r="A3919" s="4" t="s">
        <v>276</v>
      </c>
      <c r="B3919" s="4" t="s">
        <v>138</v>
      </c>
      <c r="C3919" s="4" t="s">
        <v>10</v>
      </c>
      <c r="D3919" s="4" t="s">
        <v>422</v>
      </c>
      <c r="E3919" s="3" t="s">
        <v>857</v>
      </c>
      <c r="F3919" s="3"/>
      <c r="G3919" s="3"/>
      <c r="H3919" s="3"/>
      <c r="I3919" s="3" t="s">
        <v>833</v>
      </c>
      <c r="J3919" s="3">
        <v>2030</v>
      </c>
      <c r="K3919" s="9">
        <v>2</v>
      </c>
    </row>
    <row r="3920" spans="1:11" x14ac:dyDescent="0.3">
      <c r="A3920" s="4" t="s">
        <v>276</v>
      </c>
      <c r="B3920" s="4" t="s">
        <v>138</v>
      </c>
      <c r="C3920" s="4" t="s">
        <v>10</v>
      </c>
      <c r="D3920" s="4" t="s">
        <v>422</v>
      </c>
      <c r="E3920" s="3" t="s">
        <v>857</v>
      </c>
      <c r="F3920" s="3"/>
      <c r="G3920" s="3"/>
      <c r="H3920" s="3"/>
      <c r="I3920" s="3" t="s">
        <v>833</v>
      </c>
      <c r="J3920" s="3">
        <v>2040</v>
      </c>
      <c r="K3920" s="9">
        <v>2</v>
      </c>
    </row>
    <row r="3921" spans="1:11" x14ac:dyDescent="0.3">
      <c r="A3921" s="4" t="s">
        <v>276</v>
      </c>
      <c r="B3921" s="4" t="s">
        <v>138</v>
      </c>
      <c r="C3921" s="4" t="s">
        <v>10</v>
      </c>
      <c r="D3921" s="4" t="s">
        <v>422</v>
      </c>
      <c r="E3921" s="3" t="s">
        <v>857</v>
      </c>
      <c r="F3921" s="3"/>
      <c r="G3921" s="3"/>
      <c r="H3921" s="3"/>
      <c r="I3921" s="3" t="s">
        <v>833</v>
      </c>
      <c r="J3921" s="3">
        <v>2050</v>
      </c>
      <c r="K3921" s="9">
        <v>2</v>
      </c>
    </row>
    <row r="3922" spans="1:11" x14ac:dyDescent="0.3">
      <c r="A3922" s="4" t="s">
        <v>276</v>
      </c>
      <c r="B3922" s="4" t="s">
        <v>138</v>
      </c>
      <c r="C3922" s="4" t="s">
        <v>10</v>
      </c>
      <c r="D3922" s="4" t="s">
        <v>419</v>
      </c>
      <c r="E3922" s="3" t="s">
        <v>853</v>
      </c>
      <c r="F3922" s="3"/>
      <c r="G3922" s="3"/>
      <c r="H3922" s="3"/>
      <c r="I3922" s="3" t="s">
        <v>833</v>
      </c>
      <c r="J3922" s="3">
        <v>2015</v>
      </c>
      <c r="K3922" s="9">
        <v>25</v>
      </c>
    </row>
    <row r="3923" spans="1:11" x14ac:dyDescent="0.3">
      <c r="A3923" s="4" t="s">
        <v>276</v>
      </c>
      <c r="B3923" s="4" t="s">
        <v>138</v>
      </c>
      <c r="C3923" s="4" t="s">
        <v>10</v>
      </c>
      <c r="D3923" s="4" t="s">
        <v>419</v>
      </c>
      <c r="E3923" s="3" t="s">
        <v>853</v>
      </c>
      <c r="F3923" s="3"/>
      <c r="G3923" s="3"/>
      <c r="H3923" s="3"/>
      <c r="I3923" s="3" t="s">
        <v>833</v>
      </c>
      <c r="J3923" s="3">
        <v>2020</v>
      </c>
      <c r="K3923" s="9">
        <v>25</v>
      </c>
    </row>
    <row r="3924" spans="1:11" x14ac:dyDescent="0.3">
      <c r="A3924" s="4" t="s">
        <v>276</v>
      </c>
      <c r="B3924" s="4" t="s">
        <v>138</v>
      </c>
      <c r="C3924" s="4" t="s">
        <v>10</v>
      </c>
      <c r="D3924" s="4" t="s">
        <v>419</v>
      </c>
      <c r="E3924" s="3" t="s">
        <v>853</v>
      </c>
      <c r="F3924" s="3"/>
      <c r="G3924" s="3"/>
      <c r="H3924" s="3"/>
      <c r="I3924" s="3" t="s">
        <v>833</v>
      </c>
      <c r="J3924" s="3">
        <v>2030</v>
      </c>
      <c r="K3924" s="9">
        <v>25</v>
      </c>
    </row>
    <row r="3925" spans="1:11" x14ac:dyDescent="0.3">
      <c r="A3925" s="4" t="s">
        <v>276</v>
      </c>
      <c r="B3925" s="4" t="s">
        <v>138</v>
      </c>
      <c r="C3925" s="4" t="s">
        <v>10</v>
      </c>
      <c r="D3925" s="4" t="s">
        <v>419</v>
      </c>
      <c r="E3925" s="3" t="s">
        <v>853</v>
      </c>
      <c r="F3925" s="3"/>
      <c r="G3925" s="3"/>
      <c r="H3925" s="3"/>
      <c r="I3925" s="3" t="s">
        <v>833</v>
      </c>
      <c r="J3925" s="3">
        <v>2040</v>
      </c>
      <c r="K3925" s="9">
        <v>25</v>
      </c>
    </row>
    <row r="3926" spans="1:11" x14ac:dyDescent="0.3">
      <c r="A3926" s="4" t="s">
        <v>276</v>
      </c>
      <c r="B3926" s="4" t="s">
        <v>138</v>
      </c>
      <c r="C3926" s="4" t="s">
        <v>10</v>
      </c>
      <c r="D3926" s="4" t="s">
        <v>419</v>
      </c>
      <c r="E3926" s="3" t="s">
        <v>853</v>
      </c>
      <c r="F3926" s="3"/>
      <c r="G3926" s="3"/>
      <c r="H3926" s="3"/>
      <c r="I3926" s="3" t="s">
        <v>833</v>
      </c>
      <c r="J3926" s="3">
        <v>2050</v>
      </c>
      <c r="K3926" s="9">
        <v>25</v>
      </c>
    </row>
    <row r="3927" spans="1:11" x14ac:dyDescent="0.3">
      <c r="A3927" s="4" t="s">
        <v>276</v>
      </c>
      <c r="B3927" s="4" t="s">
        <v>138</v>
      </c>
      <c r="C3927" s="4" t="s">
        <v>10</v>
      </c>
      <c r="D3927" s="4" t="s">
        <v>639</v>
      </c>
      <c r="E3927" s="3" t="s">
        <v>898</v>
      </c>
      <c r="F3927" s="3"/>
      <c r="G3927" s="3" t="s">
        <v>75</v>
      </c>
      <c r="H3927" s="3">
        <v>9</v>
      </c>
      <c r="I3927" s="3" t="s">
        <v>12</v>
      </c>
      <c r="J3927" s="3">
        <v>2020</v>
      </c>
      <c r="K3927" s="9">
        <v>0.5</v>
      </c>
    </row>
    <row r="3928" spans="1:11" x14ac:dyDescent="0.3">
      <c r="A3928" s="4" t="s">
        <v>276</v>
      </c>
      <c r="B3928" s="4" t="s">
        <v>138</v>
      </c>
      <c r="C3928" s="4" t="s">
        <v>10</v>
      </c>
      <c r="D3928" s="4" t="s">
        <v>639</v>
      </c>
      <c r="E3928" s="3" t="s">
        <v>898</v>
      </c>
      <c r="F3928" s="3"/>
      <c r="G3928" s="3" t="s">
        <v>75</v>
      </c>
      <c r="H3928" s="3">
        <v>9</v>
      </c>
      <c r="I3928" s="3" t="s">
        <v>12</v>
      </c>
      <c r="J3928" s="3">
        <v>2050</v>
      </c>
      <c r="K3928" s="9">
        <v>0.5</v>
      </c>
    </row>
    <row r="3929" spans="1:11" x14ac:dyDescent="0.3">
      <c r="A3929" s="4" t="s">
        <v>276</v>
      </c>
      <c r="B3929" s="4" t="s">
        <v>138</v>
      </c>
      <c r="C3929" s="4" t="s">
        <v>10</v>
      </c>
      <c r="D3929" s="4" t="s">
        <v>639</v>
      </c>
      <c r="E3929" s="3" t="s">
        <v>898</v>
      </c>
      <c r="F3929" s="3"/>
      <c r="G3929" s="3" t="s">
        <v>75</v>
      </c>
      <c r="H3929" s="3">
        <v>9</v>
      </c>
      <c r="I3929" s="3" t="s">
        <v>11</v>
      </c>
      <c r="J3929" s="3">
        <v>2020</v>
      </c>
      <c r="K3929" s="9">
        <v>1.5</v>
      </c>
    </row>
    <row r="3930" spans="1:11" x14ac:dyDescent="0.3">
      <c r="A3930" s="4" t="s">
        <v>276</v>
      </c>
      <c r="B3930" s="4" t="s">
        <v>138</v>
      </c>
      <c r="C3930" s="4" t="s">
        <v>10</v>
      </c>
      <c r="D3930" s="4" t="s">
        <v>639</v>
      </c>
      <c r="E3930" s="3" t="s">
        <v>898</v>
      </c>
      <c r="F3930" s="3"/>
      <c r="G3930" s="3" t="s">
        <v>75</v>
      </c>
      <c r="H3930" s="3">
        <v>9</v>
      </c>
      <c r="I3930" s="3" t="s">
        <v>11</v>
      </c>
      <c r="J3930" s="3">
        <v>2050</v>
      </c>
      <c r="K3930" s="9">
        <v>1.5</v>
      </c>
    </row>
    <row r="3931" spans="1:11" x14ac:dyDescent="0.3">
      <c r="A3931" s="4" t="s">
        <v>276</v>
      </c>
      <c r="B3931" s="4" t="s">
        <v>138</v>
      </c>
      <c r="C3931" s="4" t="s">
        <v>10</v>
      </c>
      <c r="D3931" s="4" t="s">
        <v>639</v>
      </c>
      <c r="E3931" s="3" t="s">
        <v>898</v>
      </c>
      <c r="F3931" s="3"/>
      <c r="G3931" s="3" t="s">
        <v>75</v>
      </c>
      <c r="H3931" s="3">
        <v>9</v>
      </c>
      <c r="I3931" s="3" t="s">
        <v>833</v>
      </c>
      <c r="J3931" s="3">
        <v>2015</v>
      </c>
      <c r="K3931" s="9">
        <v>60</v>
      </c>
    </row>
    <row r="3932" spans="1:11" x14ac:dyDescent="0.3">
      <c r="A3932" s="4" t="s">
        <v>276</v>
      </c>
      <c r="B3932" s="4" t="s">
        <v>138</v>
      </c>
      <c r="C3932" s="4" t="s">
        <v>10</v>
      </c>
      <c r="D3932" s="4" t="s">
        <v>639</v>
      </c>
      <c r="E3932" s="3" t="s">
        <v>898</v>
      </c>
      <c r="F3932" s="3"/>
      <c r="G3932" s="3" t="s">
        <v>75</v>
      </c>
      <c r="H3932" s="3">
        <v>9</v>
      </c>
      <c r="I3932" s="3" t="s">
        <v>833</v>
      </c>
      <c r="J3932" s="3">
        <v>2020</v>
      </c>
      <c r="K3932" s="9">
        <v>60</v>
      </c>
    </row>
    <row r="3933" spans="1:11" x14ac:dyDescent="0.3">
      <c r="A3933" s="4" t="s">
        <v>276</v>
      </c>
      <c r="B3933" s="4" t="s">
        <v>138</v>
      </c>
      <c r="C3933" s="4" t="s">
        <v>10</v>
      </c>
      <c r="D3933" s="4" t="s">
        <v>639</v>
      </c>
      <c r="E3933" s="3" t="s">
        <v>898</v>
      </c>
      <c r="F3933" s="3"/>
      <c r="G3933" s="3" t="s">
        <v>75</v>
      </c>
      <c r="H3933" s="3">
        <v>9</v>
      </c>
      <c r="I3933" s="3" t="s">
        <v>833</v>
      </c>
      <c r="J3933" s="3">
        <v>2030</v>
      </c>
      <c r="K3933" s="9">
        <v>150</v>
      </c>
    </row>
    <row r="3934" spans="1:11" x14ac:dyDescent="0.3">
      <c r="A3934" s="4" t="s">
        <v>276</v>
      </c>
      <c r="B3934" s="4" t="s">
        <v>138</v>
      </c>
      <c r="C3934" s="4" t="s">
        <v>10</v>
      </c>
      <c r="D3934" s="4" t="s">
        <v>639</v>
      </c>
      <c r="E3934" s="3" t="s">
        <v>898</v>
      </c>
      <c r="F3934" s="3"/>
      <c r="G3934" s="3" t="s">
        <v>75</v>
      </c>
      <c r="H3934" s="3">
        <v>9</v>
      </c>
      <c r="I3934" s="3" t="s">
        <v>833</v>
      </c>
      <c r="J3934" s="3">
        <v>2040</v>
      </c>
      <c r="K3934" s="9">
        <v>175</v>
      </c>
    </row>
    <row r="3935" spans="1:11" x14ac:dyDescent="0.3">
      <c r="A3935" s="4" t="s">
        <v>276</v>
      </c>
      <c r="B3935" s="4" t="s">
        <v>138</v>
      </c>
      <c r="C3935" s="4" t="s">
        <v>10</v>
      </c>
      <c r="D3935" s="4" t="s">
        <v>639</v>
      </c>
      <c r="E3935" s="3" t="s">
        <v>898</v>
      </c>
      <c r="F3935" s="3"/>
      <c r="G3935" s="3" t="s">
        <v>75</v>
      </c>
      <c r="H3935" s="3">
        <v>9</v>
      </c>
      <c r="I3935" s="3" t="s">
        <v>833</v>
      </c>
      <c r="J3935" s="3">
        <v>2050</v>
      </c>
      <c r="K3935" s="9">
        <v>200</v>
      </c>
    </row>
    <row r="3936" spans="1:11" x14ac:dyDescent="0.3">
      <c r="A3936" s="4" t="s">
        <v>276</v>
      </c>
      <c r="B3936" s="4" t="s">
        <v>138</v>
      </c>
      <c r="C3936" s="4" t="s">
        <v>10</v>
      </c>
      <c r="D3936" s="4" t="s">
        <v>640</v>
      </c>
      <c r="E3936" s="3" t="s">
        <v>855</v>
      </c>
      <c r="F3936" s="3"/>
      <c r="G3936" s="3" t="s">
        <v>76</v>
      </c>
      <c r="H3936" s="3">
        <v>9</v>
      </c>
      <c r="I3936" s="3" t="s">
        <v>12</v>
      </c>
      <c r="J3936" s="3">
        <v>2020</v>
      </c>
      <c r="K3936" s="9">
        <v>0.5</v>
      </c>
    </row>
    <row r="3937" spans="1:11" x14ac:dyDescent="0.3">
      <c r="A3937" s="4" t="s">
        <v>276</v>
      </c>
      <c r="B3937" s="4" t="s">
        <v>138</v>
      </c>
      <c r="C3937" s="4" t="s">
        <v>10</v>
      </c>
      <c r="D3937" s="4" t="s">
        <v>640</v>
      </c>
      <c r="E3937" s="3" t="s">
        <v>855</v>
      </c>
      <c r="F3937" s="3"/>
      <c r="G3937" s="3" t="s">
        <v>76</v>
      </c>
      <c r="H3937" s="3">
        <v>9</v>
      </c>
      <c r="I3937" s="3" t="s">
        <v>12</v>
      </c>
      <c r="J3937" s="3">
        <v>2050</v>
      </c>
      <c r="K3937" s="9">
        <v>0.5</v>
      </c>
    </row>
    <row r="3938" spans="1:11" x14ac:dyDescent="0.3">
      <c r="A3938" s="4" t="s">
        <v>276</v>
      </c>
      <c r="B3938" s="4" t="s">
        <v>138</v>
      </c>
      <c r="C3938" s="4" t="s">
        <v>10</v>
      </c>
      <c r="D3938" s="4" t="s">
        <v>640</v>
      </c>
      <c r="E3938" s="3" t="s">
        <v>855</v>
      </c>
      <c r="F3938" s="3"/>
      <c r="G3938" s="3" t="s">
        <v>76</v>
      </c>
      <c r="H3938" s="3">
        <v>9</v>
      </c>
      <c r="I3938" s="3" t="s">
        <v>11</v>
      </c>
      <c r="J3938" s="3">
        <v>2020</v>
      </c>
      <c r="K3938" s="9">
        <v>1.5</v>
      </c>
    </row>
    <row r="3939" spans="1:11" x14ac:dyDescent="0.3">
      <c r="A3939" s="4" t="s">
        <v>276</v>
      </c>
      <c r="B3939" s="4" t="s">
        <v>138</v>
      </c>
      <c r="C3939" s="4" t="s">
        <v>10</v>
      </c>
      <c r="D3939" s="4" t="s">
        <v>640</v>
      </c>
      <c r="E3939" s="3" t="s">
        <v>855</v>
      </c>
      <c r="F3939" s="3"/>
      <c r="G3939" s="3" t="s">
        <v>76</v>
      </c>
      <c r="H3939" s="3">
        <v>9</v>
      </c>
      <c r="I3939" s="3" t="s">
        <v>11</v>
      </c>
      <c r="J3939" s="3">
        <v>2050</v>
      </c>
      <c r="K3939" s="9">
        <v>1.5</v>
      </c>
    </row>
    <row r="3940" spans="1:11" x14ac:dyDescent="0.3">
      <c r="A3940" s="4" t="s">
        <v>276</v>
      </c>
      <c r="B3940" s="4" t="s">
        <v>138</v>
      </c>
      <c r="C3940" s="4" t="s">
        <v>10</v>
      </c>
      <c r="D3940" s="4" t="s">
        <v>640</v>
      </c>
      <c r="E3940" s="3" t="s">
        <v>855</v>
      </c>
      <c r="F3940" s="3"/>
      <c r="G3940" s="3" t="s">
        <v>76</v>
      </c>
      <c r="H3940" s="3">
        <v>9</v>
      </c>
      <c r="I3940" s="3" t="s">
        <v>833</v>
      </c>
      <c r="J3940" s="3">
        <v>2015</v>
      </c>
      <c r="K3940" s="9">
        <v>55</v>
      </c>
    </row>
    <row r="3941" spans="1:11" x14ac:dyDescent="0.3">
      <c r="A3941" s="4" t="s">
        <v>276</v>
      </c>
      <c r="B3941" s="4" t="s">
        <v>138</v>
      </c>
      <c r="C3941" s="4" t="s">
        <v>10</v>
      </c>
      <c r="D3941" s="4" t="s">
        <v>640</v>
      </c>
      <c r="E3941" s="3" t="s">
        <v>855</v>
      </c>
      <c r="F3941" s="3"/>
      <c r="G3941" s="3" t="s">
        <v>76</v>
      </c>
      <c r="H3941" s="3">
        <v>9</v>
      </c>
      <c r="I3941" s="3" t="s">
        <v>833</v>
      </c>
      <c r="J3941" s="3">
        <v>2020</v>
      </c>
      <c r="K3941" s="9">
        <v>55</v>
      </c>
    </row>
    <row r="3942" spans="1:11" x14ac:dyDescent="0.3">
      <c r="A3942" s="4" t="s">
        <v>276</v>
      </c>
      <c r="B3942" s="4" t="s">
        <v>138</v>
      </c>
      <c r="C3942" s="4" t="s">
        <v>10</v>
      </c>
      <c r="D3942" s="4" t="s">
        <v>640</v>
      </c>
      <c r="E3942" s="3" t="s">
        <v>855</v>
      </c>
      <c r="F3942" s="3"/>
      <c r="G3942" s="3" t="s">
        <v>76</v>
      </c>
      <c r="H3942" s="3">
        <v>9</v>
      </c>
      <c r="I3942" s="3" t="s">
        <v>833</v>
      </c>
      <c r="J3942" s="3">
        <v>2030</v>
      </c>
      <c r="K3942" s="9">
        <v>130</v>
      </c>
    </row>
    <row r="3943" spans="1:11" x14ac:dyDescent="0.3">
      <c r="A3943" s="4" t="s">
        <v>276</v>
      </c>
      <c r="B3943" s="4" t="s">
        <v>138</v>
      </c>
      <c r="C3943" s="4" t="s">
        <v>10</v>
      </c>
      <c r="D3943" s="4" t="s">
        <v>640</v>
      </c>
      <c r="E3943" s="3" t="s">
        <v>855</v>
      </c>
      <c r="F3943" s="3"/>
      <c r="G3943" s="3" t="s">
        <v>76</v>
      </c>
      <c r="H3943" s="3">
        <v>9</v>
      </c>
      <c r="I3943" s="3" t="s">
        <v>833</v>
      </c>
      <c r="J3943" s="3">
        <v>2040</v>
      </c>
      <c r="K3943" s="9">
        <v>155</v>
      </c>
    </row>
    <row r="3944" spans="1:11" x14ac:dyDescent="0.3">
      <c r="A3944" s="4" t="s">
        <v>276</v>
      </c>
      <c r="B3944" s="4" t="s">
        <v>138</v>
      </c>
      <c r="C3944" s="4" t="s">
        <v>10</v>
      </c>
      <c r="D3944" s="4" t="s">
        <v>640</v>
      </c>
      <c r="E3944" s="3" t="s">
        <v>855</v>
      </c>
      <c r="F3944" s="3"/>
      <c r="G3944" s="3" t="s">
        <v>76</v>
      </c>
      <c r="H3944" s="3">
        <v>9</v>
      </c>
      <c r="I3944" s="3" t="s">
        <v>833</v>
      </c>
      <c r="J3944" s="3">
        <v>2050</v>
      </c>
      <c r="K3944" s="9">
        <v>180</v>
      </c>
    </row>
    <row r="3945" spans="1:11" x14ac:dyDescent="0.3">
      <c r="A3945" s="4" t="s">
        <v>276</v>
      </c>
      <c r="B3945" s="4" t="s">
        <v>138</v>
      </c>
      <c r="C3945" s="4" t="s">
        <v>415</v>
      </c>
      <c r="D3945" s="4" t="s">
        <v>453</v>
      </c>
      <c r="E3945" s="3" t="s">
        <v>850</v>
      </c>
      <c r="F3945" s="3"/>
      <c r="G3945" s="3"/>
      <c r="H3945" s="3"/>
      <c r="I3945" s="3" t="s">
        <v>833</v>
      </c>
      <c r="J3945" s="3">
        <v>2015</v>
      </c>
      <c r="K3945" s="9">
        <v>75</v>
      </c>
    </row>
    <row r="3946" spans="1:11" x14ac:dyDescent="0.3">
      <c r="A3946" s="4" t="s">
        <v>276</v>
      </c>
      <c r="B3946" s="4" t="s">
        <v>138</v>
      </c>
      <c r="C3946" s="4" t="s">
        <v>415</v>
      </c>
      <c r="D3946" s="4" t="s">
        <v>453</v>
      </c>
      <c r="E3946" s="3" t="s">
        <v>850</v>
      </c>
      <c r="F3946" s="3"/>
      <c r="G3946" s="3"/>
      <c r="H3946" s="3"/>
      <c r="I3946" s="3" t="s">
        <v>833</v>
      </c>
      <c r="J3946" s="3">
        <v>2020</v>
      </c>
      <c r="K3946" s="9">
        <v>75</v>
      </c>
    </row>
    <row r="3947" spans="1:11" x14ac:dyDescent="0.3">
      <c r="A3947" s="4" t="s">
        <v>276</v>
      </c>
      <c r="B3947" s="4" t="s">
        <v>138</v>
      </c>
      <c r="C3947" s="4" t="s">
        <v>415</v>
      </c>
      <c r="D3947" s="4" t="s">
        <v>453</v>
      </c>
      <c r="E3947" s="3" t="s">
        <v>850</v>
      </c>
      <c r="F3947" s="3"/>
      <c r="G3947" s="3"/>
      <c r="H3947" s="3"/>
      <c r="I3947" s="3" t="s">
        <v>833</v>
      </c>
      <c r="J3947" s="3">
        <v>2030</v>
      </c>
      <c r="K3947" s="9">
        <v>75</v>
      </c>
    </row>
    <row r="3948" spans="1:11" x14ac:dyDescent="0.3">
      <c r="A3948" s="4" t="s">
        <v>276</v>
      </c>
      <c r="B3948" s="4" t="s">
        <v>138</v>
      </c>
      <c r="C3948" s="4" t="s">
        <v>415</v>
      </c>
      <c r="D3948" s="4" t="s">
        <v>453</v>
      </c>
      <c r="E3948" s="3" t="s">
        <v>850</v>
      </c>
      <c r="F3948" s="3"/>
      <c r="G3948" s="3"/>
      <c r="H3948" s="3"/>
      <c r="I3948" s="3" t="s">
        <v>833</v>
      </c>
      <c r="J3948" s="3">
        <v>2040</v>
      </c>
      <c r="K3948" s="9">
        <v>75</v>
      </c>
    </row>
    <row r="3949" spans="1:11" x14ac:dyDescent="0.3">
      <c r="A3949" s="4" t="s">
        <v>276</v>
      </c>
      <c r="B3949" s="4" t="s">
        <v>138</v>
      </c>
      <c r="C3949" s="4" t="s">
        <v>415</v>
      </c>
      <c r="D3949" s="4" t="s">
        <v>453</v>
      </c>
      <c r="E3949" s="3" t="s">
        <v>850</v>
      </c>
      <c r="F3949" s="3"/>
      <c r="G3949" s="3"/>
      <c r="H3949" s="3"/>
      <c r="I3949" s="3" t="s">
        <v>833</v>
      </c>
      <c r="J3949" s="3">
        <v>2050</v>
      </c>
      <c r="K3949" s="9">
        <v>75</v>
      </c>
    </row>
    <row r="3950" spans="1:11" x14ac:dyDescent="0.3">
      <c r="A3950" s="4" t="s">
        <v>276</v>
      </c>
      <c r="B3950" s="4" t="s">
        <v>138</v>
      </c>
      <c r="C3950" s="4" t="s">
        <v>415</v>
      </c>
      <c r="D3950" s="4" t="s">
        <v>454</v>
      </c>
      <c r="E3950" s="3" t="s">
        <v>850</v>
      </c>
      <c r="F3950" s="3"/>
      <c r="G3950" s="3"/>
      <c r="H3950" s="3"/>
      <c r="I3950" s="3" t="s">
        <v>833</v>
      </c>
      <c r="J3950" s="3">
        <v>2015</v>
      </c>
      <c r="K3950" s="9">
        <v>25</v>
      </c>
    </row>
    <row r="3951" spans="1:11" x14ac:dyDescent="0.3">
      <c r="A3951" s="4" t="s">
        <v>276</v>
      </c>
      <c r="B3951" s="4" t="s">
        <v>138</v>
      </c>
      <c r="C3951" s="4" t="s">
        <v>415</v>
      </c>
      <c r="D3951" s="4" t="s">
        <v>454</v>
      </c>
      <c r="E3951" s="3" t="s">
        <v>850</v>
      </c>
      <c r="F3951" s="3"/>
      <c r="G3951" s="3"/>
      <c r="H3951" s="3"/>
      <c r="I3951" s="3" t="s">
        <v>833</v>
      </c>
      <c r="J3951" s="3">
        <v>2020</v>
      </c>
      <c r="K3951" s="9">
        <v>25</v>
      </c>
    </row>
    <row r="3952" spans="1:11" x14ac:dyDescent="0.3">
      <c r="A3952" s="4" t="s">
        <v>276</v>
      </c>
      <c r="B3952" s="4" t="s">
        <v>138</v>
      </c>
      <c r="C3952" s="4" t="s">
        <v>415</v>
      </c>
      <c r="D3952" s="4" t="s">
        <v>454</v>
      </c>
      <c r="E3952" s="3" t="s">
        <v>850</v>
      </c>
      <c r="F3952" s="3"/>
      <c r="G3952" s="3"/>
      <c r="H3952" s="3"/>
      <c r="I3952" s="3" t="s">
        <v>833</v>
      </c>
      <c r="J3952" s="3">
        <v>2030</v>
      </c>
      <c r="K3952" s="9">
        <v>25</v>
      </c>
    </row>
    <row r="3953" spans="1:11" x14ac:dyDescent="0.3">
      <c r="A3953" s="4" t="s">
        <v>276</v>
      </c>
      <c r="B3953" s="4" t="s">
        <v>138</v>
      </c>
      <c r="C3953" s="4" t="s">
        <v>415</v>
      </c>
      <c r="D3953" s="4" t="s">
        <v>454</v>
      </c>
      <c r="E3953" s="3" t="s">
        <v>850</v>
      </c>
      <c r="F3953" s="3"/>
      <c r="G3953" s="3"/>
      <c r="H3953" s="3"/>
      <c r="I3953" s="3" t="s">
        <v>833</v>
      </c>
      <c r="J3953" s="3">
        <v>2040</v>
      </c>
      <c r="K3953" s="9">
        <v>25</v>
      </c>
    </row>
    <row r="3954" spans="1:11" x14ac:dyDescent="0.3">
      <c r="A3954" s="4" t="s">
        <v>276</v>
      </c>
      <c r="B3954" s="4" t="s">
        <v>138</v>
      </c>
      <c r="C3954" s="4" t="s">
        <v>415</v>
      </c>
      <c r="D3954" s="4" t="s">
        <v>454</v>
      </c>
      <c r="E3954" s="3" t="s">
        <v>850</v>
      </c>
      <c r="F3954" s="3"/>
      <c r="G3954" s="3"/>
      <c r="H3954" s="3"/>
      <c r="I3954" s="3" t="s">
        <v>833</v>
      </c>
      <c r="J3954" s="3">
        <v>2050</v>
      </c>
      <c r="K3954" s="9">
        <v>25</v>
      </c>
    </row>
    <row r="3955" spans="1:11" x14ac:dyDescent="0.3">
      <c r="A3955" s="4" t="s">
        <v>276</v>
      </c>
      <c r="B3955" s="4" t="s">
        <v>138</v>
      </c>
      <c r="C3955" s="4" t="s">
        <v>415</v>
      </c>
      <c r="D3955" s="4" t="s">
        <v>757</v>
      </c>
      <c r="E3955" s="3" t="s">
        <v>869</v>
      </c>
      <c r="F3955" s="3"/>
      <c r="G3955" s="3" t="s">
        <v>125</v>
      </c>
      <c r="H3955" s="3">
        <v>1</v>
      </c>
      <c r="I3955" s="3" t="s">
        <v>12</v>
      </c>
      <c r="J3955" s="3">
        <v>2020</v>
      </c>
      <c r="K3955" s="9">
        <v>0.95</v>
      </c>
    </row>
    <row r="3956" spans="1:11" x14ac:dyDescent="0.3">
      <c r="A3956" s="4" t="s">
        <v>276</v>
      </c>
      <c r="B3956" s="4" t="s">
        <v>138</v>
      </c>
      <c r="C3956" s="4" t="s">
        <v>415</v>
      </c>
      <c r="D3956" s="4" t="s">
        <v>757</v>
      </c>
      <c r="E3956" s="3" t="s">
        <v>869</v>
      </c>
      <c r="F3956" s="3"/>
      <c r="G3956" s="3" t="s">
        <v>125</v>
      </c>
      <c r="H3956" s="3">
        <v>1</v>
      </c>
      <c r="I3956" s="3" t="s">
        <v>12</v>
      </c>
      <c r="J3956" s="3">
        <v>2050</v>
      </c>
      <c r="K3956" s="9">
        <v>0.95</v>
      </c>
    </row>
    <row r="3957" spans="1:11" x14ac:dyDescent="0.3">
      <c r="A3957" s="4" t="s">
        <v>276</v>
      </c>
      <c r="B3957" s="4" t="s">
        <v>138</v>
      </c>
      <c r="C3957" s="4" t="s">
        <v>415</v>
      </c>
      <c r="D3957" s="4" t="s">
        <v>757</v>
      </c>
      <c r="E3957" s="3" t="s">
        <v>869</v>
      </c>
      <c r="F3957" s="3"/>
      <c r="G3957" s="3" t="s">
        <v>125</v>
      </c>
      <c r="H3957" s="3">
        <v>1</v>
      </c>
      <c r="I3957" s="3" t="s">
        <v>11</v>
      </c>
      <c r="J3957" s="3">
        <v>2020</v>
      </c>
      <c r="K3957" s="9">
        <v>2</v>
      </c>
    </row>
    <row r="3958" spans="1:11" x14ac:dyDescent="0.3">
      <c r="A3958" s="4" t="s">
        <v>276</v>
      </c>
      <c r="B3958" s="4" t="s">
        <v>138</v>
      </c>
      <c r="C3958" s="4" t="s">
        <v>415</v>
      </c>
      <c r="D3958" s="4" t="s">
        <v>757</v>
      </c>
      <c r="E3958" s="3" t="s">
        <v>869</v>
      </c>
      <c r="F3958" s="3"/>
      <c r="G3958" s="3" t="s">
        <v>125</v>
      </c>
      <c r="H3958" s="3">
        <v>1</v>
      </c>
      <c r="I3958" s="3" t="s">
        <v>11</v>
      </c>
      <c r="J3958" s="3">
        <v>2050</v>
      </c>
      <c r="K3958" s="9">
        <v>2</v>
      </c>
    </row>
    <row r="3959" spans="1:11" x14ac:dyDescent="0.3">
      <c r="A3959" s="4" t="s">
        <v>276</v>
      </c>
      <c r="B3959" s="4" t="s">
        <v>138</v>
      </c>
      <c r="C3959" s="4" t="s">
        <v>415</v>
      </c>
      <c r="D3959" s="4" t="s">
        <v>757</v>
      </c>
      <c r="E3959" s="3" t="s">
        <v>869</v>
      </c>
      <c r="F3959" s="3"/>
      <c r="G3959" s="3" t="s">
        <v>125</v>
      </c>
      <c r="H3959" s="3">
        <v>1</v>
      </c>
      <c r="I3959" s="3" t="s">
        <v>833</v>
      </c>
      <c r="J3959" s="3">
        <v>2015</v>
      </c>
      <c r="K3959" s="9">
        <v>0.1138384380290258</v>
      </c>
    </row>
    <row r="3960" spans="1:11" x14ac:dyDescent="0.3">
      <c r="A3960" s="4" t="s">
        <v>276</v>
      </c>
      <c r="B3960" s="4" t="s">
        <v>138</v>
      </c>
      <c r="C3960" s="4" t="s">
        <v>415</v>
      </c>
      <c r="D3960" s="4" t="s">
        <v>757</v>
      </c>
      <c r="E3960" s="3" t="s">
        <v>869</v>
      </c>
      <c r="F3960" s="3"/>
      <c r="G3960" s="3" t="s">
        <v>125</v>
      </c>
      <c r="H3960" s="3">
        <v>1</v>
      </c>
      <c r="I3960" s="3" t="s">
        <v>833</v>
      </c>
      <c r="J3960" s="3">
        <v>2020</v>
      </c>
      <c r="K3960" s="9">
        <v>0.1138384380290258</v>
      </c>
    </row>
    <row r="3961" spans="1:11" x14ac:dyDescent="0.3">
      <c r="A3961" s="4" t="s">
        <v>276</v>
      </c>
      <c r="B3961" s="4" t="s">
        <v>138</v>
      </c>
      <c r="C3961" s="4" t="s">
        <v>415</v>
      </c>
      <c r="D3961" s="4" t="s">
        <v>757</v>
      </c>
      <c r="E3961" s="3" t="s">
        <v>869</v>
      </c>
      <c r="F3961" s="3"/>
      <c r="G3961" s="3" t="s">
        <v>125</v>
      </c>
      <c r="H3961" s="3">
        <v>1</v>
      </c>
      <c r="I3961" s="3" t="s">
        <v>833</v>
      </c>
      <c r="J3961" s="3">
        <v>2030</v>
      </c>
      <c r="K3961" s="9">
        <v>5.6919219014512898E-2</v>
      </c>
    </row>
    <row r="3962" spans="1:11" x14ac:dyDescent="0.3">
      <c r="A3962" s="4" t="s">
        <v>276</v>
      </c>
      <c r="B3962" s="4" t="s">
        <v>138</v>
      </c>
      <c r="C3962" s="4" t="s">
        <v>415</v>
      </c>
      <c r="D3962" s="4" t="s">
        <v>757</v>
      </c>
      <c r="E3962" s="3" t="s">
        <v>869</v>
      </c>
      <c r="F3962" s="3"/>
      <c r="G3962" s="3" t="s">
        <v>125</v>
      </c>
      <c r="H3962" s="3">
        <v>1</v>
      </c>
      <c r="I3962" s="3" t="s">
        <v>833</v>
      </c>
      <c r="J3962" s="3">
        <v>2040</v>
      </c>
      <c r="K3962" s="9">
        <v>5.7331883352368107E-2</v>
      </c>
    </row>
    <row r="3963" spans="1:11" x14ac:dyDescent="0.3">
      <c r="A3963" s="4" t="s">
        <v>276</v>
      </c>
      <c r="B3963" s="4" t="s">
        <v>138</v>
      </c>
      <c r="C3963" s="4" t="s">
        <v>415</v>
      </c>
      <c r="D3963" s="4" t="s">
        <v>757</v>
      </c>
      <c r="E3963" s="3" t="s">
        <v>869</v>
      </c>
      <c r="F3963" s="3"/>
      <c r="G3963" s="3" t="s">
        <v>125</v>
      </c>
      <c r="H3963" s="3">
        <v>1</v>
      </c>
      <c r="I3963" s="3" t="s">
        <v>833</v>
      </c>
      <c r="J3963" s="3">
        <v>2050</v>
      </c>
      <c r="K3963" s="9">
        <v>5.6919219014512898E-2</v>
      </c>
    </row>
    <row r="3964" spans="1:11" x14ac:dyDescent="0.3">
      <c r="A3964" s="4" t="s">
        <v>276</v>
      </c>
      <c r="B3964" s="4" t="s">
        <v>138</v>
      </c>
      <c r="C3964" s="4" t="s">
        <v>415</v>
      </c>
      <c r="D3964" s="4" t="s">
        <v>743</v>
      </c>
      <c r="E3964" s="3" t="s">
        <v>899</v>
      </c>
      <c r="F3964" s="3"/>
      <c r="G3964" s="3" t="s">
        <v>123</v>
      </c>
      <c r="H3964" s="3" t="s">
        <v>139</v>
      </c>
      <c r="I3964" s="3" t="s">
        <v>12</v>
      </c>
      <c r="J3964" s="3">
        <v>2020</v>
      </c>
      <c r="K3964" s="9">
        <v>0.75</v>
      </c>
    </row>
    <row r="3965" spans="1:11" x14ac:dyDescent="0.3">
      <c r="A3965" s="4" t="s">
        <v>276</v>
      </c>
      <c r="B3965" s="4" t="s">
        <v>138</v>
      </c>
      <c r="C3965" s="4" t="s">
        <v>415</v>
      </c>
      <c r="D3965" s="4" t="s">
        <v>743</v>
      </c>
      <c r="E3965" s="3" t="s">
        <v>899</v>
      </c>
      <c r="F3965" s="3"/>
      <c r="G3965" s="3" t="s">
        <v>123</v>
      </c>
      <c r="H3965" s="3" t="s">
        <v>139</v>
      </c>
      <c r="I3965" s="3" t="s">
        <v>12</v>
      </c>
      <c r="J3965" s="3">
        <v>2050</v>
      </c>
      <c r="K3965" s="9">
        <v>0.75</v>
      </c>
    </row>
    <row r="3966" spans="1:11" x14ac:dyDescent="0.3">
      <c r="A3966" s="4" t="s">
        <v>276</v>
      </c>
      <c r="B3966" s="4" t="s">
        <v>138</v>
      </c>
      <c r="C3966" s="4" t="s">
        <v>415</v>
      </c>
      <c r="D3966" s="4" t="s">
        <v>743</v>
      </c>
      <c r="E3966" s="3" t="s">
        <v>899</v>
      </c>
      <c r="F3966" s="3"/>
      <c r="G3966" s="3" t="s">
        <v>123</v>
      </c>
      <c r="H3966" s="3" t="s">
        <v>139</v>
      </c>
      <c r="I3966" s="3" t="s">
        <v>11</v>
      </c>
      <c r="J3966" s="3">
        <v>2020</v>
      </c>
      <c r="K3966" s="9">
        <v>1.5</v>
      </c>
    </row>
    <row r="3967" spans="1:11" x14ac:dyDescent="0.3">
      <c r="A3967" s="4" t="s">
        <v>276</v>
      </c>
      <c r="B3967" s="4" t="s">
        <v>138</v>
      </c>
      <c r="C3967" s="4" t="s">
        <v>415</v>
      </c>
      <c r="D3967" s="4" t="s">
        <v>743</v>
      </c>
      <c r="E3967" s="3" t="s">
        <v>899</v>
      </c>
      <c r="F3967" s="3"/>
      <c r="G3967" s="3" t="s">
        <v>123</v>
      </c>
      <c r="H3967" s="3" t="s">
        <v>139</v>
      </c>
      <c r="I3967" s="3" t="s">
        <v>11</v>
      </c>
      <c r="J3967" s="3">
        <v>2050</v>
      </c>
      <c r="K3967" s="9">
        <v>1.5</v>
      </c>
    </row>
    <row r="3968" spans="1:11" x14ac:dyDescent="0.3">
      <c r="A3968" s="4" t="s">
        <v>276</v>
      </c>
      <c r="B3968" s="4" t="s">
        <v>138</v>
      </c>
      <c r="C3968" s="4" t="s">
        <v>415</v>
      </c>
      <c r="D3968" s="4" t="s">
        <v>743</v>
      </c>
      <c r="E3968" s="3" t="s">
        <v>899</v>
      </c>
      <c r="F3968" s="3"/>
      <c r="G3968" s="3" t="s">
        <v>123</v>
      </c>
      <c r="H3968" s="3" t="s">
        <v>139</v>
      </c>
      <c r="I3968" s="3" t="s">
        <v>833</v>
      </c>
      <c r="J3968" s="3">
        <v>2015</v>
      </c>
      <c r="K3968" s="9">
        <v>5.6919219014512894</v>
      </c>
    </row>
    <row r="3969" spans="1:11" x14ac:dyDescent="0.3">
      <c r="A3969" s="4" t="s">
        <v>276</v>
      </c>
      <c r="B3969" s="4" t="s">
        <v>138</v>
      </c>
      <c r="C3969" s="4" t="s">
        <v>415</v>
      </c>
      <c r="D3969" s="4" t="s">
        <v>743</v>
      </c>
      <c r="E3969" s="3" t="s">
        <v>899</v>
      </c>
      <c r="F3969" s="3"/>
      <c r="G3969" s="3" t="s">
        <v>123</v>
      </c>
      <c r="H3969" s="3" t="s">
        <v>139</v>
      </c>
      <c r="I3969" s="3" t="s">
        <v>833</v>
      </c>
      <c r="J3969" s="3">
        <v>2020</v>
      </c>
      <c r="K3969" s="9">
        <v>5.6919219014512894</v>
      </c>
    </row>
    <row r="3970" spans="1:11" x14ac:dyDescent="0.3">
      <c r="A3970" s="4" t="s">
        <v>276</v>
      </c>
      <c r="B3970" s="4" t="s">
        <v>138</v>
      </c>
      <c r="C3970" s="4" t="s">
        <v>415</v>
      </c>
      <c r="D3970" s="4" t="s">
        <v>743</v>
      </c>
      <c r="E3970" s="3" t="s">
        <v>899</v>
      </c>
      <c r="F3970" s="3"/>
      <c r="G3970" s="3" t="s">
        <v>123</v>
      </c>
      <c r="H3970" s="3" t="s">
        <v>139</v>
      </c>
      <c r="I3970" s="3" t="s">
        <v>833</v>
      </c>
      <c r="J3970" s="3">
        <v>2030</v>
      </c>
      <c r="K3970" s="9">
        <v>2.561364855653081</v>
      </c>
    </row>
    <row r="3971" spans="1:11" x14ac:dyDescent="0.3">
      <c r="A3971" s="4" t="s">
        <v>276</v>
      </c>
      <c r="B3971" s="4" t="s">
        <v>138</v>
      </c>
      <c r="C3971" s="4" t="s">
        <v>415</v>
      </c>
      <c r="D3971" s="4" t="s">
        <v>743</v>
      </c>
      <c r="E3971" s="3" t="s">
        <v>899</v>
      </c>
      <c r="F3971" s="3"/>
      <c r="G3971" s="3" t="s">
        <v>123</v>
      </c>
      <c r="H3971" s="3" t="s">
        <v>139</v>
      </c>
      <c r="I3971" s="3" t="s">
        <v>833</v>
      </c>
      <c r="J3971" s="3">
        <v>2040</v>
      </c>
      <c r="K3971" s="9">
        <v>2.24830915107326</v>
      </c>
    </row>
    <row r="3972" spans="1:11" x14ac:dyDescent="0.3">
      <c r="A3972" s="4" t="s">
        <v>276</v>
      </c>
      <c r="B3972" s="4" t="s">
        <v>138</v>
      </c>
      <c r="C3972" s="4" t="s">
        <v>415</v>
      </c>
      <c r="D3972" s="4" t="s">
        <v>743</v>
      </c>
      <c r="E3972" s="3" t="s">
        <v>899</v>
      </c>
      <c r="F3972" s="3"/>
      <c r="G3972" s="3" t="s">
        <v>123</v>
      </c>
      <c r="H3972" s="3" t="s">
        <v>139</v>
      </c>
      <c r="I3972" s="3" t="s">
        <v>833</v>
      </c>
      <c r="J3972" s="3">
        <v>2050</v>
      </c>
      <c r="K3972" s="9">
        <v>2.1344707130442342</v>
      </c>
    </row>
    <row r="3973" spans="1:11" x14ac:dyDescent="0.3">
      <c r="A3973" s="4" t="s">
        <v>276</v>
      </c>
      <c r="B3973" s="4" t="s">
        <v>138</v>
      </c>
      <c r="C3973" s="4" t="s">
        <v>415</v>
      </c>
      <c r="D3973" s="4" t="s">
        <v>745</v>
      </c>
      <c r="E3973" s="3" t="s">
        <v>900</v>
      </c>
      <c r="F3973" s="3"/>
      <c r="G3973" s="3" t="s">
        <v>1</v>
      </c>
      <c r="H3973" s="3"/>
      <c r="I3973" s="3" t="s">
        <v>833</v>
      </c>
      <c r="J3973" s="3">
        <v>2015</v>
      </c>
      <c r="K3973" s="9">
        <v>0</v>
      </c>
    </row>
    <row r="3974" spans="1:11" x14ac:dyDescent="0.3">
      <c r="A3974" s="4" t="s">
        <v>276</v>
      </c>
      <c r="B3974" s="4" t="s">
        <v>138</v>
      </c>
      <c r="C3974" s="4" t="s">
        <v>415</v>
      </c>
      <c r="D3974" s="4" t="s">
        <v>745</v>
      </c>
      <c r="E3974" s="3" t="s">
        <v>900</v>
      </c>
      <c r="F3974" s="3"/>
      <c r="G3974" s="3" t="s">
        <v>1</v>
      </c>
      <c r="H3974" s="3"/>
      <c r="I3974" s="3" t="s">
        <v>833</v>
      </c>
      <c r="J3974" s="3">
        <v>2020</v>
      </c>
      <c r="K3974" s="9">
        <v>0</v>
      </c>
    </row>
    <row r="3975" spans="1:11" x14ac:dyDescent="0.3">
      <c r="A3975" s="4" t="s">
        <v>276</v>
      </c>
      <c r="B3975" s="4" t="s">
        <v>138</v>
      </c>
      <c r="C3975" s="4" t="s">
        <v>415</v>
      </c>
      <c r="D3975" s="4" t="s">
        <v>745</v>
      </c>
      <c r="E3975" s="3" t="s">
        <v>900</v>
      </c>
      <c r="F3975" s="3"/>
      <c r="G3975" s="3" t="s">
        <v>1</v>
      </c>
      <c r="H3975" s="3"/>
      <c r="I3975" s="3" t="s">
        <v>833</v>
      </c>
      <c r="J3975" s="3">
        <v>2030</v>
      </c>
      <c r="K3975" s="9">
        <v>0</v>
      </c>
    </row>
    <row r="3976" spans="1:11" x14ac:dyDescent="0.3">
      <c r="A3976" s="4" t="s">
        <v>276</v>
      </c>
      <c r="B3976" s="4" t="s">
        <v>138</v>
      </c>
      <c r="C3976" s="4" t="s">
        <v>415</v>
      </c>
      <c r="D3976" s="4" t="s">
        <v>745</v>
      </c>
      <c r="E3976" s="3" t="s">
        <v>900</v>
      </c>
      <c r="F3976" s="3"/>
      <c r="G3976" s="3" t="s">
        <v>1</v>
      </c>
      <c r="H3976" s="3"/>
      <c r="I3976" s="3" t="s">
        <v>833</v>
      </c>
      <c r="J3976" s="3">
        <v>2050</v>
      </c>
      <c r="K3976" s="9">
        <v>0</v>
      </c>
    </row>
    <row r="3977" spans="1:11" x14ac:dyDescent="0.3">
      <c r="A3977" s="4" t="s">
        <v>276</v>
      </c>
      <c r="B3977" s="4" t="s">
        <v>138</v>
      </c>
      <c r="C3977" s="4" t="s">
        <v>415</v>
      </c>
      <c r="D3977" s="4" t="s">
        <v>758</v>
      </c>
      <c r="E3977" s="3" t="s">
        <v>901</v>
      </c>
      <c r="F3977" s="3"/>
      <c r="G3977" s="3" t="s">
        <v>125</v>
      </c>
      <c r="H3977" s="3">
        <v>1</v>
      </c>
      <c r="I3977" s="3" t="s">
        <v>12</v>
      </c>
      <c r="J3977" s="3">
        <v>2020</v>
      </c>
      <c r="K3977" s="9">
        <v>0.95</v>
      </c>
    </row>
    <row r="3978" spans="1:11" x14ac:dyDescent="0.3">
      <c r="A3978" s="4" t="s">
        <v>276</v>
      </c>
      <c r="B3978" s="4" t="s">
        <v>138</v>
      </c>
      <c r="C3978" s="4" t="s">
        <v>415</v>
      </c>
      <c r="D3978" s="4" t="s">
        <v>758</v>
      </c>
      <c r="E3978" s="3" t="s">
        <v>901</v>
      </c>
      <c r="F3978" s="3"/>
      <c r="G3978" s="3" t="s">
        <v>125</v>
      </c>
      <c r="H3978" s="3">
        <v>1</v>
      </c>
      <c r="I3978" s="3" t="s">
        <v>12</v>
      </c>
      <c r="J3978" s="3">
        <v>2050</v>
      </c>
      <c r="K3978" s="9">
        <v>0.95</v>
      </c>
    </row>
    <row r="3979" spans="1:11" x14ac:dyDescent="0.3">
      <c r="A3979" s="4" t="s">
        <v>276</v>
      </c>
      <c r="B3979" s="4" t="s">
        <v>138</v>
      </c>
      <c r="C3979" s="4" t="s">
        <v>415</v>
      </c>
      <c r="D3979" s="4" t="s">
        <v>758</v>
      </c>
      <c r="E3979" s="3" t="s">
        <v>901</v>
      </c>
      <c r="F3979" s="3"/>
      <c r="G3979" s="3" t="s">
        <v>125</v>
      </c>
      <c r="H3979" s="3">
        <v>1</v>
      </c>
      <c r="I3979" s="3" t="s">
        <v>11</v>
      </c>
      <c r="J3979" s="3">
        <v>2020</v>
      </c>
      <c r="K3979" s="9">
        <v>2</v>
      </c>
    </row>
    <row r="3980" spans="1:11" x14ac:dyDescent="0.3">
      <c r="A3980" s="4" t="s">
        <v>276</v>
      </c>
      <c r="B3980" s="4" t="s">
        <v>138</v>
      </c>
      <c r="C3980" s="4" t="s">
        <v>415</v>
      </c>
      <c r="D3980" s="4" t="s">
        <v>758</v>
      </c>
      <c r="E3980" s="3" t="s">
        <v>901</v>
      </c>
      <c r="F3980" s="3"/>
      <c r="G3980" s="3" t="s">
        <v>125</v>
      </c>
      <c r="H3980" s="3">
        <v>1</v>
      </c>
      <c r="I3980" s="3" t="s">
        <v>11</v>
      </c>
      <c r="J3980" s="3">
        <v>2050</v>
      </c>
      <c r="K3980" s="9">
        <v>2</v>
      </c>
    </row>
    <row r="3981" spans="1:11" x14ac:dyDescent="0.3">
      <c r="A3981" s="4" t="s">
        <v>276</v>
      </c>
      <c r="B3981" s="4" t="s">
        <v>138</v>
      </c>
      <c r="C3981" s="4" t="s">
        <v>415</v>
      </c>
      <c r="D3981" s="4" t="s">
        <v>758</v>
      </c>
      <c r="E3981" s="3" t="s">
        <v>901</v>
      </c>
      <c r="F3981" s="3"/>
      <c r="G3981" s="3" t="s">
        <v>125</v>
      </c>
      <c r="H3981" s="3">
        <v>1</v>
      </c>
      <c r="I3981" s="3" t="s">
        <v>833</v>
      </c>
      <c r="J3981" s="3">
        <v>2015</v>
      </c>
      <c r="K3981" s="9">
        <v>27.104390006910901</v>
      </c>
    </row>
    <row r="3982" spans="1:11" x14ac:dyDescent="0.3">
      <c r="A3982" s="4" t="s">
        <v>276</v>
      </c>
      <c r="B3982" s="4" t="s">
        <v>138</v>
      </c>
      <c r="C3982" s="4" t="s">
        <v>415</v>
      </c>
      <c r="D3982" s="4" t="s">
        <v>758</v>
      </c>
      <c r="E3982" s="3" t="s">
        <v>901</v>
      </c>
      <c r="F3982" s="3"/>
      <c r="G3982" s="3" t="s">
        <v>125</v>
      </c>
      <c r="H3982" s="3">
        <v>1</v>
      </c>
      <c r="I3982" s="3" t="s">
        <v>833</v>
      </c>
      <c r="J3982" s="3">
        <v>2020</v>
      </c>
      <c r="K3982" s="9">
        <v>27.104390006910901</v>
      </c>
    </row>
    <row r="3983" spans="1:11" x14ac:dyDescent="0.3">
      <c r="A3983" s="4" t="s">
        <v>276</v>
      </c>
      <c r="B3983" s="4" t="s">
        <v>138</v>
      </c>
      <c r="C3983" s="4" t="s">
        <v>415</v>
      </c>
      <c r="D3983" s="4" t="s">
        <v>758</v>
      </c>
      <c r="E3983" s="3" t="s">
        <v>901</v>
      </c>
      <c r="F3983" s="3"/>
      <c r="G3983" s="3" t="s">
        <v>125</v>
      </c>
      <c r="H3983" s="3">
        <v>1</v>
      </c>
      <c r="I3983" s="3" t="s">
        <v>833</v>
      </c>
      <c r="J3983" s="3">
        <v>2030</v>
      </c>
      <c r="K3983" s="9">
        <v>13.55219500345545</v>
      </c>
    </row>
    <row r="3984" spans="1:11" x14ac:dyDescent="0.3">
      <c r="A3984" s="4" t="s">
        <v>276</v>
      </c>
      <c r="B3984" s="4" t="s">
        <v>138</v>
      </c>
      <c r="C3984" s="4" t="s">
        <v>415</v>
      </c>
      <c r="D3984" s="4" t="s">
        <v>758</v>
      </c>
      <c r="E3984" s="3" t="s">
        <v>901</v>
      </c>
      <c r="F3984" s="3"/>
      <c r="G3984" s="3" t="s">
        <v>125</v>
      </c>
      <c r="H3984" s="3">
        <v>1</v>
      </c>
      <c r="I3984" s="3" t="s">
        <v>833</v>
      </c>
      <c r="J3984" s="3">
        <v>2040</v>
      </c>
      <c r="K3984" s="9">
        <v>13.38279256591226</v>
      </c>
    </row>
    <row r="3985" spans="1:11" x14ac:dyDescent="0.3">
      <c r="A3985" s="4" t="s">
        <v>276</v>
      </c>
      <c r="B3985" s="4" t="s">
        <v>138</v>
      </c>
      <c r="C3985" s="4" t="s">
        <v>415</v>
      </c>
      <c r="D3985" s="4" t="s">
        <v>758</v>
      </c>
      <c r="E3985" s="3" t="s">
        <v>901</v>
      </c>
      <c r="F3985" s="3"/>
      <c r="G3985" s="3" t="s">
        <v>125</v>
      </c>
      <c r="H3985" s="3">
        <v>1</v>
      </c>
      <c r="I3985" s="3" t="s">
        <v>833</v>
      </c>
      <c r="J3985" s="3">
        <v>2050</v>
      </c>
      <c r="K3985" s="9">
        <v>13.55219500345545</v>
      </c>
    </row>
    <row r="3986" spans="1:11" x14ac:dyDescent="0.3">
      <c r="A3986" s="4" t="s">
        <v>276</v>
      </c>
      <c r="B3986" s="4" t="s">
        <v>138</v>
      </c>
      <c r="C3986" s="4" t="s">
        <v>36</v>
      </c>
      <c r="D3986" s="4" t="s">
        <v>453</v>
      </c>
      <c r="E3986" s="3" t="s">
        <v>850</v>
      </c>
      <c r="F3986" s="3"/>
      <c r="G3986" s="3"/>
      <c r="H3986" s="3"/>
      <c r="I3986" s="3" t="s">
        <v>833</v>
      </c>
      <c r="J3986" s="3">
        <v>2015</v>
      </c>
      <c r="K3986" s="9">
        <v>75</v>
      </c>
    </row>
    <row r="3987" spans="1:11" x14ac:dyDescent="0.3">
      <c r="A3987" s="4" t="s">
        <v>276</v>
      </c>
      <c r="B3987" s="4" t="s">
        <v>138</v>
      </c>
      <c r="C3987" s="4" t="s">
        <v>36</v>
      </c>
      <c r="D3987" s="4" t="s">
        <v>453</v>
      </c>
      <c r="E3987" s="3" t="s">
        <v>850</v>
      </c>
      <c r="F3987" s="3"/>
      <c r="G3987" s="3"/>
      <c r="H3987" s="3"/>
      <c r="I3987" s="3" t="s">
        <v>833</v>
      </c>
      <c r="J3987" s="3">
        <v>2020</v>
      </c>
      <c r="K3987" s="9">
        <v>75</v>
      </c>
    </row>
    <row r="3988" spans="1:11" x14ac:dyDescent="0.3">
      <c r="A3988" s="4" t="s">
        <v>276</v>
      </c>
      <c r="B3988" s="4" t="s">
        <v>138</v>
      </c>
      <c r="C3988" s="4" t="s">
        <v>36</v>
      </c>
      <c r="D3988" s="4" t="s">
        <v>453</v>
      </c>
      <c r="E3988" s="3" t="s">
        <v>850</v>
      </c>
      <c r="F3988" s="3"/>
      <c r="G3988" s="3"/>
      <c r="H3988" s="3"/>
      <c r="I3988" s="3" t="s">
        <v>833</v>
      </c>
      <c r="J3988" s="3">
        <v>2030</v>
      </c>
      <c r="K3988" s="9">
        <v>75</v>
      </c>
    </row>
    <row r="3989" spans="1:11" x14ac:dyDescent="0.3">
      <c r="A3989" s="4" t="s">
        <v>276</v>
      </c>
      <c r="B3989" s="4" t="s">
        <v>138</v>
      </c>
      <c r="C3989" s="4" t="s">
        <v>36</v>
      </c>
      <c r="D3989" s="4" t="s">
        <v>453</v>
      </c>
      <c r="E3989" s="3" t="s">
        <v>850</v>
      </c>
      <c r="F3989" s="3"/>
      <c r="G3989" s="3"/>
      <c r="H3989" s="3"/>
      <c r="I3989" s="3" t="s">
        <v>833</v>
      </c>
      <c r="J3989" s="3">
        <v>2040</v>
      </c>
      <c r="K3989" s="9">
        <v>75</v>
      </c>
    </row>
    <row r="3990" spans="1:11" x14ac:dyDescent="0.3">
      <c r="A3990" s="4" t="s">
        <v>276</v>
      </c>
      <c r="B3990" s="4" t="s">
        <v>138</v>
      </c>
      <c r="C3990" s="4" t="s">
        <v>36</v>
      </c>
      <c r="D3990" s="4" t="s">
        <v>453</v>
      </c>
      <c r="E3990" s="3" t="s">
        <v>850</v>
      </c>
      <c r="F3990" s="3"/>
      <c r="G3990" s="3"/>
      <c r="H3990" s="3"/>
      <c r="I3990" s="3" t="s">
        <v>833</v>
      </c>
      <c r="J3990" s="3">
        <v>2050</v>
      </c>
      <c r="K3990" s="9">
        <v>75</v>
      </c>
    </row>
    <row r="3991" spans="1:11" x14ac:dyDescent="0.3">
      <c r="A3991" s="4" t="s">
        <v>276</v>
      </c>
      <c r="B3991" s="4" t="s">
        <v>138</v>
      </c>
      <c r="C3991" s="4" t="s">
        <v>36</v>
      </c>
      <c r="D3991" s="4" t="s">
        <v>454</v>
      </c>
      <c r="E3991" s="3" t="s">
        <v>850</v>
      </c>
      <c r="F3991" s="3"/>
      <c r="G3991" s="3"/>
      <c r="H3991" s="3"/>
      <c r="I3991" s="3" t="s">
        <v>833</v>
      </c>
      <c r="J3991" s="3">
        <v>2015</v>
      </c>
      <c r="K3991" s="9">
        <v>25</v>
      </c>
    </row>
    <row r="3992" spans="1:11" x14ac:dyDescent="0.3">
      <c r="A3992" s="4" t="s">
        <v>276</v>
      </c>
      <c r="B3992" s="4" t="s">
        <v>138</v>
      </c>
      <c r="C3992" s="4" t="s">
        <v>36</v>
      </c>
      <c r="D3992" s="4" t="s">
        <v>454</v>
      </c>
      <c r="E3992" s="3" t="s">
        <v>850</v>
      </c>
      <c r="F3992" s="3"/>
      <c r="G3992" s="3"/>
      <c r="H3992" s="3"/>
      <c r="I3992" s="3" t="s">
        <v>833</v>
      </c>
      <c r="J3992" s="3">
        <v>2020</v>
      </c>
      <c r="K3992" s="9">
        <v>25</v>
      </c>
    </row>
    <row r="3993" spans="1:11" x14ac:dyDescent="0.3">
      <c r="A3993" s="4" t="s">
        <v>276</v>
      </c>
      <c r="B3993" s="4" t="s">
        <v>138</v>
      </c>
      <c r="C3993" s="4" t="s">
        <v>36</v>
      </c>
      <c r="D3993" s="4" t="s">
        <v>454</v>
      </c>
      <c r="E3993" s="3" t="s">
        <v>850</v>
      </c>
      <c r="F3993" s="3"/>
      <c r="G3993" s="3"/>
      <c r="H3993" s="3"/>
      <c r="I3993" s="3" t="s">
        <v>833</v>
      </c>
      <c r="J3993" s="3">
        <v>2030</v>
      </c>
      <c r="K3993" s="9">
        <v>25</v>
      </c>
    </row>
    <row r="3994" spans="1:11" x14ac:dyDescent="0.3">
      <c r="A3994" s="4" t="s">
        <v>276</v>
      </c>
      <c r="B3994" s="4" t="s">
        <v>138</v>
      </c>
      <c r="C3994" s="4" t="s">
        <v>36</v>
      </c>
      <c r="D3994" s="4" t="s">
        <v>454</v>
      </c>
      <c r="E3994" s="3" t="s">
        <v>850</v>
      </c>
      <c r="F3994" s="3"/>
      <c r="G3994" s="3"/>
      <c r="H3994" s="3"/>
      <c r="I3994" s="3" t="s">
        <v>833</v>
      </c>
      <c r="J3994" s="3">
        <v>2040</v>
      </c>
      <c r="K3994" s="9">
        <v>25</v>
      </c>
    </row>
    <row r="3995" spans="1:11" x14ac:dyDescent="0.3">
      <c r="A3995" s="4" t="s">
        <v>276</v>
      </c>
      <c r="B3995" s="4" t="s">
        <v>138</v>
      </c>
      <c r="C3995" s="4" t="s">
        <v>36</v>
      </c>
      <c r="D3995" s="4" t="s">
        <v>454</v>
      </c>
      <c r="E3995" s="3" t="s">
        <v>850</v>
      </c>
      <c r="F3995" s="3"/>
      <c r="G3995" s="3"/>
      <c r="H3995" s="3"/>
      <c r="I3995" s="3" t="s">
        <v>833</v>
      </c>
      <c r="J3995" s="3">
        <v>2050</v>
      </c>
      <c r="K3995" s="9">
        <v>25</v>
      </c>
    </row>
    <row r="3996" spans="1:11" x14ac:dyDescent="0.3">
      <c r="A3996" s="4" t="s">
        <v>276</v>
      </c>
      <c r="B3996" s="4" t="s">
        <v>138</v>
      </c>
      <c r="C3996" s="4" t="s">
        <v>36</v>
      </c>
      <c r="D3996" s="4" t="s">
        <v>747</v>
      </c>
      <c r="E3996" s="3" t="s">
        <v>900</v>
      </c>
      <c r="F3996" s="3"/>
      <c r="G3996" s="3" t="s">
        <v>125</v>
      </c>
      <c r="H3996" s="3">
        <v>1</v>
      </c>
      <c r="I3996" s="3" t="s">
        <v>12</v>
      </c>
      <c r="J3996" s="3">
        <v>2020</v>
      </c>
      <c r="K3996" s="9">
        <v>0.95</v>
      </c>
    </row>
    <row r="3997" spans="1:11" x14ac:dyDescent="0.3">
      <c r="A3997" s="4" t="s">
        <v>276</v>
      </c>
      <c r="B3997" s="4" t="s">
        <v>138</v>
      </c>
      <c r="C3997" s="4" t="s">
        <v>36</v>
      </c>
      <c r="D3997" s="4" t="s">
        <v>747</v>
      </c>
      <c r="E3997" s="3" t="s">
        <v>900</v>
      </c>
      <c r="F3997" s="3"/>
      <c r="G3997" s="3" t="s">
        <v>125</v>
      </c>
      <c r="H3997" s="3">
        <v>1</v>
      </c>
      <c r="I3997" s="3" t="s">
        <v>12</v>
      </c>
      <c r="J3997" s="3">
        <v>2050</v>
      </c>
      <c r="K3997" s="9">
        <v>0.95</v>
      </c>
    </row>
    <row r="3998" spans="1:11" x14ac:dyDescent="0.3">
      <c r="A3998" s="4" t="s">
        <v>276</v>
      </c>
      <c r="B3998" s="4" t="s">
        <v>138</v>
      </c>
      <c r="C3998" s="4" t="s">
        <v>36</v>
      </c>
      <c r="D3998" s="4" t="s">
        <v>747</v>
      </c>
      <c r="E3998" s="3" t="s">
        <v>900</v>
      </c>
      <c r="F3998" s="3"/>
      <c r="G3998" s="3" t="s">
        <v>125</v>
      </c>
      <c r="H3998" s="3">
        <v>1</v>
      </c>
      <c r="I3998" s="3" t="s">
        <v>11</v>
      </c>
      <c r="J3998" s="3">
        <v>2020</v>
      </c>
      <c r="K3998" s="9">
        <v>2</v>
      </c>
    </row>
    <row r="3999" spans="1:11" x14ac:dyDescent="0.3">
      <c r="A3999" s="4" t="s">
        <v>276</v>
      </c>
      <c r="B3999" s="4" t="s">
        <v>138</v>
      </c>
      <c r="C3999" s="4" t="s">
        <v>36</v>
      </c>
      <c r="D3999" s="4" t="s">
        <v>747</v>
      </c>
      <c r="E3999" s="3" t="s">
        <v>900</v>
      </c>
      <c r="F3999" s="3"/>
      <c r="G3999" s="3" t="s">
        <v>125</v>
      </c>
      <c r="H3999" s="3">
        <v>1</v>
      </c>
      <c r="I3999" s="3" t="s">
        <v>11</v>
      </c>
      <c r="J3999" s="3">
        <v>2050</v>
      </c>
      <c r="K3999" s="9">
        <v>2</v>
      </c>
    </row>
    <row r="4000" spans="1:11" x14ac:dyDescent="0.3">
      <c r="A4000" s="4" t="s">
        <v>276</v>
      </c>
      <c r="B4000" s="4" t="s">
        <v>138</v>
      </c>
      <c r="C4000" s="4" t="s">
        <v>36</v>
      </c>
      <c r="D4000" s="4" t="s">
        <v>747</v>
      </c>
      <c r="E4000" s="3" t="s">
        <v>900</v>
      </c>
      <c r="F4000" s="3"/>
      <c r="G4000" s="3" t="s">
        <v>125</v>
      </c>
      <c r="H4000" s="3">
        <v>1</v>
      </c>
      <c r="I4000" s="3" t="s">
        <v>833</v>
      </c>
      <c r="J4000" s="3">
        <v>2015</v>
      </c>
      <c r="K4000" s="9">
        <v>0.1012658227848101</v>
      </c>
    </row>
    <row r="4001" spans="1:11" x14ac:dyDescent="0.3">
      <c r="A4001" s="4" t="s">
        <v>276</v>
      </c>
      <c r="B4001" s="4" t="s">
        <v>138</v>
      </c>
      <c r="C4001" s="4" t="s">
        <v>36</v>
      </c>
      <c r="D4001" s="4" t="s">
        <v>747</v>
      </c>
      <c r="E4001" s="3" t="s">
        <v>900</v>
      </c>
      <c r="F4001" s="3"/>
      <c r="G4001" s="3" t="s">
        <v>125</v>
      </c>
      <c r="H4001" s="3">
        <v>1</v>
      </c>
      <c r="I4001" s="3" t="s">
        <v>833</v>
      </c>
      <c r="J4001" s="3">
        <v>2020</v>
      </c>
      <c r="K4001" s="9">
        <v>0.1012658227848101</v>
      </c>
    </row>
    <row r="4002" spans="1:11" x14ac:dyDescent="0.3">
      <c r="A4002" s="4" t="s">
        <v>276</v>
      </c>
      <c r="B4002" s="4" t="s">
        <v>138</v>
      </c>
      <c r="C4002" s="4" t="s">
        <v>36</v>
      </c>
      <c r="D4002" s="4" t="s">
        <v>747</v>
      </c>
      <c r="E4002" s="3" t="s">
        <v>900</v>
      </c>
      <c r="F4002" s="3"/>
      <c r="G4002" s="3" t="s">
        <v>125</v>
      </c>
      <c r="H4002" s="3">
        <v>1</v>
      </c>
      <c r="I4002" s="3" t="s">
        <v>833</v>
      </c>
      <c r="J4002" s="3">
        <v>2030</v>
      </c>
      <c r="K4002" s="9">
        <v>5.0632911392405063E-2</v>
      </c>
    </row>
    <row r="4003" spans="1:11" x14ac:dyDescent="0.3">
      <c r="A4003" s="4" t="s">
        <v>276</v>
      </c>
      <c r="B4003" s="4" t="s">
        <v>138</v>
      </c>
      <c r="C4003" s="4" t="s">
        <v>36</v>
      </c>
      <c r="D4003" s="4" t="s">
        <v>747</v>
      </c>
      <c r="E4003" s="3" t="s">
        <v>900</v>
      </c>
      <c r="F4003" s="3"/>
      <c r="G4003" s="3" t="s">
        <v>125</v>
      </c>
      <c r="H4003" s="3">
        <v>1</v>
      </c>
      <c r="I4003" s="3" t="s">
        <v>833</v>
      </c>
      <c r="J4003" s="3">
        <v>2040</v>
      </c>
      <c r="K4003" s="9">
        <v>5.0999999999999997E-2</v>
      </c>
    </row>
    <row r="4004" spans="1:11" x14ac:dyDescent="0.3">
      <c r="A4004" s="4" t="s">
        <v>276</v>
      </c>
      <c r="B4004" s="4" t="s">
        <v>138</v>
      </c>
      <c r="C4004" s="4" t="s">
        <v>36</v>
      </c>
      <c r="D4004" s="4" t="s">
        <v>747</v>
      </c>
      <c r="E4004" s="3" t="s">
        <v>900</v>
      </c>
      <c r="F4004" s="3"/>
      <c r="G4004" s="3" t="s">
        <v>125</v>
      </c>
      <c r="H4004" s="3">
        <v>1</v>
      </c>
      <c r="I4004" s="3" t="s">
        <v>833</v>
      </c>
      <c r="J4004" s="3">
        <v>2050</v>
      </c>
      <c r="K4004" s="9">
        <v>5.0632911392405063E-2</v>
      </c>
    </row>
    <row r="4005" spans="1:11" x14ac:dyDescent="0.3">
      <c r="A4005" s="4" t="s">
        <v>276</v>
      </c>
      <c r="B4005" s="4" t="s">
        <v>138</v>
      </c>
      <c r="C4005" s="4" t="s">
        <v>36</v>
      </c>
      <c r="D4005" s="4" t="s">
        <v>704</v>
      </c>
      <c r="E4005" s="3" t="s">
        <v>872</v>
      </c>
      <c r="F4005" s="3"/>
      <c r="G4005" s="3"/>
      <c r="H4005" s="3"/>
      <c r="I4005" s="3" t="s">
        <v>833</v>
      </c>
      <c r="J4005" s="3">
        <v>2015</v>
      </c>
      <c r="K4005" s="9">
        <v>0.79</v>
      </c>
    </row>
    <row r="4006" spans="1:11" x14ac:dyDescent="0.3">
      <c r="A4006" s="4" t="s">
        <v>276</v>
      </c>
      <c r="B4006" s="4" t="s">
        <v>138</v>
      </c>
      <c r="C4006" s="4" t="s">
        <v>36</v>
      </c>
      <c r="D4006" s="4" t="s">
        <v>704</v>
      </c>
      <c r="E4006" s="3" t="s">
        <v>872</v>
      </c>
      <c r="F4006" s="3"/>
      <c r="G4006" s="3"/>
      <c r="H4006" s="3"/>
      <c r="I4006" s="3" t="s">
        <v>833</v>
      </c>
      <c r="J4006" s="3">
        <v>2020</v>
      </c>
      <c r="K4006" s="9">
        <v>0.79</v>
      </c>
    </row>
    <row r="4007" spans="1:11" x14ac:dyDescent="0.3">
      <c r="A4007" s="4" t="s">
        <v>276</v>
      </c>
      <c r="B4007" s="4" t="s">
        <v>138</v>
      </c>
      <c r="C4007" s="4" t="s">
        <v>36</v>
      </c>
      <c r="D4007" s="4" t="s">
        <v>704</v>
      </c>
      <c r="E4007" s="3" t="s">
        <v>872</v>
      </c>
      <c r="F4007" s="3"/>
      <c r="G4007" s="3"/>
      <c r="H4007" s="3"/>
      <c r="I4007" s="3" t="s">
        <v>833</v>
      </c>
      <c r="J4007" s="3">
        <v>2030</v>
      </c>
      <c r="K4007" s="9">
        <v>0.79</v>
      </c>
    </row>
    <row r="4008" spans="1:11" x14ac:dyDescent="0.3">
      <c r="A4008" s="4" t="s">
        <v>276</v>
      </c>
      <c r="B4008" s="4" t="s">
        <v>138</v>
      </c>
      <c r="C4008" s="4" t="s">
        <v>36</v>
      </c>
      <c r="D4008" s="4" t="s">
        <v>704</v>
      </c>
      <c r="E4008" s="3" t="s">
        <v>872</v>
      </c>
      <c r="F4008" s="3"/>
      <c r="G4008" s="3"/>
      <c r="H4008" s="3"/>
      <c r="I4008" s="3" t="s">
        <v>833</v>
      </c>
      <c r="J4008" s="3">
        <v>2040</v>
      </c>
      <c r="K4008" s="9">
        <v>0.79</v>
      </c>
    </row>
    <row r="4009" spans="1:11" x14ac:dyDescent="0.3">
      <c r="A4009" s="4" t="s">
        <v>276</v>
      </c>
      <c r="B4009" s="4" t="s">
        <v>138</v>
      </c>
      <c r="C4009" s="4" t="s">
        <v>36</v>
      </c>
      <c r="D4009" s="4" t="s">
        <v>704</v>
      </c>
      <c r="E4009" s="3" t="s">
        <v>872</v>
      </c>
      <c r="F4009" s="3"/>
      <c r="G4009" s="3"/>
      <c r="H4009" s="3"/>
      <c r="I4009" s="3" t="s">
        <v>833</v>
      </c>
      <c r="J4009" s="3">
        <v>2050</v>
      </c>
      <c r="K4009" s="9">
        <v>0.79</v>
      </c>
    </row>
    <row r="4010" spans="1:11" x14ac:dyDescent="0.3">
      <c r="A4010" s="4" t="s">
        <v>276</v>
      </c>
      <c r="B4010" s="4" t="s">
        <v>138</v>
      </c>
      <c r="C4010" s="4" t="s">
        <v>36</v>
      </c>
      <c r="D4010" s="4" t="s">
        <v>735</v>
      </c>
      <c r="E4010" s="3" t="s">
        <v>852</v>
      </c>
      <c r="F4010" s="3"/>
      <c r="G4010" s="3"/>
      <c r="H4010" s="3"/>
      <c r="I4010" s="3" t="s">
        <v>833</v>
      </c>
      <c r="J4010" s="3">
        <v>2015</v>
      </c>
      <c r="K4010" s="9">
        <v>26.9</v>
      </c>
    </row>
    <row r="4011" spans="1:11" x14ac:dyDescent="0.3">
      <c r="A4011" s="4" t="s">
        <v>276</v>
      </c>
      <c r="B4011" s="4" t="s">
        <v>138</v>
      </c>
      <c r="C4011" s="4" t="s">
        <v>36</v>
      </c>
      <c r="D4011" s="4" t="s">
        <v>735</v>
      </c>
      <c r="E4011" s="3" t="s">
        <v>852</v>
      </c>
      <c r="F4011" s="3"/>
      <c r="G4011" s="3"/>
      <c r="H4011" s="3"/>
      <c r="I4011" s="3" t="s">
        <v>833</v>
      </c>
      <c r="J4011" s="3">
        <v>2020</v>
      </c>
      <c r="K4011" s="9">
        <v>26.9</v>
      </c>
    </row>
    <row r="4012" spans="1:11" x14ac:dyDescent="0.3">
      <c r="A4012" s="4" t="s">
        <v>276</v>
      </c>
      <c r="B4012" s="4" t="s">
        <v>138</v>
      </c>
      <c r="C4012" s="4" t="s">
        <v>36</v>
      </c>
      <c r="D4012" s="4" t="s">
        <v>735</v>
      </c>
      <c r="E4012" s="3" t="s">
        <v>852</v>
      </c>
      <c r="F4012" s="3"/>
      <c r="G4012" s="3"/>
      <c r="H4012" s="3"/>
      <c r="I4012" s="3" t="s">
        <v>833</v>
      </c>
      <c r="J4012" s="3">
        <v>2030</v>
      </c>
      <c r="K4012" s="9">
        <v>26.9</v>
      </c>
    </row>
    <row r="4013" spans="1:11" x14ac:dyDescent="0.3">
      <c r="A4013" s="4" t="s">
        <v>276</v>
      </c>
      <c r="B4013" s="4" t="s">
        <v>138</v>
      </c>
      <c r="C4013" s="4" t="s">
        <v>36</v>
      </c>
      <c r="D4013" s="4" t="s">
        <v>735</v>
      </c>
      <c r="E4013" s="3" t="s">
        <v>852</v>
      </c>
      <c r="F4013" s="3"/>
      <c r="G4013" s="3"/>
      <c r="H4013" s="3"/>
      <c r="I4013" s="3" t="s">
        <v>833</v>
      </c>
      <c r="J4013" s="3">
        <v>2040</v>
      </c>
      <c r="K4013" s="9">
        <v>26.9</v>
      </c>
    </row>
    <row r="4014" spans="1:11" x14ac:dyDescent="0.3">
      <c r="A4014" s="4" t="s">
        <v>276</v>
      </c>
      <c r="B4014" s="4" t="s">
        <v>138</v>
      </c>
      <c r="C4014" s="4" t="s">
        <v>36</v>
      </c>
      <c r="D4014" s="4" t="s">
        <v>735</v>
      </c>
      <c r="E4014" s="3" t="s">
        <v>852</v>
      </c>
      <c r="F4014" s="3"/>
      <c r="G4014" s="3"/>
      <c r="H4014" s="3"/>
      <c r="I4014" s="3" t="s">
        <v>833</v>
      </c>
      <c r="J4014" s="3">
        <v>2050</v>
      </c>
      <c r="K4014" s="9">
        <v>26.9</v>
      </c>
    </row>
    <row r="4015" spans="1:11" x14ac:dyDescent="0.3">
      <c r="A4015" s="4" t="s">
        <v>276</v>
      </c>
      <c r="B4015" s="4" t="s">
        <v>138</v>
      </c>
      <c r="C4015" s="4" t="s">
        <v>36</v>
      </c>
      <c r="D4015" s="4" t="s">
        <v>746</v>
      </c>
      <c r="E4015" s="3" t="s">
        <v>900</v>
      </c>
      <c r="F4015" s="3"/>
      <c r="G4015" s="3" t="s">
        <v>123</v>
      </c>
      <c r="H4015" s="3" t="s">
        <v>139</v>
      </c>
      <c r="I4015" s="3" t="s">
        <v>12</v>
      </c>
      <c r="J4015" s="3">
        <v>2020</v>
      </c>
      <c r="K4015" s="9">
        <v>0.75</v>
      </c>
    </row>
    <row r="4016" spans="1:11" x14ac:dyDescent="0.3">
      <c r="A4016" s="4" t="s">
        <v>276</v>
      </c>
      <c r="B4016" s="4" t="s">
        <v>138</v>
      </c>
      <c r="C4016" s="4" t="s">
        <v>36</v>
      </c>
      <c r="D4016" s="4" t="s">
        <v>746</v>
      </c>
      <c r="E4016" s="3" t="s">
        <v>900</v>
      </c>
      <c r="F4016" s="3"/>
      <c r="G4016" s="3" t="s">
        <v>123</v>
      </c>
      <c r="H4016" s="3" t="s">
        <v>139</v>
      </c>
      <c r="I4016" s="3" t="s">
        <v>12</v>
      </c>
      <c r="J4016" s="3">
        <v>2050</v>
      </c>
      <c r="K4016" s="9">
        <v>0.75</v>
      </c>
    </row>
    <row r="4017" spans="1:11" x14ac:dyDescent="0.3">
      <c r="A4017" s="4" t="s">
        <v>276</v>
      </c>
      <c r="B4017" s="4" t="s">
        <v>138</v>
      </c>
      <c r="C4017" s="4" t="s">
        <v>36</v>
      </c>
      <c r="D4017" s="4" t="s">
        <v>746</v>
      </c>
      <c r="E4017" s="3" t="s">
        <v>900</v>
      </c>
      <c r="F4017" s="3"/>
      <c r="G4017" s="3" t="s">
        <v>123</v>
      </c>
      <c r="H4017" s="3" t="s">
        <v>139</v>
      </c>
      <c r="I4017" s="3" t="s">
        <v>11</v>
      </c>
      <c r="J4017" s="3">
        <v>2020</v>
      </c>
      <c r="K4017" s="9">
        <v>1.5</v>
      </c>
    </row>
    <row r="4018" spans="1:11" x14ac:dyDescent="0.3">
      <c r="A4018" s="4" t="s">
        <v>276</v>
      </c>
      <c r="B4018" s="4" t="s">
        <v>138</v>
      </c>
      <c r="C4018" s="4" t="s">
        <v>36</v>
      </c>
      <c r="D4018" s="4" t="s">
        <v>746</v>
      </c>
      <c r="E4018" s="3" t="s">
        <v>900</v>
      </c>
      <c r="F4018" s="3"/>
      <c r="G4018" s="3" t="s">
        <v>123</v>
      </c>
      <c r="H4018" s="3" t="s">
        <v>139</v>
      </c>
      <c r="I4018" s="3" t="s">
        <v>11</v>
      </c>
      <c r="J4018" s="3">
        <v>2050</v>
      </c>
      <c r="K4018" s="9">
        <v>1.5</v>
      </c>
    </row>
    <row r="4019" spans="1:11" x14ac:dyDescent="0.3">
      <c r="A4019" s="4" t="s">
        <v>276</v>
      </c>
      <c r="B4019" s="4" t="s">
        <v>138</v>
      </c>
      <c r="C4019" s="4" t="s">
        <v>36</v>
      </c>
      <c r="D4019" s="4" t="s">
        <v>746</v>
      </c>
      <c r="E4019" s="3" t="s">
        <v>900</v>
      </c>
      <c r="F4019" s="3"/>
      <c r="G4019" s="3" t="s">
        <v>123</v>
      </c>
      <c r="H4019" s="3" t="s">
        <v>139</v>
      </c>
      <c r="I4019" s="3" t="s">
        <v>833</v>
      </c>
      <c r="J4019" s="3">
        <v>2015</v>
      </c>
      <c r="K4019" s="9">
        <v>5.0632911392405058</v>
      </c>
    </row>
    <row r="4020" spans="1:11" x14ac:dyDescent="0.3">
      <c r="A4020" s="4" t="s">
        <v>276</v>
      </c>
      <c r="B4020" s="4" t="s">
        <v>138</v>
      </c>
      <c r="C4020" s="4" t="s">
        <v>36</v>
      </c>
      <c r="D4020" s="4" t="s">
        <v>746</v>
      </c>
      <c r="E4020" s="3" t="s">
        <v>900</v>
      </c>
      <c r="F4020" s="3"/>
      <c r="G4020" s="3" t="s">
        <v>123</v>
      </c>
      <c r="H4020" s="3" t="s">
        <v>139</v>
      </c>
      <c r="I4020" s="3" t="s">
        <v>833</v>
      </c>
      <c r="J4020" s="3">
        <v>2020</v>
      </c>
      <c r="K4020" s="9">
        <v>5.0632911392405058</v>
      </c>
    </row>
    <row r="4021" spans="1:11" x14ac:dyDescent="0.3">
      <c r="A4021" s="4" t="s">
        <v>276</v>
      </c>
      <c r="B4021" s="4" t="s">
        <v>138</v>
      </c>
      <c r="C4021" s="4" t="s">
        <v>36</v>
      </c>
      <c r="D4021" s="4" t="s">
        <v>746</v>
      </c>
      <c r="E4021" s="3" t="s">
        <v>900</v>
      </c>
      <c r="F4021" s="3"/>
      <c r="G4021" s="3" t="s">
        <v>123</v>
      </c>
      <c r="H4021" s="3" t="s">
        <v>139</v>
      </c>
      <c r="I4021" s="3" t="s">
        <v>833</v>
      </c>
      <c r="J4021" s="3">
        <v>2030</v>
      </c>
      <c r="K4021" s="9">
        <v>2.278481012658228</v>
      </c>
    </row>
    <row r="4022" spans="1:11" x14ac:dyDescent="0.3">
      <c r="A4022" s="4" t="s">
        <v>276</v>
      </c>
      <c r="B4022" s="4" t="s">
        <v>138</v>
      </c>
      <c r="C4022" s="4" t="s">
        <v>36</v>
      </c>
      <c r="D4022" s="4" t="s">
        <v>746</v>
      </c>
      <c r="E4022" s="3" t="s">
        <v>900</v>
      </c>
      <c r="F4022" s="3"/>
      <c r="G4022" s="3" t="s">
        <v>123</v>
      </c>
      <c r="H4022" s="3" t="s">
        <v>139</v>
      </c>
      <c r="I4022" s="3" t="s">
        <v>833</v>
      </c>
      <c r="J4022" s="3">
        <v>2040</v>
      </c>
      <c r="K4022" s="9">
        <v>2</v>
      </c>
    </row>
    <row r="4023" spans="1:11" x14ac:dyDescent="0.3">
      <c r="A4023" s="4" t="s">
        <v>276</v>
      </c>
      <c r="B4023" s="4" t="s">
        <v>138</v>
      </c>
      <c r="C4023" s="4" t="s">
        <v>36</v>
      </c>
      <c r="D4023" s="4" t="s">
        <v>746</v>
      </c>
      <c r="E4023" s="3" t="s">
        <v>900</v>
      </c>
      <c r="F4023" s="3"/>
      <c r="G4023" s="3" t="s">
        <v>123</v>
      </c>
      <c r="H4023" s="3" t="s">
        <v>139</v>
      </c>
      <c r="I4023" s="3" t="s">
        <v>833</v>
      </c>
      <c r="J4023" s="3">
        <v>2050</v>
      </c>
      <c r="K4023" s="9">
        <v>1.89873417721519</v>
      </c>
    </row>
    <row r="4024" spans="1:11" x14ac:dyDescent="0.3">
      <c r="A4024" s="4" t="s">
        <v>276</v>
      </c>
      <c r="B4024" s="4" t="s">
        <v>138</v>
      </c>
      <c r="C4024" s="4" t="s">
        <v>36</v>
      </c>
      <c r="D4024" s="4" t="s">
        <v>745</v>
      </c>
      <c r="E4024" s="3" t="s">
        <v>900</v>
      </c>
      <c r="F4024" s="3"/>
      <c r="G4024" s="3" t="s">
        <v>1</v>
      </c>
      <c r="H4024" s="3"/>
      <c r="I4024" s="3" t="s">
        <v>833</v>
      </c>
      <c r="J4024" s="3">
        <v>2015</v>
      </c>
      <c r="K4024" s="9">
        <v>0</v>
      </c>
    </row>
    <row r="4025" spans="1:11" x14ac:dyDescent="0.3">
      <c r="A4025" s="4" t="s">
        <v>276</v>
      </c>
      <c r="B4025" s="4" t="s">
        <v>138</v>
      </c>
      <c r="C4025" s="4" t="s">
        <v>36</v>
      </c>
      <c r="D4025" s="4" t="s">
        <v>745</v>
      </c>
      <c r="E4025" s="3" t="s">
        <v>900</v>
      </c>
      <c r="F4025" s="3"/>
      <c r="G4025" s="3" t="s">
        <v>1</v>
      </c>
      <c r="H4025" s="3"/>
      <c r="I4025" s="3" t="s">
        <v>833</v>
      </c>
      <c r="J4025" s="3">
        <v>2020</v>
      </c>
      <c r="K4025" s="9">
        <v>0</v>
      </c>
    </row>
    <row r="4026" spans="1:11" x14ac:dyDescent="0.3">
      <c r="A4026" s="4" t="s">
        <v>276</v>
      </c>
      <c r="B4026" s="4" t="s">
        <v>138</v>
      </c>
      <c r="C4026" s="4" t="s">
        <v>36</v>
      </c>
      <c r="D4026" s="4" t="s">
        <v>745</v>
      </c>
      <c r="E4026" s="3" t="s">
        <v>900</v>
      </c>
      <c r="F4026" s="3"/>
      <c r="G4026" s="3" t="s">
        <v>1</v>
      </c>
      <c r="H4026" s="3"/>
      <c r="I4026" s="3" t="s">
        <v>833</v>
      </c>
      <c r="J4026" s="3">
        <v>2030</v>
      </c>
      <c r="K4026" s="9">
        <v>0</v>
      </c>
    </row>
    <row r="4027" spans="1:11" x14ac:dyDescent="0.3">
      <c r="A4027" s="4" t="s">
        <v>276</v>
      </c>
      <c r="B4027" s="4" t="s">
        <v>138</v>
      </c>
      <c r="C4027" s="4" t="s">
        <v>36</v>
      </c>
      <c r="D4027" s="4" t="s">
        <v>745</v>
      </c>
      <c r="E4027" s="3" t="s">
        <v>900</v>
      </c>
      <c r="F4027" s="3"/>
      <c r="G4027" s="3" t="s">
        <v>1</v>
      </c>
      <c r="H4027" s="3"/>
      <c r="I4027" s="3" t="s">
        <v>833</v>
      </c>
      <c r="J4027" s="3">
        <v>2040</v>
      </c>
      <c r="K4027" s="9">
        <v>0</v>
      </c>
    </row>
    <row r="4028" spans="1:11" x14ac:dyDescent="0.3">
      <c r="A4028" s="4" t="s">
        <v>276</v>
      </c>
      <c r="B4028" s="4" t="s">
        <v>138</v>
      </c>
      <c r="C4028" s="4" t="s">
        <v>36</v>
      </c>
      <c r="D4028" s="4" t="s">
        <v>745</v>
      </c>
      <c r="E4028" s="3" t="s">
        <v>900</v>
      </c>
      <c r="F4028" s="3"/>
      <c r="G4028" s="3" t="s">
        <v>1</v>
      </c>
      <c r="H4028" s="3"/>
      <c r="I4028" s="3" t="s">
        <v>833</v>
      </c>
      <c r="J4028" s="3">
        <v>2050</v>
      </c>
      <c r="K4028" s="9">
        <v>0</v>
      </c>
    </row>
    <row r="4029" spans="1:11" x14ac:dyDescent="0.3">
      <c r="A4029" s="4" t="s">
        <v>276</v>
      </c>
      <c r="B4029" s="4" t="s">
        <v>138</v>
      </c>
      <c r="C4029" s="4" t="s">
        <v>36</v>
      </c>
      <c r="D4029" s="4" t="s">
        <v>748</v>
      </c>
      <c r="E4029" s="3" t="s">
        <v>900</v>
      </c>
      <c r="F4029" s="3"/>
      <c r="G4029" s="3" t="s">
        <v>125</v>
      </c>
      <c r="H4029" s="3">
        <v>1</v>
      </c>
      <c r="I4029" s="3" t="s">
        <v>12</v>
      </c>
      <c r="J4029" s="3">
        <v>2020</v>
      </c>
      <c r="K4029" s="9">
        <v>0.95</v>
      </c>
    </row>
    <row r="4030" spans="1:11" x14ac:dyDescent="0.3">
      <c r="A4030" s="4" t="s">
        <v>276</v>
      </c>
      <c r="B4030" s="4" t="s">
        <v>138</v>
      </c>
      <c r="C4030" s="4" t="s">
        <v>36</v>
      </c>
      <c r="D4030" s="4" t="s">
        <v>748</v>
      </c>
      <c r="E4030" s="3" t="s">
        <v>900</v>
      </c>
      <c r="F4030" s="3"/>
      <c r="G4030" s="3" t="s">
        <v>125</v>
      </c>
      <c r="H4030" s="3">
        <v>1</v>
      </c>
      <c r="I4030" s="3" t="s">
        <v>12</v>
      </c>
      <c r="J4030" s="3">
        <v>2050</v>
      </c>
      <c r="K4030" s="9">
        <v>0.95</v>
      </c>
    </row>
    <row r="4031" spans="1:11" x14ac:dyDescent="0.3">
      <c r="A4031" s="4" t="s">
        <v>276</v>
      </c>
      <c r="B4031" s="4" t="s">
        <v>138</v>
      </c>
      <c r="C4031" s="4" t="s">
        <v>36</v>
      </c>
      <c r="D4031" s="4" t="s">
        <v>748</v>
      </c>
      <c r="E4031" s="3" t="s">
        <v>900</v>
      </c>
      <c r="F4031" s="3"/>
      <c r="G4031" s="3" t="s">
        <v>125</v>
      </c>
      <c r="H4031" s="3">
        <v>1</v>
      </c>
      <c r="I4031" s="3" t="s">
        <v>11</v>
      </c>
      <c r="J4031" s="3">
        <v>2020</v>
      </c>
      <c r="K4031" s="9">
        <v>2</v>
      </c>
    </row>
    <row r="4032" spans="1:11" x14ac:dyDescent="0.3">
      <c r="A4032" s="4" t="s">
        <v>276</v>
      </c>
      <c r="B4032" s="4" t="s">
        <v>138</v>
      </c>
      <c r="C4032" s="4" t="s">
        <v>36</v>
      </c>
      <c r="D4032" s="4" t="s">
        <v>748</v>
      </c>
      <c r="E4032" s="3" t="s">
        <v>900</v>
      </c>
      <c r="F4032" s="3"/>
      <c r="G4032" s="3" t="s">
        <v>125</v>
      </c>
      <c r="H4032" s="3">
        <v>1</v>
      </c>
      <c r="I4032" s="3" t="s">
        <v>11</v>
      </c>
      <c r="J4032" s="3">
        <v>2050</v>
      </c>
      <c r="K4032" s="9">
        <v>2</v>
      </c>
    </row>
    <row r="4033" spans="1:11" x14ac:dyDescent="0.3">
      <c r="A4033" s="4" t="s">
        <v>276</v>
      </c>
      <c r="B4033" s="4" t="s">
        <v>138</v>
      </c>
      <c r="C4033" s="4" t="s">
        <v>36</v>
      </c>
      <c r="D4033" s="4" t="s">
        <v>748</v>
      </c>
      <c r="E4033" s="3" t="s">
        <v>900</v>
      </c>
      <c r="F4033" s="3"/>
      <c r="G4033" s="3" t="s">
        <v>125</v>
      </c>
      <c r="H4033" s="3">
        <v>1</v>
      </c>
      <c r="I4033" s="3" t="s">
        <v>833</v>
      </c>
      <c r="J4033" s="3">
        <v>2015</v>
      </c>
      <c r="K4033" s="9">
        <v>0.20253164556962031</v>
      </c>
    </row>
    <row r="4034" spans="1:11" x14ac:dyDescent="0.3">
      <c r="A4034" s="4" t="s">
        <v>276</v>
      </c>
      <c r="B4034" s="4" t="s">
        <v>138</v>
      </c>
      <c r="C4034" s="4" t="s">
        <v>36</v>
      </c>
      <c r="D4034" s="4" t="s">
        <v>748</v>
      </c>
      <c r="E4034" s="3" t="s">
        <v>900</v>
      </c>
      <c r="F4034" s="3"/>
      <c r="G4034" s="3" t="s">
        <v>125</v>
      </c>
      <c r="H4034" s="3">
        <v>1</v>
      </c>
      <c r="I4034" s="3" t="s">
        <v>833</v>
      </c>
      <c r="J4034" s="3">
        <v>2020</v>
      </c>
      <c r="K4034" s="9">
        <v>0.20253164556962031</v>
      </c>
    </row>
    <row r="4035" spans="1:11" x14ac:dyDescent="0.3">
      <c r="A4035" s="4" t="s">
        <v>276</v>
      </c>
      <c r="B4035" s="4" t="s">
        <v>138</v>
      </c>
      <c r="C4035" s="4" t="s">
        <v>36</v>
      </c>
      <c r="D4035" s="4" t="s">
        <v>748</v>
      </c>
      <c r="E4035" s="3" t="s">
        <v>900</v>
      </c>
      <c r="F4035" s="3"/>
      <c r="G4035" s="3" t="s">
        <v>125</v>
      </c>
      <c r="H4035" s="3">
        <v>1</v>
      </c>
      <c r="I4035" s="3" t="s">
        <v>833</v>
      </c>
      <c r="J4035" s="3">
        <v>2030</v>
      </c>
      <c r="K4035" s="9">
        <v>0.1012658227848101</v>
      </c>
    </row>
    <row r="4036" spans="1:11" x14ac:dyDescent="0.3">
      <c r="A4036" s="4" t="s">
        <v>276</v>
      </c>
      <c r="B4036" s="4" t="s">
        <v>138</v>
      </c>
      <c r="C4036" s="4" t="s">
        <v>36</v>
      </c>
      <c r="D4036" s="4" t="s">
        <v>748</v>
      </c>
      <c r="E4036" s="3" t="s">
        <v>900</v>
      </c>
      <c r="F4036" s="3"/>
      <c r="G4036" s="3" t="s">
        <v>125</v>
      </c>
      <c r="H4036" s="3">
        <v>1</v>
      </c>
      <c r="I4036" s="3" t="s">
        <v>833</v>
      </c>
      <c r="J4036" s="3">
        <v>2040</v>
      </c>
      <c r="K4036" s="9">
        <v>0.1</v>
      </c>
    </row>
    <row r="4037" spans="1:11" x14ac:dyDescent="0.3">
      <c r="A4037" s="4" t="s">
        <v>276</v>
      </c>
      <c r="B4037" s="4" t="s">
        <v>138</v>
      </c>
      <c r="C4037" s="4" t="s">
        <v>36</v>
      </c>
      <c r="D4037" s="4" t="s">
        <v>748</v>
      </c>
      <c r="E4037" s="3" t="s">
        <v>900</v>
      </c>
      <c r="F4037" s="3"/>
      <c r="G4037" s="3" t="s">
        <v>125</v>
      </c>
      <c r="H4037" s="3">
        <v>1</v>
      </c>
      <c r="I4037" s="3" t="s">
        <v>833</v>
      </c>
      <c r="J4037" s="3">
        <v>2050</v>
      </c>
      <c r="K4037" s="9">
        <v>0.1012658227848101</v>
      </c>
    </row>
    <row r="4038" spans="1:11" x14ac:dyDescent="0.3">
      <c r="A4038" s="4" t="s">
        <v>277</v>
      </c>
      <c r="B4038" s="4" t="s">
        <v>175</v>
      </c>
      <c r="C4038" s="4" t="s">
        <v>10</v>
      </c>
      <c r="D4038" s="4" t="s">
        <v>420</v>
      </c>
      <c r="E4038" s="3" t="s">
        <v>853</v>
      </c>
      <c r="F4038" s="3"/>
      <c r="G4038" s="3"/>
      <c r="H4038" s="3"/>
      <c r="I4038" s="3" t="s">
        <v>833</v>
      </c>
      <c r="J4038" s="3">
        <v>2015</v>
      </c>
      <c r="K4038" s="9">
        <v>2.5</v>
      </c>
    </row>
    <row r="4039" spans="1:11" x14ac:dyDescent="0.3">
      <c r="A4039" s="4" t="s">
        <v>277</v>
      </c>
      <c r="B4039" s="4" t="s">
        <v>175</v>
      </c>
      <c r="C4039" s="4" t="s">
        <v>10</v>
      </c>
      <c r="D4039" s="4" t="s">
        <v>420</v>
      </c>
      <c r="E4039" s="3" t="s">
        <v>853</v>
      </c>
      <c r="F4039" s="3"/>
      <c r="G4039" s="3"/>
      <c r="H4039" s="3"/>
      <c r="I4039" s="3" t="s">
        <v>833</v>
      </c>
      <c r="J4039" s="3">
        <v>2020</v>
      </c>
      <c r="K4039" s="9">
        <v>2.5</v>
      </c>
    </row>
    <row r="4040" spans="1:11" x14ac:dyDescent="0.3">
      <c r="A4040" s="4" t="s">
        <v>277</v>
      </c>
      <c r="B4040" s="4" t="s">
        <v>175</v>
      </c>
      <c r="C4040" s="4" t="s">
        <v>10</v>
      </c>
      <c r="D4040" s="4" t="s">
        <v>420</v>
      </c>
      <c r="E4040" s="3" t="s">
        <v>853</v>
      </c>
      <c r="F4040" s="3"/>
      <c r="G4040" s="3"/>
      <c r="H4040" s="3"/>
      <c r="I4040" s="3" t="s">
        <v>833</v>
      </c>
      <c r="J4040" s="3">
        <v>2030</v>
      </c>
      <c r="K4040" s="9">
        <v>2.5</v>
      </c>
    </row>
    <row r="4041" spans="1:11" x14ac:dyDescent="0.3">
      <c r="A4041" s="4" t="s">
        <v>277</v>
      </c>
      <c r="B4041" s="4" t="s">
        <v>175</v>
      </c>
      <c r="C4041" s="4" t="s">
        <v>10</v>
      </c>
      <c r="D4041" s="4" t="s">
        <v>420</v>
      </c>
      <c r="E4041" s="3" t="s">
        <v>853</v>
      </c>
      <c r="F4041" s="3"/>
      <c r="G4041" s="3"/>
      <c r="H4041" s="3"/>
      <c r="I4041" s="3" t="s">
        <v>833</v>
      </c>
      <c r="J4041" s="3">
        <v>2040</v>
      </c>
      <c r="K4041" s="9">
        <v>2.5</v>
      </c>
    </row>
    <row r="4042" spans="1:11" x14ac:dyDescent="0.3">
      <c r="A4042" s="4" t="s">
        <v>277</v>
      </c>
      <c r="B4042" s="4" t="s">
        <v>175</v>
      </c>
      <c r="C4042" s="4" t="s">
        <v>10</v>
      </c>
      <c r="D4042" s="4" t="s">
        <v>420</v>
      </c>
      <c r="E4042" s="3" t="s">
        <v>853</v>
      </c>
      <c r="F4042" s="3"/>
      <c r="G4042" s="3"/>
      <c r="H4042" s="3"/>
      <c r="I4042" s="3" t="s">
        <v>833</v>
      </c>
      <c r="J4042" s="3">
        <v>2050</v>
      </c>
      <c r="K4042" s="9">
        <v>2.5</v>
      </c>
    </row>
    <row r="4043" spans="1:11" x14ac:dyDescent="0.3">
      <c r="A4043" s="4" t="s">
        <v>277</v>
      </c>
      <c r="B4043" s="4" t="s">
        <v>175</v>
      </c>
      <c r="C4043" s="4" t="s">
        <v>10</v>
      </c>
      <c r="D4043" s="4" t="s">
        <v>645</v>
      </c>
      <c r="E4043" s="3" t="s">
        <v>866</v>
      </c>
      <c r="F4043" s="3"/>
      <c r="G4043" s="3" t="s">
        <v>2</v>
      </c>
      <c r="H4043" s="3">
        <v>1</v>
      </c>
      <c r="I4043" s="3" t="s">
        <v>12</v>
      </c>
      <c r="J4043" s="3">
        <v>2020</v>
      </c>
      <c r="K4043" s="9">
        <v>0.8</v>
      </c>
    </row>
    <row r="4044" spans="1:11" x14ac:dyDescent="0.3">
      <c r="A4044" s="4" t="s">
        <v>277</v>
      </c>
      <c r="B4044" s="4" t="s">
        <v>175</v>
      </c>
      <c r="C4044" s="4" t="s">
        <v>10</v>
      </c>
      <c r="D4044" s="4" t="s">
        <v>645</v>
      </c>
      <c r="E4044" s="3" t="s">
        <v>866</v>
      </c>
      <c r="F4044" s="3"/>
      <c r="G4044" s="3" t="s">
        <v>2</v>
      </c>
      <c r="H4044" s="3">
        <v>1</v>
      </c>
      <c r="I4044" s="3" t="s">
        <v>12</v>
      </c>
      <c r="J4044" s="3">
        <v>2050</v>
      </c>
      <c r="K4044" s="9">
        <v>0.8</v>
      </c>
    </row>
    <row r="4045" spans="1:11" x14ac:dyDescent="0.3">
      <c r="A4045" s="4" t="s">
        <v>277</v>
      </c>
      <c r="B4045" s="4" t="s">
        <v>175</v>
      </c>
      <c r="C4045" s="4" t="s">
        <v>10</v>
      </c>
      <c r="D4045" s="4" t="s">
        <v>645</v>
      </c>
      <c r="E4045" s="3" t="s">
        <v>866</v>
      </c>
      <c r="F4045" s="3"/>
      <c r="G4045" s="3" t="s">
        <v>2</v>
      </c>
      <c r="H4045" s="3">
        <v>1</v>
      </c>
      <c r="I4045" s="3" t="s">
        <v>11</v>
      </c>
      <c r="J4045" s="3">
        <v>2020</v>
      </c>
      <c r="K4045" s="9">
        <v>1.25</v>
      </c>
    </row>
    <row r="4046" spans="1:11" x14ac:dyDescent="0.3">
      <c r="A4046" s="4" t="s">
        <v>277</v>
      </c>
      <c r="B4046" s="4" t="s">
        <v>175</v>
      </c>
      <c r="C4046" s="4" t="s">
        <v>10</v>
      </c>
      <c r="D4046" s="4" t="s">
        <v>645</v>
      </c>
      <c r="E4046" s="3" t="s">
        <v>866</v>
      </c>
      <c r="F4046" s="3"/>
      <c r="G4046" s="3" t="s">
        <v>2</v>
      </c>
      <c r="H4046" s="3">
        <v>1</v>
      </c>
      <c r="I4046" s="3" t="s">
        <v>11</v>
      </c>
      <c r="J4046" s="3">
        <v>2050</v>
      </c>
      <c r="K4046" s="9">
        <v>1.25</v>
      </c>
    </row>
    <row r="4047" spans="1:11" x14ac:dyDescent="0.3">
      <c r="A4047" s="4" t="s">
        <v>277</v>
      </c>
      <c r="B4047" s="4" t="s">
        <v>175</v>
      </c>
      <c r="C4047" s="4" t="s">
        <v>10</v>
      </c>
      <c r="D4047" s="4" t="s">
        <v>645</v>
      </c>
      <c r="E4047" s="3" t="s">
        <v>866</v>
      </c>
      <c r="F4047" s="3"/>
      <c r="G4047" s="3" t="s">
        <v>2</v>
      </c>
      <c r="H4047" s="3">
        <v>1</v>
      </c>
      <c r="I4047" s="3" t="s">
        <v>833</v>
      </c>
      <c r="J4047" s="3">
        <v>2015</v>
      </c>
      <c r="K4047" s="9">
        <v>0.22</v>
      </c>
    </row>
    <row r="4048" spans="1:11" x14ac:dyDescent="0.3">
      <c r="A4048" s="4" t="s">
        <v>277</v>
      </c>
      <c r="B4048" s="4" t="s">
        <v>175</v>
      </c>
      <c r="C4048" s="4" t="s">
        <v>10</v>
      </c>
      <c r="D4048" s="4" t="s">
        <v>645</v>
      </c>
      <c r="E4048" s="3" t="s">
        <v>866</v>
      </c>
      <c r="F4048" s="3"/>
      <c r="G4048" s="3" t="s">
        <v>2</v>
      </c>
      <c r="H4048" s="3">
        <v>1</v>
      </c>
      <c r="I4048" s="3" t="s">
        <v>833</v>
      </c>
      <c r="J4048" s="3">
        <v>2020</v>
      </c>
      <c r="K4048" s="9">
        <v>0.22</v>
      </c>
    </row>
    <row r="4049" spans="1:11" x14ac:dyDescent="0.3">
      <c r="A4049" s="4" t="s">
        <v>277</v>
      </c>
      <c r="B4049" s="4" t="s">
        <v>175</v>
      </c>
      <c r="C4049" s="4" t="s">
        <v>10</v>
      </c>
      <c r="D4049" s="4" t="s">
        <v>645</v>
      </c>
      <c r="E4049" s="3" t="s">
        <v>866</v>
      </c>
      <c r="F4049" s="3"/>
      <c r="G4049" s="3" t="s">
        <v>2</v>
      </c>
      <c r="H4049" s="3">
        <v>1</v>
      </c>
      <c r="I4049" s="3" t="s">
        <v>833</v>
      </c>
      <c r="J4049" s="3">
        <v>2030</v>
      </c>
      <c r="K4049" s="9">
        <v>0.22</v>
      </c>
    </row>
    <row r="4050" spans="1:11" x14ac:dyDescent="0.3">
      <c r="A4050" s="4" t="s">
        <v>277</v>
      </c>
      <c r="B4050" s="4" t="s">
        <v>175</v>
      </c>
      <c r="C4050" s="4" t="s">
        <v>10</v>
      </c>
      <c r="D4050" s="4" t="s">
        <v>645</v>
      </c>
      <c r="E4050" s="3" t="s">
        <v>866</v>
      </c>
      <c r="F4050" s="3"/>
      <c r="G4050" s="3" t="s">
        <v>2</v>
      </c>
      <c r="H4050" s="3">
        <v>1</v>
      </c>
      <c r="I4050" s="3" t="s">
        <v>833</v>
      </c>
      <c r="J4050" s="3">
        <v>2040</v>
      </c>
      <c r="K4050" s="9">
        <v>0.22</v>
      </c>
    </row>
    <row r="4051" spans="1:11" x14ac:dyDescent="0.3">
      <c r="A4051" s="4" t="s">
        <v>277</v>
      </c>
      <c r="B4051" s="4" t="s">
        <v>175</v>
      </c>
      <c r="C4051" s="4" t="s">
        <v>10</v>
      </c>
      <c r="D4051" s="4" t="s">
        <v>645</v>
      </c>
      <c r="E4051" s="3" t="s">
        <v>866</v>
      </c>
      <c r="F4051" s="3"/>
      <c r="G4051" s="3" t="s">
        <v>2</v>
      </c>
      <c r="H4051" s="3">
        <v>1</v>
      </c>
      <c r="I4051" s="3" t="s">
        <v>833</v>
      </c>
      <c r="J4051" s="3">
        <v>2050</v>
      </c>
      <c r="K4051" s="9">
        <v>0.22</v>
      </c>
    </row>
    <row r="4052" spans="1:11" x14ac:dyDescent="0.3">
      <c r="A4052" s="4" t="s">
        <v>277</v>
      </c>
      <c r="B4052" s="4" t="s">
        <v>175</v>
      </c>
      <c r="C4052" s="4" t="s">
        <v>10</v>
      </c>
      <c r="D4052" s="4" t="s">
        <v>646</v>
      </c>
      <c r="E4052" s="3" t="s">
        <v>866</v>
      </c>
      <c r="F4052" s="3"/>
      <c r="G4052" s="3" t="s">
        <v>2</v>
      </c>
      <c r="H4052" s="3">
        <v>1</v>
      </c>
      <c r="I4052" s="3" t="s">
        <v>12</v>
      </c>
      <c r="J4052" s="3">
        <v>2020</v>
      </c>
      <c r="K4052" s="9">
        <v>0.8</v>
      </c>
    </row>
    <row r="4053" spans="1:11" x14ac:dyDescent="0.3">
      <c r="A4053" s="4" t="s">
        <v>277</v>
      </c>
      <c r="B4053" s="4" t="s">
        <v>175</v>
      </c>
      <c r="C4053" s="4" t="s">
        <v>10</v>
      </c>
      <c r="D4053" s="4" t="s">
        <v>646</v>
      </c>
      <c r="E4053" s="3" t="s">
        <v>866</v>
      </c>
      <c r="F4053" s="3"/>
      <c r="G4053" s="3" t="s">
        <v>2</v>
      </c>
      <c r="H4053" s="3">
        <v>1</v>
      </c>
      <c r="I4053" s="3" t="s">
        <v>12</v>
      </c>
      <c r="J4053" s="3">
        <v>2050</v>
      </c>
      <c r="K4053" s="9">
        <v>0.8</v>
      </c>
    </row>
    <row r="4054" spans="1:11" x14ac:dyDescent="0.3">
      <c r="A4054" s="4" t="s">
        <v>277</v>
      </c>
      <c r="B4054" s="4" t="s">
        <v>175</v>
      </c>
      <c r="C4054" s="4" t="s">
        <v>10</v>
      </c>
      <c r="D4054" s="4" t="s">
        <v>646</v>
      </c>
      <c r="E4054" s="3" t="s">
        <v>866</v>
      </c>
      <c r="F4054" s="3"/>
      <c r="G4054" s="3" t="s">
        <v>2</v>
      </c>
      <c r="H4054" s="3">
        <v>1</v>
      </c>
      <c r="I4054" s="3" t="s">
        <v>11</v>
      </c>
      <c r="J4054" s="3">
        <v>2020</v>
      </c>
      <c r="K4054" s="9">
        <v>1.25</v>
      </c>
    </row>
    <row r="4055" spans="1:11" x14ac:dyDescent="0.3">
      <c r="A4055" s="4" t="s">
        <v>277</v>
      </c>
      <c r="B4055" s="4" t="s">
        <v>175</v>
      </c>
      <c r="C4055" s="4" t="s">
        <v>10</v>
      </c>
      <c r="D4055" s="4" t="s">
        <v>646</v>
      </c>
      <c r="E4055" s="3" t="s">
        <v>866</v>
      </c>
      <c r="F4055" s="3"/>
      <c r="G4055" s="3" t="s">
        <v>2</v>
      </c>
      <c r="H4055" s="3">
        <v>1</v>
      </c>
      <c r="I4055" s="3" t="s">
        <v>11</v>
      </c>
      <c r="J4055" s="3">
        <v>2050</v>
      </c>
      <c r="K4055" s="9">
        <v>1.25</v>
      </c>
    </row>
    <row r="4056" spans="1:11" x14ac:dyDescent="0.3">
      <c r="A4056" s="4" t="s">
        <v>277</v>
      </c>
      <c r="B4056" s="4" t="s">
        <v>175</v>
      </c>
      <c r="C4056" s="4" t="s">
        <v>10</v>
      </c>
      <c r="D4056" s="4" t="s">
        <v>646</v>
      </c>
      <c r="E4056" s="3" t="s">
        <v>866</v>
      </c>
      <c r="F4056" s="3"/>
      <c r="G4056" s="3" t="s">
        <v>2</v>
      </c>
      <c r="H4056" s="3">
        <v>1</v>
      </c>
      <c r="I4056" s="3" t="s">
        <v>833</v>
      </c>
      <c r="J4056" s="3">
        <v>2015</v>
      </c>
      <c r="K4056" s="9">
        <v>0.02</v>
      </c>
    </row>
    <row r="4057" spans="1:11" x14ac:dyDescent="0.3">
      <c r="A4057" s="4" t="s">
        <v>277</v>
      </c>
      <c r="B4057" s="4" t="s">
        <v>175</v>
      </c>
      <c r="C4057" s="4" t="s">
        <v>10</v>
      </c>
      <c r="D4057" s="4" t="s">
        <v>646</v>
      </c>
      <c r="E4057" s="3" t="s">
        <v>866</v>
      </c>
      <c r="F4057" s="3"/>
      <c r="G4057" s="3" t="s">
        <v>2</v>
      </c>
      <c r="H4057" s="3">
        <v>1</v>
      </c>
      <c r="I4057" s="3" t="s">
        <v>833</v>
      </c>
      <c r="J4057" s="3">
        <v>2020</v>
      </c>
      <c r="K4057" s="9">
        <v>0.02</v>
      </c>
    </row>
    <row r="4058" spans="1:11" x14ac:dyDescent="0.3">
      <c r="A4058" s="4" t="s">
        <v>277</v>
      </c>
      <c r="B4058" s="4" t="s">
        <v>175</v>
      </c>
      <c r="C4058" s="4" t="s">
        <v>10</v>
      </c>
      <c r="D4058" s="4" t="s">
        <v>646</v>
      </c>
      <c r="E4058" s="3" t="s">
        <v>866</v>
      </c>
      <c r="F4058" s="3"/>
      <c r="G4058" s="3" t="s">
        <v>2</v>
      </c>
      <c r="H4058" s="3">
        <v>1</v>
      </c>
      <c r="I4058" s="3" t="s">
        <v>833</v>
      </c>
      <c r="J4058" s="3">
        <v>2030</v>
      </c>
      <c r="K4058" s="9">
        <v>0.02</v>
      </c>
    </row>
    <row r="4059" spans="1:11" x14ac:dyDescent="0.3">
      <c r="A4059" s="4" t="s">
        <v>277</v>
      </c>
      <c r="B4059" s="4" t="s">
        <v>175</v>
      </c>
      <c r="C4059" s="4" t="s">
        <v>10</v>
      </c>
      <c r="D4059" s="4" t="s">
        <v>646</v>
      </c>
      <c r="E4059" s="3" t="s">
        <v>866</v>
      </c>
      <c r="F4059" s="3"/>
      <c r="G4059" s="3" t="s">
        <v>2</v>
      </c>
      <c r="H4059" s="3">
        <v>1</v>
      </c>
      <c r="I4059" s="3" t="s">
        <v>833</v>
      </c>
      <c r="J4059" s="3">
        <v>2040</v>
      </c>
      <c r="K4059" s="9">
        <v>0.02</v>
      </c>
    </row>
    <row r="4060" spans="1:11" x14ac:dyDescent="0.3">
      <c r="A4060" s="4" t="s">
        <v>277</v>
      </c>
      <c r="B4060" s="4" t="s">
        <v>175</v>
      </c>
      <c r="C4060" s="4" t="s">
        <v>10</v>
      </c>
      <c r="D4060" s="4" t="s">
        <v>646</v>
      </c>
      <c r="E4060" s="3" t="s">
        <v>866</v>
      </c>
      <c r="F4060" s="3"/>
      <c r="G4060" s="3" t="s">
        <v>2</v>
      </c>
      <c r="H4060" s="3">
        <v>1</v>
      </c>
      <c r="I4060" s="3" t="s">
        <v>833</v>
      </c>
      <c r="J4060" s="3">
        <v>2050</v>
      </c>
      <c r="K4060" s="9">
        <v>0.02</v>
      </c>
    </row>
    <row r="4061" spans="1:11" x14ac:dyDescent="0.3">
      <c r="A4061" s="4" t="s">
        <v>277</v>
      </c>
      <c r="B4061" s="4" t="s">
        <v>175</v>
      </c>
      <c r="C4061" s="4" t="s">
        <v>10</v>
      </c>
      <c r="D4061" s="4" t="s">
        <v>629</v>
      </c>
      <c r="E4061" s="3" t="s">
        <v>866</v>
      </c>
      <c r="F4061" s="3"/>
      <c r="G4061" s="3"/>
      <c r="H4061" s="3">
        <v>1</v>
      </c>
      <c r="I4061" s="3" t="s">
        <v>12</v>
      </c>
      <c r="J4061" s="3">
        <v>2020</v>
      </c>
      <c r="K4061" s="9">
        <v>0.9</v>
      </c>
    </row>
    <row r="4062" spans="1:11" x14ac:dyDescent="0.3">
      <c r="A4062" s="4" t="s">
        <v>277</v>
      </c>
      <c r="B4062" s="4" t="s">
        <v>175</v>
      </c>
      <c r="C4062" s="4" t="s">
        <v>10</v>
      </c>
      <c r="D4062" s="4" t="s">
        <v>629</v>
      </c>
      <c r="E4062" s="3" t="s">
        <v>866</v>
      </c>
      <c r="F4062" s="3"/>
      <c r="G4062" s="3"/>
      <c r="H4062" s="3">
        <v>1</v>
      </c>
      <c r="I4062" s="3" t="s">
        <v>12</v>
      </c>
      <c r="J4062" s="3">
        <v>2050</v>
      </c>
      <c r="K4062" s="9">
        <v>0.9</v>
      </c>
    </row>
    <row r="4063" spans="1:11" x14ac:dyDescent="0.3">
      <c r="A4063" s="4" t="s">
        <v>277</v>
      </c>
      <c r="B4063" s="4" t="s">
        <v>175</v>
      </c>
      <c r="C4063" s="4" t="s">
        <v>10</v>
      </c>
      <c r="D4063" s="4" t="s">
        <v>629</v>
      </c>
      <c r="E4063" s="3" t="s">
        <v>866</v>
      </c>
      <c r="F4063" s="3"/>
      <c r="G4063" s="3"/>
      <c r="H4063" s="3">
        <v>1</v>
      </c>
      <c r="I4063" s="3" t="s">
        <v>11</v>
      </c>
      <c r="J4063" s="3">
        <v>2020</v>
      </c>
      <c r="K4063" s="9">
        <v>1.5</v>
      </c>
    </row>
    <row r="4064" spans="1:11" x14ac:dyDescent="0.3">
      <c r="A4064" s="4" t="s">
        <v>277</v>
      </c>
      <c r="B4064" s="4" t="s">
        <v>175</v>
      </c>
      <c r="C4064" s="4" t="s">
        <v>10</v>
      </c>
      <c r="D4064" s="4" t="s">
        <v>629</v>
      </c>
      <c r="E4064" s="3" t="s">
        <v>866</v>
      </c>
      <c r="F4064" s="3"/>
      <c r="G4064" s="3"/>
      <c r="H4064" s="3">
        <v>1</v>
      </c>
      <c r="I4064" s="3" t="s">
        <v>11</v>
      </c>
      <c r="J4064" s="3">
        <v>2050</v>
      </c>
      <c r="K4064" s="9">
        <v>1.2</v>
      </c>
    </row>
    <row r="4065" spans="1:11" x14ac:dyDescent="0.3">
      <c r="A4065" s="4" t="s">
        <v>277</v>
      </c>
      <c r="B4065" s="4" t="s">
        <v>175</v>
      </c>
      <c r="C4065" s="4" t="s">
        <v>10</v>
      </c>
      <c r="D4065" s="4" t="s">
        <v>629</v>
      </c>
      <c r="E4065" s="3" t="s">
        <v>866</v>
      </c>
      <c r="F4065" s="3"/>
      <c r="G4065" s="3"/>
      <c r="H4065" s="3">
        <v>1</v>
      </c>
      <c r="I4065" s="3" t="s">
        <v>833</v>
      </c>
      <c r="J4065" s="3">
        <v>2015</v>
      </c>
      <c r="K4065" s="9">
        <v>1</v>
      </c>
    </row>
    <row r="4066" spans="1:11" x14ac:dyDescent="0.3">
      <c r="A4066" s="4" t="s">
        <v>277</v>
      </c>
      <c r="B4066" s="4" t="s">
        <v>175</v>
      </c>
      <c r="C4066" s="4" t="s">
        <v>10</v>
      </c>
      <c r="D4066" s="4" t="s">
        <v>629</v>
      </c>
      <c r="E4066" s="3" t="s">
        <v>866</v>
      </c>
      <c r="F4066" s="3"/>
      <c r="G4066" s="3"/>
      <c r="H4066" s="3">
        <v>1</v>
      </c>
      <c r="I4066" s="3" t="s">
        <v>833</v>
      </c>
      <c r="J4066" s="3">
        <v>2020</v>
      </c>
      <c r="K4066" s="9">
        <v>1</v>
      </c>
    </row>
    <row r="4067" spans="1:11" x14ac:dyDescent="0.3">
      <c r="A4067" s="4" t="s">
        <v>277</v>
      </c>
      <c r="B4067" s="4" t="s">
        <v>175</v>
      </c>
      <c r="C4067" s="4" t="s">
        <v>10</v>
      </c>
      <c r="D4067" s="4" t="s">
        <v>629</v>
      </c>
      <c r="E4067" s="3" t="s">
        <v>866</v>
      </c>
      <c r="F4067" s="3"/>
      <c r="G4067" s="3"/>
      <c r="H4067" s="3">
        <v>1</v>
      </c>
      <c r="I4067" s="3" t="s">
        <v>833</v>
      </c>
      <c r="J4067" s="3">
        <v>2030</v>
      </c>
      <c r="K4067" s="9">
        <v>1</v>
      </c>
    </row>
    <row r="4068" spans="1:11" x14ac:dyDescent="0.3">
      <c r="A4068" s="4" t="s">
        <v>277</v>
      </c>
      <c r="B4068" s="4" t="s">
        <v>175</v>
      </c>
      <c r="C4068" s="4" t="s">
        <v>10</v>
      </c>
      <c r="D4068" s="4" t="s">
        <v>629</v>
      </c>
      <c r="E4068" s="3" t="s">
        <v>866</v>
      </c>
      <c r="F4068" s="3"/>
      <c r="G4068" s="3"/>
      <c r="H4068" s="3">
        <v>1</v>
      </c>
      <c r="I4068" s="3" t="s">
        <v>833</v>
      </c>
      <c r="J4068" s="3">
        <v>2040</v>
      </c>
      <c r="K4068" s="9">
        <v>1</v>
      </c>
    </row>
    <row r="4069" spans="1:11" x14ac:dyDescent="0.3">
      <c r="A4069" s="4" t="s">
        <v>277</v>
      </c>
      <c r="B4069" s="4" t="s">
        <v>175</v>
      </c>
      <c r="C4069" s="4" t="s">
        <v>10</v>
      </c>
      <c r="D4069" s="4" t="s">
        <v>629</v>
      </c>
      <c r="E4069" s="3" t="s">
        <v>866</v>
      </c>
      <c r="F4069" s="3"/>
      <c r="G4069" s="3"/>
      <c r="H4069" s="3">
        <v>1</v>
      </c>
      <c r="I4069" s="3" t="s">
        <v>833</v>
      </c>
      <c r="J4069" s="3">
        <v>2050</v>
      </c>
      <c r="K4069" s="9">
        <v>1</v>
      </c>
    </row>
    <row r="4070" spans="1:11" x14ac:dyDescent="0.3">
      <c r="A4070" s="4" t="s">
        <v>277</v>
      </c>
      <c r="B4070" s="4" t="s">
        <v>175</v>
      </c>
      <c r="C4070" s="4" t="s">
        <v>10</v>
      </c>
      <c r="D4070" s="4" t="s">
        <v>417</v>
      </c>
      <c r="E4070" s="3" t="s">
        <v>850</v>
      </c>
      <c r="F4070" s="3"/>
      <c r="G4070" s="3"/>
      <c r="H4070" s="3"/>
      <c r="I4070" s="3" t="s">
        <v>833</v>
      </c>
      <c r="J4070" s="3">
        <v>2015</v>
      </c>
      <c r="K4070" s="9">
        <v>4</v>
      </c>
    </row>
    <row r="4071" spans="1:11" x14ac:dyDescent="0.3">
      <c r="A4071" s="4" t="s">
        <v>277</v>
      </c>
      <c r="B4071" s="4" t="s">
        <v>175</v>
      </c>
      <c r="C4071" s="4" t="s">
        <v>10</v>
      </c>
      <c r="D4071" s="4" t="s">
        <v>417</v>
      </c>
      <c r="E4071" s="3" t="s">
        <v>850</v>
      </c>
      <c r="F4071" s="3"/>
      <c r="G4071" s="3"/>
      <c r="H4071" s="3"/>
      <c r="I4071" s="3" t="s">
        <v>833</v>
      </c>
      <c r="J4071" s="3">
        <v>2020</v>
      </c>
      <c r="K4071" s="9">
        <v>4</v>
      </c>
    </row>
    <row r="4072" spans="1:11" x14ac:dyDescent="0.3">
      <c r="A4072" s="4" t="s">
        <v>277</v>
      </c>
      <c r="B4072" s="4" t="s">
        <v>175</v>
      </c>
      <c r="C4072" s="4" t="s">
        <v>10</v>
      </c>
      <c r="D4072" s="4" t="s">
        <v>417</v>
      </c>
      <c r="E4072" s="3" t="s">
        <v>850</v>
      </c>
      <c r="F4072" s="3"/>
      <c r="G4072" s="3"/>
      <c r="H4072" s="3"/>
      <c r="I4072" s="3" t="s">
        <v>833</v>
      </c>
      <c r="J4072" s="3">
        <v>2030</v>
      </c>
      <c r="K4072" s="9">
        <v>0</v>
      </c>
    </row>
    <row r="4073" spans="1:11" x14ac:dyDescent="0.3">
      <c r="A4073" s="4" t="s">
        <v>277</v>
      </c>
      <c r="B4073" s="4" t="s">
        <v>175</v>
      </c>
      <c r="C4073" s="4" t="s">
        <v>10</v>
      </c>
      <c r="D4073" s="4" t="s">
        <v>417</v>
      </c>
      <c r="E4073" s="3" t="s">
        <v>850</v>
      </c>
      <c r="F4073" s="3"/>
      <c r="G4073" s="3"/>
      <c r="H4073" s="3"/>
      <c r="I4073" s="3" t="s">
        <v>833</v>
      </c>
      <c r="J4073" s="3">
        <v>2040</v>
      </c>
      <c r="K4073" s="9">
        <v>0</v>
      </c>
    </row>
    <row r="4074" spans="1:11" x14ac:dyDescent="0.3">
      <c r="A4074" s="4" t="s">
        <v>277</v>
      </c>
      <c r="B4074" s="4" t="s">
        <v>175</v>
      </c>
      <c r="C4074" s="4" t="s">
        <v>10</v>
      </c>
      <c r="D4074" s="4" t="s">
        <v>417</v>
      </c>
      <c r="E4074" s="3" t="s">
        <v>850</v>
      </c>
      <c r="F4074" s="3"/>
      <c r="G4074" s="3"/>
      <c r="H4074" s="3"/>
      <c r="I4074" s="3" t="s">
        <v>833</v>
      </c>
      <c r="J4074" s="3">
        <v>2050</v>
      </c>
      <c r="K4074" s="9">
        <v>0</v>
      </c>
    </row>
    <row r="4075" spans="1:11" x14ac:dyDescent="0.3">
      <c r="A4075" s="4" t="s">
        <v>277</v>
      </c>
      <c r="B4075" s="4" t="s">
        <v>175</v>
      </c>
      <c r="C4075" s="4" t="s">
        <v>10</v>
      </c>
      <c r="D4075" s="4" t="s">
        <v>644</v>
      </c>
      <c r="E4075" s="3" t="s">
        <v>866</v>
      </c>
      <c r="F4075" s="3"/>
      <c r="G4075" s="3" t="s">
        <v>2</v>
      </c>
      <c r="H4075" s="3">
        <v>1</v>
      </c>
      <c r="I4075" s="3" t="s">
        <v>12</v>
      </c>
      <c r="J4075" s="3">
        <v>2020</v>
      </c>
      <c r="K4075" s="9">
        <v>1</v>
      </c>
    </row>
    <row r="4076" spans="1:11" x14ac:dyDescent="0.3">
      <c r="A4076" s="4" t="s">
        <v>277</v>
      </c>
      <c r="B4076" s="4" t="s">
        <v>175</v>
      </c>
      <c r="C4076" s="4" t="s">
        <v>10</v>
      </c>
      <c r="D4076" s="4" t="s">
        <v>644</v>
      </c>
      <c r="E4076" s="3" t="s">
        <v>866</v>
      </c>
      <c r="F4076" s="3"/>
      <c r="G4076" s="3" t="s">
        <v>2</v>
      </c>
      <c r="H4076" s="3">
        <v>1</v>
      </c>
      <c r="I4076" s="3" t="s">
        <v>12</v>
      </c>
      <c r="J4076" s="3">
        <v>2050</v>
      </c>
      <c r="K4076" s="9">
        <v>1</v>
      </c>
    </row>
    <row r="4077" spans="1:11" x14ac:dyDescent="0.3">
      <c r="A4077" s="4" t="s">
        <v>277</v>
      </c>
      <c r="B4077" s="4" t="s">
        <v>175</v>
      </c>
      <c r="C4077" s="4" t="s">
        <v>10</v>
      </c>
      <c r="D4077" s="4" t="s">
        <v>644</v>
      </c>
      <c r="E4077" s="3" t="s">
        <v>866</v>
      </c>
      <c r="F4077" s="3"/>
      <c r="G4077" s="3" t="s">
        <v>2</v>
      </c>
      <c r="H4077" s="3">
        <v>1</v>
      </c>
      <c r="I4077" s="3" t="s">
        <v>11</v>
      </c>
      <c r="J4077" s="3">
        <v>2020</v>
      </c>
      <c r="K4077" s="9">
        <v>1.33</v>
      </c>
    </row>
    <row r="4078" spans="1:11" x14ac:dyDescent="0.3">
      <c r="A4078" s="4" t="s">
        <v>277</v>
      </c>
      <c r="B4078" s="4" t="s">
        <v>175</v>
      </c>
      <c r="C4078" s="4" t="s">
        <v>10</v>
      </c>
      <c r="D4078" s="4" t="s">
        <v>644</v>
      </c>
      <c r="E4078" s="3" t="s">
        <v>866</v>
      </c>
      <c r="F4078" s="3"/>
      <c r="G4078" s="3" t="s">
        <v>2</v>
      </c>
      <c r="H4078" s="3">
        <v>1</v>
      </c>
      <c r="I4078" s="3" t="s">
        <v>11</v>
      </c>
      <c r="J4078" s="3">
        <v>2050</v>
      </c>
      <c r="K4078" s="9">
        <v>1.33</v>
      </c>
    </row>
    <row r="4079" spans="1:11" x14ac:dyDescent="0.3">
      <c r="A4079" s="4" t="s">
        <v>277</v>
      </c>
      <c r="B4079" s="4" t="s">
        <v>175</v>
      </c>
      <c r="C4079" s="4" t="s">
        <v>10</v>
      </c>
      <c r="D4079" s="4" t="s">
        <v>644</v>
      </c>
      <c r="E4079" s="3" t="s">
        <v>866</v>
      </c>
      <c r="F4079" s="3"/>
      <c r="G4079" s="3" t="s">
        <v>2</v>
      </c>
      <c r="H4079" s="3">
        <v>1</v>
      </c>
      <c r="I4079" s="3" t="s">
        <v>833</v>
      </c>
      <c r="J4079" s="3">
        <v>2015</v>
      </c>
      <c r="K4079" s="9">
        <v>0.57999999999999996</v>
      </c>
    </row>
    <row r="4080" spans="1:11" x14ac:dyDescent="0.3">
      <c r="A4080" s="4" t="s">
        <v>277</v>
      </c>
      <c r="B4080" s="4" t="s">
        <v>175</v>
      </c>
      <c r="C4080" s="4" t="s">
        <v>10</v>
      </c>
      <c r="D4080" s="4" t="s">
        <v>644</v>
      </c>
      <c r="E4080" s="3" t="s">
        <v>866</v>
      </c>
      <c r="F4080" s="3"/>
      <c r="G4080" s="3" t="s">
        <v>2</v>
      </c>
      <c r="H4080" s="3">
        <v>1</v>
      </c>
      <c r="I4080" s="3" t="s">
        <v>833</v>
      </c>
      <c r="J4080" s="3">
        <v>2020</v>
      </c>
      <c r="K4080" s="9">
        <v>0.57999999999999996</v>
      </c>
    </row>
    <row r="4081" spans="1:11" x14ac:dyDescent="0.3">
      <c r="A4081" s="4" t="s">
        <v>277</v>
      </c>
      <c r="B4081" s="4" t="s">
        <v>175</v>
      </c>
      <c r="C4081" s="4" t="s">
        <v>10</v>
      </c>
      <c r="D4081" s="4" t="s">
        <v>644</v>
      </c>
      <c r="E4081" s="3" t="s">
        <v>866</v>
      </c>
      <c r="F4081" s="3"/>
      <c r="G4081" s="3" t="s">
        <v>2</v>
      </c>
      <c r="H4081" s="3">
        <v>1</v>
      </c>
      <c r="I4081" s="3" t="s">
        <v>833</v>
      </c>
      <c r="J4081" s="3">
        <v>2030</v>
      </c>
      <c r="K4081" s="9">
        <v>0.61</v>
      </c>
    </row>
    <row r="4082" spans="1:11" x14ac:dyDescent="0.3">
      <c r="A4082" s="4" t="s">
        <v>277</v>
      </c>
      <c r="B4082" s="4" t="s">
        <v>175</v>
      </c>
      <c r="C4082" s="4" t="s">
        <v>10</v>
      </c>
      <c r="D4082" s="4" t="s">
        <v>644</v>
      </c>
      <c r="E4082" s="3" t="s">
        <v>866</v>
      </c>
      <c r="F4082" s="3"/>
      <c r="G4082" s="3" t="s">
        <v>2</v>
      </c>
      <c r="H4082" s="3">
        <v>1</v>
      </c>
      <c r="I4082" s="3" t="s">
        <v>833</v>
      </c>
      <c r="J4082" s="3">
        <v>2040</v>
      </c>
      <c r="K4082" s="9">
        <v>0.63</v>
      </c>
    </row>
    <row r="4083" spans="1:11" x14ac:dyDescent="0.3">
      <c r="A4083" s="4" t="s">
        <v>277</v>
      </c>
      <c r="B4083" s="4" t="s">
        <v>175</v>
      </c>
      <c r="C4083" s="4" t="s">
        <v>10</v>
      </c>
      <c r="D4083" s="4" t="s">
        <v>644</v>
      </c>
      <c r="E4083" s="3" t="s">
        <v>866</v>
      </c>
      <c r="F4083" s="3"/>
      <c r="G4083" s="3" t="s">
        <v>2</v>
      </c>
      <c r="H4083" s="3">
        <v>1</v>
      </c>
      <c r="I4083" s="3" t="s">
        <v>833</v>
      </c>
      <c r="J4083" s="3">
        <v>2050</v>
      </c>
      <c r="K4083" s="9">
        <v>0.65</v>
      </c>
    </row>
    <row r="4084" spans="1:11" x14ac:dyDescent="0.3">
      <c r="A4084" s="4" t="s">
        <v>277</v>
      </c>
      <c r="B4084" s="4" t="s">
        <v>175</v>
      </c>
      <c r="C4084" s="4" t="s">
        <v>10</v>
      </c>
      <c r="D4084" s="4" t="s">
        <v>422</v>
      </c>
      <c r="E4084" s="3" t="s">
        <v>857</v>
      </c>
      <c r="F4084" s="3"/>
      <c r="G4084" s="3"/>
      <c r="H4084" s="3"/>
      <c r="I4084" s="3" t="s">
        <v>833</v>
      </c>
      <c r="J4084" s="3">
        <v>2015</v>
      </c>
      <c r="K4084" s="9">
        <v>2</v>
      </c>
    </row>
    <row r="4085" spans="1:11" x14ac:dyDescent="0.3">
      <c r="A4085" s="4" t="s">
        <v>277</v>
      </c>
      <c r="B4085" s="4" t="s">
        <v>175</v>
      </c>
      <c r="C4085" s="4" t="s">
        <v>10</v>
      </c>
      <c r="D4085" s="4" t="s">
        <v>422</v>
      </c>
      <c r="E4085" s="3" t="s">
        <v>857</v>
      </c>
      <c r="F4085" s="3"/>
      <c r="G4085" s="3"/>
      <c r="H4085" s="3"/>
      <c r="I4085" s="3" t="s">
        <v>833</v>
      </c>
      <c r="J4085" s="3">
        <v>2020</v>
      </c>
      <c r="K4085" s="9">
        <v>2</v>
      </c>
    </row>
    <row r="4086" spans="1:11" x14ac:dyDescent="0.3">
      <c r="A4086" s="4" t="s">
        <v>277</v>
      </c>
      <c r="B4086" s="4" t="s">
        <v>175</v>
      </c>
      <c r="C4086" s="4" t="s">
        <v>10</v>
      </c>
      <c r="D4086" s="4" t="s">
        <v>422</v>
      </c>
      <c r="E4086" s="3" t="s">
        <v>857</v>
      </c>
      <c r="F4086" s="3"/>
      <c r="G4086" s="3"/>
      <c r="H4086" s="3"/>
      <c r="I4086" s="3" t="s">
        <v>833</v>
      </c>
      <c r="J4086" s="3">
        <v>2030</v>
      </c>
      <c r="K4086" s="9">
        <v>2</v>
      </c>
    </row>
    <row r="4087" spans="1:11" x14ac:dyDescent="0.3">
      <c r="A4087" s="4" t="s">
        <v>277</v>
      </c>
      <c r="B4087" s="4" t="s">
        <v>175</v>
      </c>
      <c r="C4087" s="4" t="s">
        <v>10</v>
      </c>
      <c r="D4087" s="4" t="s">
        <v>422</v>
      </c>
      <c r="E4087" s="3" t="s">
        <v>857</v>
      </c>
      <c r="F4087" s="3"/>
      <c r="G4087" s="3"/>
      <c r="H4087" s="3"/>
      <c r="I4087" s="3" t="s">
        <v>833</v>
      </c>
      <c r="J4087" s="3">
        <v>2040</v>
      </c>
      <c r="K4087" s="9">
        <v>2</v>
      </c>
    </row>
    <row r="4088" spans="1:11" x14ac:dyDescent="0.3">
      <c r="A4088" s="4" t="s">
        <v>277</v>
      </c>
      <c r="B4088" s="4" t="s">
        <v>175</v>
      </c>
      <c r="C4088" s="4" t="s">
        <v>10</v>
      </c>
      <c r="D4088" s="4" t="s">
        <v>422</v>
      </c>
      <c r="E4088" s="3" t="s">
        <v>857</v>
      </c>
      <c r="F4088" s="3"/>
      <c r="G4088" s="3"/>
      <c r="H4088" s="3"/>
      <c r="I4088" s="3" t="s">
        <v>833</v>
      </c>
      <c r="J4088" s="3">
        <v>2050</v>
      </c>
      <c r="K4088" s="9">
        <v>2</v>
      </c>
    </row>
    <row r="4089" spans="1:11" x14ac:dyDescent="0.3">
      <c r="A4089" s="4" t="s">
        <v>277</v>
      </c>
      <c r="B4089" s="4" t="s">
        <v>175</v>
      </c>
      <c r="C4089" s="4" t="s">
        <v>10</v>
      </c>
      <c r="D4089" s="4" t="s">
        <v>419</v>
      </c>
      <c r="E4089" s="3" t="s">
        <v>853</v>
      </c>
      <c r="F4089" s="3"/>
      <c r="G4089" s="3"/>
      <c r="H4089" s="3"/>
      <c r="I4089" s="3" t="s">
        <v>833</v>
      </c>
      <c r="J4089" s="3">
        <v>2015</v>
      </c>
      <c r="K4089" s="9">
        <v>25</v>
      </c>
    </row>
    <row r="4090" spans="1:11" x14ac:dyDescent="0.3">
      <c r="A4090" s="4" t="s">
        <v>277</v>
      </c>
      <c r="B4090" s="4" t="s">
        <v>175</v>
      </c>
      <c r="C4090" s="4" t="s">
        <v>10</v>
      </c>
      <c r="D4090" s="4" t="s">
        <v>419</v>
      </c>
      <c r="E4090" s="3" t="s">
        <v>853</v>
      </c>
      <c r="F4090" s="3"/>
      <c r="G4090" s="3"/>
      <c r="H4090" s="3"/>
      <c r="I4090" s="3" t="s">
        <v>833</v>
      </c>
      <c r="J4090" s="3">
        <v>2020</v>
      </c>
      <c r="K4090" s="9">
        <v>20</v>
      </c>
    </row>
    <row r="4091" spans="1:11" x14ac:dyDescent="0.3">
      <c r="A4091" s="4" t="s">
        <v>277</v>
      </c>
      <c r="B4091" s="4" t="s">
        <v>175</v>
      </c>
      <c r="C4091" s="4" t="s">
        <v>10</v>
      </c>
      <c r="D4091" s="4" t="s">
        <v>419</v>
      </c>
      <c r="E4091" s="3" t="s">
        <v>853</v>
      </c>
      <c r="F4091" s="3"/>
      <c r="G4091" s="3"/>
      <c r="H4091" s="3"/>
      <c r="I4091" s="3" t="s">
        <v>833</v>
      </c>
      <c r="J4091" s="3">
        <v>2030</v>
      </c>
      <c r="K4091" s="9">
        <v>20</v>
      </c>
    </row>
    <row r="4092" spans="1:11" x14ac:dyDescent="0.3">
      <c r="A4092" s="4" t="s">
        <v>277</v>
      </c>
      <c r="B4092" s="4" t="s">
        <v>175</v>
      </c>
      <c r="C4092" s="4" t="s">
        <v>10</v>
      </c>
      <c r="D4092" s="4" t="s">
        <v>419</v>
      </c>
      <c r="E4092" s="3" t="s">
        <v>853</v>
      </c>
      <c r="F4092" s="3"/>
      <c r="G4092" s="3"/>
      <c r="H4092" s="3"/>
      <c r="I4092" s="3" t="s">
        <v>833</v>
      </c>
      <c r="J4092" s="3">
        <v>2040</v>
      </c>
      <c r="K4092" s="9">
        <v>20</v>
      </c>
    </row>
    <row r="4093" spans="1:11" x14ac:dyDescent="0.3">
      <c r="A4093" s="4" t="s">
        <v>277</v>
      </c>
      <c r="B4093" s="4" t="s">
        <v>175</v>
      </c>
      <c r="C4093" s="4" t="s">
        <v>10</v>
      </c>
      <c r="D4093" s="4" t="s">
        <v>419</v>
      </c>
      <c r="E4093" s="3" t="s">
        <v>853</v>
      </c>
      <c r="F4093" s="3"/>
      <c r="G4093" s="3"/>
      <c r="H4093" s="3"/>
      <c r="I4093" s="3" t="s">
        <v>833</v>
      </c>
      <c r="J4093" s="3">
        <v>2050</v>
      </c>
      <c r="K4093" s="9">
        <v>20</v>
      </c>
    </row>
    <row r="4094" spans="1:11" x14ac:dyDescent="0.3">
      <c r="A4094" s="4" t="s">
        <v>277</v>
      </c>
      <c r="B4094" s="4" t="s">
        <v>175</v>
      </c>
      <c r="C4094" s="4" t="s">
        <v>10</v>
      </c>
      <c r="D4094" s="4" t="s">
        <v>643</v>
      </c>
      <c r="E4094" s="3" t="s">
        <v>867</v>
      </c>
      <c r="F4094" s="3"/>
      <c r="G4094" s="3" t="s">
        <v>75</v>
      </c>
      <c r="H4094" s="3" t="s">
        <v>176</v>
      </c>
      <c r="I4094" s="3" t="s">
        <v>12</v>
      </c>
      <c r="J4094" s="3">
        <v>2020</v>
      </c>
      <c r="K4094" s="9">
        <v>0.5</v>
      </c>
    </row>
    <row r="4095" spans="1:11" x14ac:dyDescent="0.3">
      <c r="A4095" s="4" t="s">
        <v>277</v>
      </c>
      <c r="B4095" s="4" t="s">
        <v>175</v>
      </c>
      <c r="C4095" s="4" t="s">
        <v>10</v>
      </c>
      <c r="D4095" s="4" t="s">
        <v>643</v>
      </c>
      <c r="E4095" s="3" t="s">
        <v>867</v>
      </c>
      <c r="F4095" s="3"/>
      <c r="G4095" s="3" t="s">
        <v>75</v>
      </c>
      <c r="H4095" s="3" t="s">
        <v>176</v>
      </c>
      <c r="I4095" s="3" t="s">
        <v>12</v>
      </c>
      <c r="J4095" s="3">
        <v>2050</v>
      </c>
      <c r="K4095" s="9">
        <v>0.5</v>
      </c>
    </row>
    <row r="4096" spans="1:11" x14ac:dyDescent="0.3">
      <c r="A4096" s="4" t="s">
        <v>277</v>
      </c>
      <c r="B4096" s="4" t="s">
        <v>175</v>
      </c>
      <c r="C4096" s="4" t="s">
        <v>10</v>
      </c>
      <c r="D4096" s="4" t="s">
        <v>643</v>
      </c>
      <c r="E4096" s="3" t="s">
        <v>867</v>
      </c>
      <c r="F4096" s="3"/>
      <c r="G4096" s="3" t="s">
        <v>75</v>
      </c>
      <c r="H4096" s="3" t="s">
        <v>176</v>
      </c>
      <c r="I4096" s="3" t="s">
        <v>11</v>
      </c>
      <c r="J4096" s="3">
        <v>2020</v>
      </c>
      <c r="K4096" s="9">
        <v>2</v>
      </c>
    </row>
    <row r="4097" spans="1:11" x14ac:dyDescent="0.3">
      <c r="A4097" s="4" t="s">
        <v>277</v>
      </c>
      <c r="B4097" s="4" t="s">
        <v>175</v>
      </c>
      <c r="C4097" s="4" t="s">
        <v>10</v>
      </c>
      <c r="D4097" s="4" t="s">
        <v>643</v>
      </c>
      <c r="E4097" s="3" t="s">
        <v>867</v>
      </c>
      <c r="F4097" s="3"/>
      <c r="G4097" s="3" t="s">
        <v>75</v>
      </c>
      <c r="H4097" s="3" t="s">
        <v>176</v>
      </c>
      <c r="I4097" s="3" t="s">
        <v>11</v>
      </c>
      <c r="J4097" s="3">
        <v>2050</v>
      </c>
      <c r="K4097" s="9">
        <v>1.25</v>
      </c>
    </row>
    <row r="4098" spans="1:11" x14ac:dyDescent="0.3">
      <c r="A4098" s="4" t="s">
        <v>277</v>
      </c>
      <c r="B4098" s="4" t="s">
        <v>175</v>
      </c>
      <c r="C4098" s="4" t="s">
        <v>10</v>
      </c>
      <c r="D4098" s="4" t="s">
        <v>643</v>
      </c>
      <c r="E4098" s="3" t="s">
        <v>867</v>
      </c>
      <c r="F4098" s="3"/>
      <c r="G4098" s="3" t="s">
        <v>75</v>
      </c>
      <c r="H4098" s="3" t="s">
        <v>176</v>
      </c>
      <c r="I4098" s="3" t="s">
        <v>833</v>
      </c>
      <c r="J4098" s="3">
        <v>2015</v>
      </c>
      <c r="K4098" s="9">
        <v>100</v>
      </c>
    </row>
    <row r="4099" spans="1:11" x14ac:dyDescent="0.3">
      <c r="A4099" s="4" t="s">
        <v>277</v>
      </c>
      <c r="B4099" s="4" t="s">
        <v>175</v>
      </c>
      <c r="C4099" s="4" t="s">
        <v>10</v>
      </c>
      <c r="D4099" s="4" t="s">
        <v>643</v>
      </c>
      <c r="E4099" s="3" t="s">
        <v>867</v>
      </c>
      <c r="F4099" s="3"/>
      <c r="G4099" s="3" t="s">
        <v>75</v>
      </c>
      <c r="H4099" s="3" t="s">
        <v>176</v>
      </c>
      <c r="I4099" s="3" t="s">
        <v>833</v>
      </c>
      <c r="J4099" s="3">
        <v>2020</v>
      </c>
      <c r="K4099" s="9">
        <v>100</v>
      </c>
    </row>
    <row r="4100" spans="1:11" x14ac:dyDescent="0.3">
      <c r="A4100" s="4" t="s">
        <v>277</v>
      </c>
      <c r="B4100" s="4" t="s">
        <v>175</v>
      </c>
      <c r="C4100" s="4" t="s">
        <v>10</v>
      </c>
      <c r="D4100" s="4" t="s">
        <v>643</v>
      </c>
      <c r="E4100" s="3" t="s">
        <v>867</v>
      </c>
      <c r="F4100" s="3"/>
      <c r="G4100" s="3" t="s">
        <v>75</v>
      </c>
      <c r="H4100" s="3" t="s">
        <v>176</v>
      </c>
      <c r="I4100" s="3" t="s">
        <v>833</v>
      </c>
      <c r="J4100" s="3">
        <v>2030</v>
      </c>
      <c r="K4100" s="9">
        <v>200</v>
      </c>
    </row>
    <row r="4101" spans="1:11" x14ac:dyDescent="0.3">
      <c r="A4101" s="4" t="s">
        <v>277</v>
      </c>
      <c r="B4101" s="4" t="s">
        <v>175</v>
      </c>
      <c r="C4101" s="4" t="s">
        <v>10</v>
      </c>
      <c r="D4101" s="4" t="s">
        <v>643</v>
      </c>
      <c r="E4101" s="3" t="s">
        <v>867</v>
      </c>
      <c r="F4101" s="3"/>
      <c r="G4101" s="3" t="s">
        <v>75</v>
      </c>
      <c r="H4101" s="3" t="s">
        <v>176</v>
      </c>
      <c r="I4101" s="3" t="s">
        <v>833</v>
      </c>
      <c r="J4101" s="3">
        <v>2040</v>
      </c>
      <c r="K4101" s="9">
        <v>250</v>
      </c>
    </row>
    <row r="4102" spans="1:11" x14ac:dyDescent="0.3">
      <c r="A4102" s="4" t="s">
        <v>277</v>
      </c>
      <c r="B4102" s="4" t="s">
        <v>175</v>
      </c>
      <c r="C4102" s="4" t="s">
        <v>10</v>
      </c>
      <c r="D4102" s="4" t="s">
        <v>643</v>
      </c>
      <c r="E4102" s="3" t="s">
        <v>867</v>
      </c>
      <c r="F4102" s="3"/>
      <c r="G4102" s="3" t="s">
        <v>75</v>
      </c>
      <c r="H4102" s="3" t="s">
        <v>176</v>
      </c>
      <c r="I4102" s="3" t="s">
        <v>833</v>
      </c>
      <c r="J4102" s="3">
        <v>2050</v>
      </c>
      <c r="K4102" s="9">
        <v>300</v>
      </c>
    </row>
    <row r="4103" spans="1:11" x14ac:dyDescent="0.3">
      <c r="A4103" s="4" t="s">
        <v>277</v>
      </c>
      <c r="B4103" s="4" t="s">
        <v>175</v>
      </c>
      <c r="C4103" s="4" t="s">
        <v>10</v>
      </c>
      <c r="D4103" s="4" t="s">
        <v>640</v>
      </c>
      <c r="E4103" s="3" t="s">
        <v>855</v>
      </c>
      <c r="F4103" s="3"/>
      <c r="G4103" s="3" t="s">
        <v>76</v>
      </c>
      <c r="H4103" s="3" t="s">
        <v>176</v>
      </c>
      <c r="I4103" s="3" t="s">
        <v>12</v>
      </c>
      <c r="J4103" s="3">
        <v>2020</v>
      </c>
      <c r="K4103" s="9">
        <v>0.5</v>
      </c>
    </row>
    <row r="4104" spans="1:11" x14ac:dyDescent="0.3">
      <c r="A4104" s="4" t="s">
        <v>277</v>
      </c>
      <c r="B4104" s="4" t="s">
        <v>175</v>
      </c>
      <c r="C4104" s="4" t="s">
        <v>10</v>
      </c>
      <c r="D4104" s="4" t="s">
        <v>640</v>
      </c>
      <c r="E4104" s="3" t="s">
        <v>855</v>
      </c>
      <c r="F4104" s="3"/>
      <c r="G4104" s="3" t="s">
        <v>76</v>
      </c>
      <c r="H4104" s="3" t="s">
        <v>176</v>
      </c>
      <c r="I4104" s="3" t="s">
        <v>12</v>
      </c>
      <c r="J4104" s="3">
        <v>2050</v>
      </c>
      <c r="K4104" s="9">
        <v>0.5</v>
      </c>
    </row>
    <row r="4105" spans="1:11" x14ac:dyDescent="0.3">
      <c r="A4105" s="4" t="s">
        <v>277</v>
      </c>
      <c r="B4105" s="4" t="s">
        <v>175</v>
      </c>
      <c r="C4105" s="4" t="s">
        <v>10</v>
      </c>
      <c r="D4105" s="4" t="s">
        <v>640</v>
      </c>
      <c r="E4105" s="3" t="s">
        <v>855</v>
      </c>
      <c r="F4105" s="3"/>
      <c r="G4105" s="3" t="s">
        <v>76</v>
      </c>
      <c r="H4105" s="3" t="s">
        <v>176</v>
      </c>
      <c r="I4105" s="3" t="s">
        <v>11</v>
      </c>
      <c r="J4105" s="3">
        <v>2020</v>
      </c>
      <c r="K4105" s="9">
        <v>2</v>
      </c>
    </row>
    <row r="4106" spans="1:11" x14ac:dyDescent="0.3">
      <c r="A4106" s="4" t="s">
        <v>277</v>
      </c>
      <c r="B4106" s="4" t="s">
        <v>175</v>
      </c>
      <c r="C4106" s="4" t="s">
        <v>10</v>
      </c>
      <c r="D4106" s="4" t="s">
        <v>640</v>
      </c>
      <c r="E4106" s="3" t="s">
        <v>855</v>
      </c>
      <c r="F4106" s="3"/>
      <c r="G4106" s="3" t="s">
        <v>76</v>
      </c>
      <c r="H4106" s="3" t="s">
        <v>176</v>
      </c>
      <c r="I4106" s="3" t="s">
        <v>11</v>
      </c>
      <c r="J4106" s="3">
        <v>2050</v>
      </c>
      <c r="K4106" s="9">
        <v>1.25</v>
      </c>
    </row>
    <row r="4107" spans="1:11" x14ac:dyDescent="0.3">
      <c r="A4107" s="4" t="s">
        <v>277</v>
      </c>
      <c r="B4107" s="4" t="s">
        <v>175</v>
      </c>
      <c r="C4107" s="4" t="s">
        <v>10</v>
      </c>
      <c r="D4107" s="4" t="s">
        <v>640</v>
      </c>
      <c r="E4107" s="3" t="s">
        <v>855</v>
      </c>
      <c r="F4107" s="3"/>
      <c r="G4107" s="3" t="s">
        <v>76</v>
      </c>
      <c r="H4107" s="3" t="s">
        <v>176</v>
      </c>
      <c r="I4107" s="3" t="s">
        <v>833</v>
      </c>
      <c r="J4107" s="3">
        <v>2015</v>
      </c>
      <c r="K4107" s="9">
        <v>65</v>
      </c>
    </row>
    <row r="4108" spans="1:11" x14ac:dyDescent="0.3">
      <c r="A4108" s="4" t="s">
        <v>277</v>
      </c>
      <c r="B4108" s="4" t="s">
        <v>175</v>
      </c>
      <c r="C4108" s="4" t="s">
        <v>10</v>
      </c>
      <c r="D4108" s="4" t="s">
        <v>640</v>
      </c>
      <c r="E4108" s="3" t="s">
        <v>855</v>
      </c>
      <c r="F4108" s="3"/>
      <c r="G4108" s="3" t="s">
        <v>76</v>
      </c>
      <c r="H4108" s="3" t="s">
        <v>176</v>
      </c>
      <c r="I4108" s="3" t="s">
        <v>833</v>
      </c>
      <c r="J4108" s="3">
        <v>2020</v>
      </c>
      <c r="K4108" s="9">
        <v>65</v>
      </c>
    </row>
    <row r="4109" spans="1:11" x14ac:dyDescent="0.3">
      <c r="A4109" s="4" t="s">
        <v>277</v>
      </c>
      <c r="B4109" s="4" t="s">
        <v>175</v>
      </c>
      <c r="C4109" s="4" t="s">
        <v>10</v>
      </c>
      <c r="D4109" s="4" t="s">
        <v>640</v>
      </c>
      <c r="E4109" s="3" t="s">
        <v>855</v>
      </c>
      <c r="F4109" s="3"/>
      <c r="G4109" s="3" t="s">
        <v>76</v>
      </c>
      <c r="H4109" s="3" t="s">
        <v>176</v>
      </c>
      <c r="I4109" s="3" t="s">
        <v>833</v>
      </c>
      <c r="J4109" s="3">
        <v>2030</v>
      </c>
      <c r="K4109" s="9">
        <v>130</v>
      </c>
    </row>
    <row r="4110" spans="1:11" x14ac:dyDescent="0.3">
      <c r="A4110" s="4" t="s">
        <v>277</v>
      </c>
      <c r="B4110" s="4" t="s">
        <v>175</v>
      </c>
      <c r="C4110" s="4" t="s">
        <v>10</v>
      </c>
      <c r="D4110" s="4" t="s">
        <v>640</v>
      </c>
      <c r="E4110" s="3" t="s">
        <v>855</v>
      </c>
      <c r="F4110" s="3"/>
      <c r="G4110" s="3" t="s">
        <v>76</v>
      </c>
      <c r="H4110" s="3" t="s">
        <v>176</v>
      </c>
      <c r="I4110" s="3" t="s">
        <v>833</v>
      </c>
      <c r="J4110" s="3">
        <v>2040</v>
      </c>
      <c r="K4110" s="9">
        <v>165</v>
      </c>
    </row>
    <row r="4111" spans="1:11" x14ac:dyDescent="0.3">
      <c r="A4111" s="4" t="s">
        <v>277</v>
      </c>
      <c r="B4111" s="4" t="s">
        <v>175</v>
      </c>
      <c r="C4111" s="4" t="s">
        <v>10</v>
      </c>
      <c r="D4111" s="4" t="s">
        <v>640</v>
      </c>
      <c r="E4111" s="3" t="s">
        <v>855</v>
      </c>
      <c r="F4111" s="3"/>
      <c r="G4111" s="3" t="s">
        <v>76</v>
      </c>
      <c r="H4111" s="3" t="s">
        <v>176</v>
      </c>
      <c r="I4111" s="3" t="s">
        <v>833</v>
      </c>
      <c r="J4111" s="3">
        <v>2050</v>
      </c>
      <c r="K4111" s="9">
        <v>195</v>
      </c>
    </row>
    <row r="4112" spans="1:11" x14ac:dyDescent="0.3">
      <c r="A4112" s="4" t="s">
        <v>277</v>
      </c>
      <c r="B4112" s="4" t="s">
        <v>175</v>
      </c>
      <c r="C4112" s="4" t="s">
        <v>415</v>
      </c>
      <c r="D4112" s="4" t="s">
        <v>454</v>
      </c>
      <c r="E4112" s="3" t="s">
        <v>850</v>
      </c>
      <c r="F4112" s="3"/>
      <c r="G4112" s="3"/>
      <c r="H4112" s="3"/>
      <c r="I4112" s="3" t="s">
        <v>833</v>
      </c>
      <c r="J4112" s="3">
        <v>2015</v>
      </c>
      <c r="K4112" s="9">
        <v>25</v>
      </c>
    </row>
    <row r="4113" spans="1:11" x14ac:dyDescent="0.3">
      <c r="A4113" s="4" t="s">
        <v>277</v>
      </c>
      <c r="B4113" s="4" t="s">
        <v>175</v>
      </c>
      <c r="C4113" s="4" t="s">
        <v>415</v>
      </c>
      <c r="D4113" s="4" t="s">
        <v>454</v>
      </c>
      <c r="E4113" s="3" t="s">
        <v>850</v>
      </c>
      <c r="F4113" s="3"/>
      <c r="G4113" s="3"/>
      <c r="H4113" s="3"/>
      <c r="I4113" s="3" t="s">
        <v>833</v>
      </c>
      <c r="J4113" s="3">
        <v>2020</v>
      </c>
      <c r="K4113" s="9">
        <v>25</v>
      </c>
    </row>
    <row r="4114" spans="1:11" x14ac:dyDescent="0.3">
      <c r="A4114" s="4" t="s">
        <v>277</v>
      </c>
      <c r="B4114" s="4" t="s">
        <v>175</v>
      </c>
      <c r="C4114" s="4" t="s">
        <v>415</v>
      </c>
      <c r="D4114" s="4" t="s">
        <v>454</v>
      </c>
      <c r="E4114" s="3" t="s">
        <v>850</v>
      </c>
      <c r="F4114" s="3"/>
      <c r="G4114" s="3"/>
      <c r="H4114" s="3"/>
      <c r="I4114" s="3" t="s">
        <v>833</v>
      </c>
      <c r="J4114" s="3">
        <v>2030</v>
      </c>
      <c r="K4114" s="9">
        <v>25</v>
      </c>
    </row>
    <row r="4115" spans="1:11" x14ac:dyDescent="0.3">
      <c r="A4115" s="4" t="s">
        <v>277</v>
      </c>
      <c r="B4115" s="4" t="s">
        <v>175</v>
      </c>
      <c r="C4115" s="4" t="s">
        <v>415</v>
      </c>
      <c r="D4115" s="4" t="s">
        <v>454</v>
      </c>
      <c r="E4115" s="3" t="s">
        <v>850</v>
      </c>
      <c r="F4115" s="3"/>
      <c r="G4115" s="3"/>
      <c r="H4115" s="3"/>
      <c r="I4115" s="3" t="s">
        <v>833</v>
      </c>
      <c r="J4115" s="3">
        <v>2040</v>
      </c>
      <c r="K4115" s="9">
        <v>25</v>
      </c>
    </row>
    <row r="4116" spans="1:11" x14ac:dyDescent="0.3">
      <c r="A4116" s="4" t="s">
        <v>277</v>
      </c>
      <c r="B4116" s="4" t="s">
        <v>175</v>
      </c>
      <c r="C4116" s="4" t="s">
        <v>415</v>
      </c>
      <c r="D4116" s="4" t="s">
        <v>454</v>
      </c>
      <c r="E4116" s="3" t="s">
        <v>850</v>
      </c>
      <c r="F4116" s="3"/>
      <c r="G4116" s="3"/>
      <c r="H4116" s="3"/>
      <c r="I4116" s="3" t="s">
        <v>833</v>
      </c>
      <c r="J4116" s="3">
        <v>2050</v>
      </c>
      <c r="K4116" s="9">
        <v>25</v>
      </c>
    </row>
    <row r="4117" spans="1:11" x14ac:dyDescent="0.3">
      <c r="A4117" s="4" t="s">
        <v>277</v>
      </c>
      <c r="B4117" s="4" t="s">
        <v>175</v>
      </c>
      <c r="C4117" s="4" t="s">
        <v>415</v>
      </c>
      <c r="D4117" s="4" t="s">
        <v>500</v>
      </c>
      <c r="E4117" s="3" t="s">
        <v>850</v>
      </c>
      <c r="F4117" s="3"/>
      <c r="G4117" s="3"/>
      <c r="H4117" s="3"/>
      <c r="I4117" s="3" t="s">
        <v>833</v>
      </c>
      <c r="J4117" s="3">
        <v>2015</v>
      </c>
      <c r="K4117" s="9">
        <v>75</v>
      </c>
    </row>
    <row r="4118" spans="1:11" x14ac:dyDescent="0.3">
      <c r="A4118" s="4" t="s">
        <v>277</v>
      </c>
      <c r="B4118" s="4" t="s">
        <v>175</v>
      </c>
      <c r="C4118" s="4" t="s">
        <v>415</v>
      </c>
      <c r="D4118" s="4" t="s">
        <v>500</v>
      </c>
      <c r="E4118" s="3" t="s">
        <v>850</v>
      </c>
      <c r="F4118" s="3"/>
      <c r="G4118" s="3"/>
      <c r="H4118" s="3"/>
      <c r="I4118" s="3" t="s">
        <v>833</v>
      </c>
      <c r="J4118" s="3">
        <v>2020</v>
      </c>
      <c r="K4118" s="9">
        <v>75</v>
      </c>
    </row>
    <row r="4119" spans="1:11" x14ac:dyDescent="0.3">
      <c r="A4119" s="4" t="s">
        <v>277</v>
      </c>
      <c r="B4119" s="4" t="s">
        <v>175</v>
      </c>
      <c r="C4119" s="4" t="s">
        <v>415</v>
      </c>
      <c r="D4119" s="4" t="s">
        <v>500</v>
      </c>
      <c r="E4119" s="3" t="s">
        <v>850</v>
      </c>
      <c r="F4119" s="3"/>
      <c r="G4119" s="3"/>
      <c r="H4119" s="3"/>
      <c r="I4119" s="3" t="s">
        <v>833</v>
      </c>
      <c r="J4119" s="3">
        <v>2030</v>
      </c>
      <c r="K4119" s="9">
        <v>75</v>
      </c>
    </row>
    <row r="4120" spans="1:11" x14ac:dyDescent="0.3">
      <c r="A4120" s="4" t="s">
        <v>277</v>
      </c>
      <c r="B4120" s="4" t="s">
        <v>175</v>
      </c>
      <c r="C4120" s="4" t="s">
        <v>415</v>
      </c>
      <c r="D4120" s="4" t="s">
        <v>500</v>
      </c>
      <c r="E4120" s="3" t="s">
        <v>850</v>
      </c>
      <c r="F4120" s="3"/>
      <c r="G4120" s="3"/>
      <c r="H4120" s="3"/>
      <c r="I4120" s="3" t="s">
        <v>833</v>
      </c>
      <c r="J4120" s="3">
        <v>2040</v>
      </c>
      <c r="K4120" s="9">
        <v>75</v>
      </c>
    </row>
    <row r="4121" spans="1:11" x14ac:dyDescent="0.3">
      <c r="A4121" s="4" t="s">
        <v>277</v>
      </c>
      <c r="B4121" s="4" t="s">
        <v>175</v>
      </c>
      <c r="C4121" s="4" t="s">
        <v>415</v>
      </c>
      <c r="D4121" s="4" t="s">
        <v>500</v>
      </c>
      <c r="E4121" s="3" t="s">
        <v>850</v>
      </c>
      <c r="F4121" s="3"/>
      <c r="G4121" s="3"/>
      <c r="H4121" s="3"/>
      <c r="I4121" s="3" t="s">
        <v>833</v>
      </c>
      <c r="J4121" s="3">
        <v>2050</v>
      </c>
      <c r="K4121" s="9">
        <v>75</v>
      </c>
    </row>
    <row r="4122" spans="1:11" x14ac:dyDescent="0.3">
      <c r="A4122" s="4" t="s">
        <v>277</v>
      </c>
      <c r="B4122" s="4" t="s">
        <v>175</v>
      </c>
      <c r="C4122" s="4" t="s">
        <v>415</v>
      </c>
      <c r="D4122" s="4" t="s">
        <v>760</v>
      </c>
      <c r="E4122" s="3" t="s">
        <v>869</v>
      </c>
      <c r="F4122" s="3"/>
      <c r="G4122" s="3" t="s">
        <v>42</v>
      </c>
      <c r="H4122" s="3">
        <v>1</v>
      </c>
      <c r="I4122" s="3" t="s">
        <v>12</v>
      </c>
      <c r="J4122" s="3">
        <v>2020</v>
      </c>
      <c r="K4122" s="9">
        <v>0.9</v>
      </c>
    </row>
    <row r="4123" spans="1:11" x14ac:dyDescent="0.3">
      <c r="A4123" s="4" t="s">
        <v>277</v>
      </c>
      <c r="B4123" s="4" t="s">
        <v>175</v>
      </c>
      <c r="C4123" s="4" t="s">
        <v>415</v>
      </c>
      <c r="D4123" s="4" t="s">
        <v>760</v>
      </c>
      <c r="E4123" s="3" t="s">
        <v>869</v>
      </c>
      <c r="F4123" s="3"/>
      <c r="G4123" s="3" t="s">
        <v>42</v>
      </c>
      <c r="H4123" s="3">
        <v>1</v>
      </c>
      <c r="I4123" s="3" t="s">
        <v>12</v>
      </c>
      <c r="J4123" s="3">
        <v>2050</v>
      </c>
      <c r="K4123" s="9">
        <v>0.9</v>
      </c>
    </row>
    <row r="4124" spans="1:11" x14ac:dyDescent="0.3">
      <c r="A4124" s="4" t="s">
        <v>277</v>
      </c>
      <c r="B4124" s="4" t="s">
        <v>175</v>
      </c>
      <c r="C4124" s="4" t="s">
        <v>415</v>
      </c>
      <c r="D4124" s="4" t="s">
        <v>760</v>
      </c>
      <c r="E4124" s="3" t="s">
        <v>869</v>
      </c>
      <c r="F4124" s="3"/>
      <c r="G4124" s="3" t="s">
        <v>42</v>
      </c>
      <c r="H4124" s="3">
        <v>1</v>
      </c>
      <c r="I4124" s="3" t="s">
        <v>11</v>
      </c>
      <c r="J4124" s="3">
        <v>2020</v>
      </c>
      <c r="K4124" s="9">
        <v>1.1000000000000001</v>
      </c>
    </row>
    <row r="4125" spans="1:11" x14ac:dyDescent="0.3">
      <c r="A4125" s="4" t="s">
        <v>277</v>
      </c>
      <c r="B4125" s="4" t="s">
        <v>175</v>
      </c>
      <c r="C4125" s="4" t="s">
        <v>415</v>
      </c>
      <c r="D4125" s="4" t="s">
        <v>760</v>
      </c>
      <c r="E4125" s="3" t="s">
        <v>869</v>
      </c>
      <c r="F4125" s="3"/>
      <c r="G4125" s="3" t="s">
        <v>42</v>
      </c>
      <c r="H4125" s="3">
        <v>1</v>
      </c>
      <c r="I4125" s="3" t="s">
        <v>11</v>
      </c>
      <c r="J4125" s="3">
        <v>2050</v>
      </c>
      <c r="K4125" s="9">
        <v>1.1000000000000001</v>
      </c>
    </row>
    <row r="4126" spans="1:11" x14ac:dyDescent="0.3">
      <c r="A4126" s="4" t="s">
        <v>277</v>
      </c>
      <c r="B4126" s="4" t="s">
        <v>175</v>
      </c>
      <c r="C4126" s="4" t="s">
        <v>415</v>
      </c>
      <c r="D4126" s="4" t="s">
        <v>760</v>
      </c>
      <c r="E4126" s="3" t="s">
        <v>869</v>
      </c>
      <c r="F4126" s="3"/>
      <c r="G4126" s="3" t="s">
        <v>42</v>
      </c>
      <c r="H4126" s="3">
        <v>1</v>
      </c>
      <c r="I4126" s="3" t="s">
        <v>833</v>
      </c>
      <c r="J4126" s="3">
        <v>2015</v>
      </c>
      <c r="K4126" s="9">
        <v>5.8422590068159683E-2</v>
      </c>
    </row>
    <row r="4127" spans="1:11" x14ac:dyDescent="0.3">
      <c r="A4127" s="4" t="s">
        <v>277</v>
      </c>
      <c r="B4127" s="4" t="s">
        <v>175</v>
      </c>
      <c r="C4127" s="4" t="s">
        <v>415</v>
      </c>
      <c r="D4127" s="4" t="s">
        <v>760</v>
      </c>
      <c r="E4127" s="3" t="s">
        <v>869</v>
      </c>
      <c r="F4127" s="3"/>
      <c r="G4127" s="3" t="s">
        <v>42</v>
      </c>
      <c r="H4127" s="3">
        <v>1</v>
      </c>
      <c r="I4127" s="3" t="s">
        <v>833</v>
      </c>
      <c r="J4127" s="3">
        <v>2020</v>
      </c>
      <c r="K4127" s="9">
        <v>5.8422590068159683E-2</v>
      </c>
    </row>
    <row r="4128" spans="1:11" x14ac:dyDescent="0.3">
      <c r="A4128" s="4" t="s">
        <v>277</v>
      </c>
      <c r="B4128" s="4" t="s">
        <v>175</v>
      </c>
      <c r="C4128" s="4" t="s">
        <v>415</v>
      </c>
      <c r="D4128" s="4" t="s">
        <v>760</v>
      </c>
      <c r="E4128" s="3" t="s">
        <v>869</v>
      </c>
      <c r="F4128" s="3"/>
      <c r="G4128" s="3" t="s">
        <v>42</v>
      </c>
      <c r="H4128" s="3">
        <v>1</v>
      </c>
      <c r="I4128" s="3" t="s">
        <v>833</v>
      </c>
      <c r="J4128" s="3">
        <v>2030</v>
      </c>
      <c r="K4128" s="9">
        <v>3.8948393378773129E-2</v>
      </c>
    </row>
    <row r="4129" spans="1:11" x14ac:dyDescent="0.3">
      <c r="A4129" s="4" t="s">
        <v>277</v>
      </c>
      <c r="B4129" s="4" t="s">
        <v>175</v>
      </c>
      <c r="C4129" s="4" t="s">
        <v>415</v>
      </c>
      <c r="D4129" s="4" t="s">
        <v>760</v>
      </c>
      <c r="E4129" s="3" t="s">
        <v>869</v>
      </c>
      <c r="F4129" s="3"/>
      <c r="G4129" s="3" t="s">
        <v>42</v>
      </c>
      <c r="H4129" s="3">
        <v>1</v>
      </c>
      <c r="I4129" s="3" t="s">
        <v>833</v>
      </c>
      <c r="J4129" s="3">
        <v>2040</v>
      </c>
      <c r="K4129" s="9">
        <v>3.8358266206367467E-2</v>
      </c>
    </row>
    <row r="4130" spans="1:11" x14ac:dyDescent="0.3">
      <c r="A4130" s="4" t="s">
        <v>277</v>
      </c>
      <c r="B4130" s="4" t="s">
        <v>175</v>
      </c>
      <c r="C4130" s="4" t="s">
        <v>415</v>
      </c>
      <c r="D4130" s="4" t="s">
        <v>760</v>
      </c>
      <c r="E4130" s="3" t="s">
        <v>869</v>
      </c>
      <c r="F4130" s="3"/>
      <c r="G4130" s="3" t="s">
        <v>42</v>
      </c>
      <c r="H4130" s="3">
        <v>1</v>
      </c>
      <c r="I4130" s="3" t="s">
        <v>833</v>
      </c>
      <c r="J4130" s="3">
        <v>2050</v>
      </c>
      <c r="K4130" s="9">
        <v>3.8948393378773122E-2</v>
      </c>
    </row>
    <row r="4131" spans="1:11" x14ac:dyDescent="0.3">
      <c r="A4131" s="4" t="s">
        <v>277</v>
      </c>
      <c r="B4131" s="4" t="s">
        <v>175</v>
      </c>
      <c r="C4131" s="4" t="s">
        <v>415</v>
      </c>
      <c r="D4131" s="4" t="s">
        <v>759</v>
      </c>
      <c r="E4131" s="3" t="s">
        <v>899</v>
      </c>
      <c r="F4131" s="3"/>
      <c r="G4131" s="3" t="s">
        <v>0</v>
      </c>
      <c r="H4131" s="3" t="s">
        <v>177</v>
      </c>
      <c r="I4131" s="3" t="s">
        <v>12</v>
      </c>
      <c r="J4131" s="3">
        <v>2020</v>
      </c>
      <c r="K4131" s="9">
        <v>0.5</v>
      </c>
    </row>
    <row r="4132" spans="1:11" x14ac:dyDescent="0.3">
      <c r="A4132" s="4" t="s">
        <v>277</v>
      </c>
      <c r="B4132" s="4" t="s">
        <v>175</v>
      </c>
      <c r="C4132" s="4" t="s">
        <v>415</v>
      </c>
      <c r="D4132" s="4" t="s">
        <v>759</v>
      </c>
      <c r="E4132" s="3" t="s">
        <v>899</v>
      </c>
      <c r="F4132" s="3"/>
      <c r="G4132" s="3" t="s">
        <v>0</v>
      </c>
      <c r="H4132" s="3" t="s">
        <v>177</v>
      </c>
      <c r="I4132" s="3" t="s">
        <v>12</v>
      </c>
      <c r="J4132" s="3">
        <v>2050</v>
      </c>
      <c r="K4132" s="9">
        <v>0.8</v>
      </c>
    </row>
    <row r="4133" spans="1:11" x14ac:dyDescent="0.3">
      <c r="A4133" s="4" t="s">
        <v>277</v>
      </c>
      <c r="B4133" s="4" t="s">
        <v>175</v>
      </c>
      <c r="C4133" s="4" t="s">
        <v>415</v>
      </c>
      <c r="D4133" s="4" t="s">
        <v>759</v>
      </c>
      <c r="E4133" s="3" t="s">
        <v>899</v>
      </c>
      <c r="F4133" s="3"/>
      <c r="G4133" s="3" t="s">
        <v>0</v>
      </c>
      <c r="H4133" s="3" t="s">
        <v>177</v>
      </c>
      <c r="I4133" s="3" t="s">
        <v>11</v>
      </c>
      <c r="J4133" s="3">
        <v>2020</v>
      </c>
      <c r="K4133" s="9">
        <v>1</v>
      </c>
    </row>
    <row r="4134" spans="1:11" x14ac:dyDescent="0.3">
      <c r="A4134" s="4" t="s">
        <v>277</v>
      </c>
      <c r="B4134" s="4" t="s">
        <v>175</v>
      </c>
      <c r="C4134" s="4" t="s">
        <v>415</v>
      </c>
      <c r="D4134" s="4" t="s">
        <v>759</v>
      </c>
      <c r="E4134" s="3" t="s">
        <v>899</v>
      </c>
      <c r="F4134" s="3"/>
      <c r="G4134" s="3" t="s">
        <v>0</v>
      </c>
      <c r="H4134" s="3" t="s">
        <v>177</v>
      </c>
      <c r="I4134" s="3" t="s">
        <v>11</v>
      </c>
      <c r="J4134" s="3">
        <v>2050</v>
      </c>
      <c r="K4134" s="9">
        <v>1.2</v>
      </c>
    </row>
    <row r="4135" spans="1:11" x14ac:dyDescent="0.3">
      <c r="A4135" s="4" t="s">
        <v>277</v>
      </c>
      <c r="B4135" s="4" t="s">
        <v>175</v>
      </c>
      <c r="C4135" s="4" t="s">
        <v>415</v>
      </c>
      <c r="D4135" s="4" t="s">
        <v>759</v>
      </c>
      <c r="E4135" s="3" t="s">
        <v>899</v>
      </c>
      <c r="F4135" s="3"/>
      <c r="G4135" s="3" t="s">
        <v>0</v>
      </c>
      <c r="H4135" s="3" t="s">
        <v>177</v>
      </c>
      <c r="I4135" s="3" t="s">
        <v>833</v>
      </c>
      <c r="J4135" s="3">
        <v>2015</v>
      </c>
      <c r="K4135" s="9">
        <v>5.2580331061343726</v>
      </c>
    </row>
    <row r="4136" spans="1:11" x14ac:dyDescent="0.3">
      <c r="A4136" s="4" t="s">
        <v>277</v>
      </c>
      <c r="B4136" s="4" t="s">
        <v>175</v>
      </c>
      <c r="C4136" s="4" t="s">
        <v>415</v>
      </c>
      <c r="D4136" s="4" t="s">
        <v>759</v>
      </c>
      <c r="E4136" s="3" t="s">
        <v>899</v>
      </c>
      <c r="F4136" s="3"/>
      <c r="G4136" s="3" t="s">
        <v>0</v>
      </c>
      <c r="H4136" s="3" t="s">
        <v>177</v>
      </c>
      <c r="I4136" s="3" t="s">
        <v>833</v>
      </c>
      <c r="J4136" s="3">
        <v>2020</v>
      </c>
      <c r="K4136" s="9">
        <v>5.2580331061343726</v>
      </c>
    </row>
    <row r="4137" spans="1:11" x14ac:dyDescent="0.3">
      <c r="A4137" s="4" t="s">
        <v>277</v>
      </c>
      <c r="B4137" s="4" t="s">
        <v>175</v>
      </c>
      <c r="C4137" s="4" t="s">
        <v>415</v>
      </c>
      <c r="D4137" s="4" t="s">
        <v>759</v>
      </c>
      <c r="E4137" s="3" t="s">
        <v>899</v>
      </c>
      <c r="F4137" s="3"/>
      <c r="G4137" s="3" t="s">
        <v>0</v>
      </c>
      <c r="H4137" s="3" t="s">
        <v>177</v>
      </c>
      <c r="I4137" s="3" t="s">
        <v>833</v>
      </c>
      <c r="J4137" s="3">
        <v>2030</v>
      </c>
      <c r="K4137" s="9">
        <v>2.9211295034079838</v>
      </c>
    </row>
    <row r="4138" spans="1:11" x14ac:dyDescent="0.3">
      <c r="A4138" s="4" t="s">
        <v>277</v>
      </c>
      <c r="B4138" s="4" t="s">
        <v>175</v>
      </c>
      <c r="C4138" s="4" t="s">
        <v>415</v>
      </c>
      <c r="D4138" s="4" t="s">
        <v>759</v>
      </c>
      <c r="E4138" s="3" t="s">
        <v>899</v>
      </c>
      <c r="F4138" s="3"/>
      <c r="G4138" s="3" t="s">
        <v>0</v>
      </c>
      <c r="H4138" s="3" t="s">
        <v>177</v>
      </c>
      <c r="I4138" s="3" t="s">
        <v>833</v>
      </c>
      <c r="J4138" s="3">
        <v>2040</v>
      </c>
      <c r="K4138" s="9">
        <v>2.1212121212121211</v>
      </c>
    </row>
    <row r="4139" spans="1:11" x14ac:dyDescent="0.3">
      <c r="A4139" s="4" t="s">
        <v>277</v>
      </c>
      <c r="B4139" s="4" t="s">
        <v>175</v>
      </c>
      <c r="C4139" s="4" t="s">
        <v>415</v>
      </c>
      <c r="D4139" s="4" t="s">
        <v>759</v>
      </c>
      <c r="E4139" s="3" t="s">
        <v>899</v>
      </c>
      <c r="F4139" s="3"/>
      <c r="G4139" s="3" t="s">
        <v>0</v>
      </c>
      <c r="H4139" s="3" t="s">
        <v>177</v>
      </c>
      <c r="I4139" s="3" t="s">
        <v>833</v>
      </c>
      <c r="J4139" s="3">
        <v>2050</v>
      </c>
      <c r="K4139" s="9">
        <v>1.4605647517039919</v>
      </c>
    </row>
    <row r="4140" spans="1:11" x14ac:dyDescent="0.3">
      <c r="A4140" s="4" t="s">
        <v>277</v>
      </c>
      <c r="B4140" s="4" t="s">
        <v>175</v>
      </c>
      <c r="C4140" s="4" t="s">
        <v>415</v>
      </c>
      <c r="D4140" s="4" t="s">
        <v>762</v>
      </c>
      <c r="E4140" s="3" t="s">
        <v>902</v>
      </c>
      <c r="F4140" s="3"/>
      <c r="G4140" s="3"/>
      <c r="H4140" s="3"/>
      <c r="I4140" s="3" t="s">
        <v>833</v>
      </c>
      <c r="J4140" s="3">
        <v>2015</v>
      </c>
      <c r="K4140" s="9">
        <v>0</v>
      </c>
    </row>
    <row r="4141" spans="1:11" x14ac:dyDescent="0.3">
      <c r="A4141" s="4" t="s">
        <v>277</v>
      </c>
      <c r="B4141" s="4" t="s">
        <v>175</v>
      </c>
      <c r="C4141" s="4" t="s">
        <v>415</v>
      </c>
      <c r="D4141" s="4" t="s">
        <v>762</v>
      </c>
      <c r="E4141" s="3" t="s">
        <v>902</v>
      </c>
      <c r="F4141" s="3"/>
      <c r="G4141" s="3"/>
      <c r="H4141" s="3"/>
      <c r="I4141" s="3" t="s">
        <v>833</v>
      </c>
      <c r="J4141" s="3">
        <v>2020</v>
      </c>
      <c r="K4141" s="9">
        <v>0</v>
      </c>
    </row>
    <row r="4142" spans="1:11" x14ac:dyDescent="0.3">
      <c r="A4142" s="4" t="s">
        <v>277</v>
      </c>
      <c r="B4142" s="4" t="s">
        <v>175</v>
      </c>
      <c r="C4142" s="4" t="s">
        <v>415</v>
      </c>
      <c r="D4142" s="4" t="s">
        <v>762</v>
      </c>
      <c r="E4142" s="3" t="s">
        <v>902</v>
      </c>
      <c r="F4142" s="3"/>
      <c r="G4142" s="3"/>
      <c r="H4142" s="3"/>
      <c r="I4142" s="3" t="s">
        <v>833</v>
      </c>
      <c r="J4142" s="3">
        <v>2030</v>
      </c>
      <c r="K4142" s="9">
        <v>0</v>
      </c>
    </row>
    <row r="4143" spans="1:11" x14ac:dyDescent="0.3">
      <c r="A4143" s="4" t="s">
        <v>277</v>
      </c>
      <c r="B4143" s="4" t="s">
        <v>175</v>
      </c>
      <c r="C4143" s="4" t="s">
        <v>415</v>
      </c>
      <c r="D4143" s="4" t="s">
        <v>762</v>
      </c>
      <c r="E4143" s="3" t="s">
        <v>902</v>
      </c>
      <c r="F4143" s="3"/>
      <c r="G4143" s="3"/>
      <c r="H4143" s="3"/>
      <c r="I4143" s="3" t="s">
        <v>833</v>
      </c>
      <c r="J4143" s="3">
        <v>2050</v>
      </c>
      <c r="K4143" s="9">
        <v>0</v>
      </c>
    </row>
    <row r="4144" spans="1:11" x14ac:dyDescent="0.3">
      <c r="A4144" s="4" t="s">
        <v>277</v>
      </c>
      <c r="B4144" s="4" t="s">
        <v>175</v>
      </c>
      <c r="C4144" s="4" t="s">
        <v>415</v>
      </c>
      <c r="D4144" s="4" t="s">
        <v>761</v>
      </c>
      <c r="E4144" s="3" t="s">
        <v>890</v>
      </c>
      <c r="F4144" s="3"/>
      <c r="G4144" s="3" t="s">
        <v>178</v>
      </c>
      <c r="H4144" s="3">
        <v>1</v>
      </c>
      <c r="I4144" s="3" t="s">
        <v>12</v>
      </c>
      <c r="J4144" s="3">
        <v>2020</v>
      </c>
      <c r="K4144" s="9">
        <v>0.9</v>
      </c>
    </row>
    <row r="4145" spans="1:11" x14ac:dyDescent="0.3">
      <c r="A4145" s="4" t="s">
        <v>277</v>
      </c>
      <c r="B4145" s="4" t="s">
        <v>175</v>
      </c>
      <c r="C4145" s="4" t="s">
        <v>415</v>
      </c>
      <c r="D4145" s="4" t="s">
        <v>761</v>
      </c>
      <c r="E4145" s="3" t="s">
        <v>890</v>
      </c>
      <c r="F4145" s="3"/>
      <c r="G4145" s="3" t="s">
        <v>178</v>
      </c>
      <c r="H4145" s="3">
        <v>1</v>
      </c>
      <c r="I4145" s="3" t="s">
        <v>12</v>
      </c>
      <c r="J4145" s="3">
        <v>2050</v>
      </c>
      <c r="K4145" s="9">
        <v>0.9</v>
      </c>
    </row>
    <row r="4146" spans="1:11" x14ac:dyDescent="0.3">
      <c r="A4146" s="4" t="s">
        <v>277</v>
      </c>
      <c r="B4146" s="4" t="s">
        <v>175</v>
      </c>
      <c r="C4146" s="4" t="s">
        <v>415</v>
      </c>
      <c r="D4146" s="4" t="s">
        <v>761</v>
      </c>
      <c r="E4146" s="3" t="s">
        <v>890</v>
      </c>
      <c r="F4146" s="3"/>
      <c r="G4146" s="3" t="s">
        <v>178</v>
      </c>
      <c r="H4146" s="3">
        <v>1</v>
      </c>
      <c r="I4146" s="3" t="s">
        <v>11</v>
      </c>
      <c r="J4146" s="3">
        <v>2020</v>
      </c>
      <c r="K4146" s="9">
        <v>1.1000000000000001</v>
      </c>
    </row>
    <row r="4147" spans="1:11" x14ac:dyDescent="0.3">
      <c r="A4147" s="4" t="s">
        <v>277</v>
      </c>
      <c r="B4147" s="4" t="s">
        <v>175</v>
      </c>
      <c r="C4147" s="4" t="s">
        <v>415</v>
      </c>
      <c r="D4147" s="4" t="s">
        <v>761</v>
      </c>
      <c r="E4147" s="3" t="s">
        <v>890</v>
      </c>
      <c r="F4147" s="3"/>
      <c r="G4147" s="3" t="s">
        <v>178</v>
      </c>
      <c r="H4147" s="3">
        <v>1</v>
      </c>
      <c r="I4147" s="3" t="s">
        <v>11</v>
      </c>
      <c r="J4147" s="3">
        <v>2050</v>
      </c>
      <c r="K4147" s="9">
        <v>1.1000000000000001</v>
      </c>
    </row>
    <row r="4148" spans="1:11" x14ac:dyDescent="0.3">
      <c r="A4148" s="4" t="s">
        <v>277</v>
      </c>
      <c r="B4148" s="4" t="s">
        <v>175</v>
      </c>
      <c r="C4148" s="4" t="s">
        <v>415</v>
      </c>
      <c r="D4148" s="4" t="s">
        <v>761</v>
      </c>
      <c r="E4148" s="3" t="s">
        <v>890</v>
      </c>
      <c r="F4148" s="3"/>
      <c r="G4148" s="3" t="s">
        <v>178</v>
      </c>
      <c r="H4148" s="3">
        <v>1</v>
      </c>
      <c r="I4148" s="3" t="s">
        <v>833</v>
      </c>
      <c r="J4148" s="3">
        <v>2015</v>
      </c>
      <c r="K4148" s="9">
        <v>20.404307576043831</v>
      </c>
    </row>
    <row r="4149" spans="1:11" x14ac:dyDescent="0.3">
      <c r="A4149" s="4" t="s">
        <v>277</v>
      </c>
      <c r="B4149" s="4" t="s">
        <v>175</v>
      </c>
      <c r="C4149" s="4" t="s">
        <v>415</v>
      </c>
      <c r="D4149" s="4" t="s">
        <v>761</v>
      </c>
      <c r="E4149" s="3" t="s">
        <v>890</v>
      </c>
      <c r="F4149" s="3"/>
      <c r="G4149" s="3" t="s">
        <v>178</v>
      </c>
      <c r="H4149" s="3">
        <v>1</v>
      </c>
      <c r="I4149" s="3" t="s">
        <v>833</v>
      </c>
      <c r="J4149" s="3">
        <v>2020</v>
      </c>
      <c r="K4149" s="9">
        <v>20.404307576043831</v>
      </c>
    </row>
    <row r="4150" spans="1:11" x14ac:dyDescent="0.3">
      <c r="A4150" s="4" t="s">
        <v>277</v>
      </c>
      <c r="B4150" s="4" t="s">
        <v>175</v>
      </c>
      <c r="C4150" s="4" t="s">
        <v>415</v>
      </c>
      <c r="D4150" s="4" t="s">
        <v>761</v>
      </c>
      <c r="E4150" s="3" t="s">
        <v>890</v>
      </c>
      <c r="F4150" s="3"/>
      <c r="G4150" s="3" t="s">
        <v>178</v>
      </c>
      <c r="H4150" s="3">
        <v>1</v>
      </c>
      <c r="I4150" s="3" t="s">
        <v>833</v>
      </c>
      <c r="J4150" s="3">
        <v>2030</v>
      </c>
      <c r="K4150" s="9">
        <v>13.60287171736255</v>
      </c>
    </row>
    <row r="4151" spans="1:11" x14ac:dyDescent="0.3">
      <c r="A4151" s="4" t="s">
        <v>277</v>
      </c>
      <c r="B4151" s="4" t="s">
        <v>175</v>
      </c>
      <c r="C4151" s="4" t="s">
        <v>415</v>
      </c>
      <c r="D4151" s="4" t="s">
        <v>761</v>
      </c>
      <c r="E4151" s="3" t="s">
        <v>890</v>
      </c>
      <c r="F4151" s="3"/>
      <c r="G4151" s="3" t="s">
        <v>178</v>
      </c>
      <c r="H4151" s="3">
        <v>1</v>
      </c>
      <c r="I4151" s="3" t="s">
        <v>833</v>
      </c>
      <c r="J4151" s="3">
        <v>2040</v>
      </c>
      <c r="K4151" s="9">
        <v>13.602871717362561</v>
      </c>
    </row>
    <row r="4152" spans="1:11" x14ac:dyDescent="0.3">
      <c r="A4152" s="4" t="s">
        <v>277</v>
      </c>
      <c r="B4152" s="4" t="s">
        <v>175</v>
      </c>
      <c r="C4152" s="4" t="s">
        <v>415</v>
      </c>
      <c r="D4152" s="4" t="s">
        <v>761</v>
      </c>
      <c r="E4152" s="3" t="s">
        <v>890</v>
      </c>
      <c r="F4152" s="3"/>
      <c r="G4152" s="3" t="s">
        <v>178</v>
      </c>
      <c r="H4152" s="3">
        <v>1</v>
      </c>
      <c r="I4152" s="3" t="s">
        <v>833</v>
      </c>
      <c r="J4152" s="3">
        <v>2050</v>
      </c>
      <c r="K4152" s="9">
        <v>13.60287171736255</v>
      </c>
    </row>
    <row r="4153" spans="1:11" x14ac:dyDescent="0.3">
      <c r="A4153" s="4" t="s">
        <v>277</v>
      </c>
      <c r="B4153" s="4" t="s">
        <v>175</v>
      </c>
      <c r="C4153" s="4" t="s">
        <v>36</v>
      </c>
      <c r="D4153" s="4" t="s">
        <v>765</v>
      </c>
      <c r="E4153" s="3" t="s">
        <v>900</v>
      </c>
      <c r="F4153" s="3"/>
      <c r="G4153" s="3" t="s">
        <v>42</v>
      </c>
      <c r="H4153" s="3">
        <v>1</v>
      </c>
      <c r="I4153" s="3" t="s">
        <v>12</v>
      </c>
      <c r="J4153" s="3">
        <v>2020</v>
      </c>
      <c r="K4153" s="9">
        <v>0.9</v>
      </c>
    </row>
    <row r="4154" spans="1:11" x14ac:dyDescent="0.3">
      <c r="A4154" s="4" t="s">
        <v>277</v>
      </c>
      <c r="B4154" s="4" t="s">
        <v>175</v>
      </c>
      <c r="C4154" s="4" t="s">
        <v>36</v>
      </c>
      <c r="D4154" s="4" t="s">
        <v>765</v>
      </c>
      <c r="E4154" s="3" t="s">
        <v>900</v>
      </c>
      <c r="F4154" s="3"/>
      <c r="G4154" s="3" t="s">
        <v>42</v>
      </c>
      <c r="H4154" s="3">
        <v>1</v>
      </c>
      <c r="I4154" s="3" t="s">
        <v>12</v>
      </c>
      <c r="J4154" s="3">
        <v>2050</v>
      </c>
      <c r="K4154" s="9">
        <v>0.9</v>
      </c>
    </row>
    <row r="4155" spans="1:11" x14ac:dyDescent="0.3">
      <c r="A4155" s="4" t="s">
        <v>277</v>
      </c>
      <c r="B4155" s="4" t="s">
        <v>175</v>
      </c>
      <c r="C4155" s="4" t="s">
        <v>36</v>
      </c>
      <c r="D4155" s="4" t="s">
        <v>765</v>
      </c>
      <c r="E4155" s="3" t="s">
        <v>900</v>
      </c>
      <c r="F4155" s="3"/>
      <c r="G4155" s="3" t="s">
        <v>42</v>
      </c>
      <c r="H4155" s="3">
        <v>1</v>
      </c>
      <c r="I4155" s="3" t="s">
        <v>11</v>
      </c>
      <c r="J4155" s="3">
        <v>2020</v>
      </c>
      <c r="K4155" s="9">
        <v>1.1000000000000001</v>
      </c>
    </row>
    <row r="4156" spans="1:11" x14ac:dyDescent="0.3">
      <c r="A4156" s="4" t="s">
        <v>277</v>
      </c>
      <c r="B4156" s="4" t="s">
        <v>175</v>
      </c>
      <c r="C4156" s="4" t="s">
        <v>36</v>
      </c>
      <c r="D4156" s="4" t="s">
        <v>765</v>
      </c>
      <c r="E4156" s="3" t="s">
        <v>900</v>
      </c>
      <c r="F4156" s="3"/>
      <c r="G4156" s="3" t="s">
        <v>42</v>
      </c>
      <c r="H4156" s="3">
        <v>1</v>
      </c>
      <c r="I4156" s="3" t="s">
        <v>11</v>
      </c>
      <c r="J4156" s="3">
        <v>2050</v>
      </c>
      <c r="K4156" s="9">
        <v>1.1000000000000001</v>
      </c>
    </row>
    <row r="4157" spans="1:11" x14ac:dyDescent="0.3">
      <c r="A4157" s="4" t="s">
        <v>277</v>
      </c>
      <c r="B4157" s="4" t="s">
        <v>175</v>
      </c>
      <c r="C4157" s="4" t="s">
        <v>36</v>
      </c>
      <c r="D4157" s="4" t="s">
        <v>765</v>
      </c>
      <c r="E4157" s="3" t="s">
        <v>900</v>
      </c>
      <c r="F4157" s="3"/>
      <c r="G4157" s="3" t="s">
        <v>42</v>
      </c>
      <c r="H4157" s="3">
        <v>1</v>
      </c>
      <c r="I4157" s="3" t="s">
        <v>833</v>
      </c>
      <c r="J4157" s="3">
        <v>2015</v>
      </c>
      <c r="K4157" s="9">
        <v>3.7974683544303792E-2</v>
      </c>
    </row>
    <row r="4158" spans="1:11" x14ac:dyDescent="0.3">
      <c r="A4158" s="4" t="s">
        <v>277</v>
      </c>
      <c r="B4158" s="4" t="s">
        <v>175</v>
      </c>
      <c r="C4158" s="4" t="s">
        <v>36</v>
      </c>
      <c r="D4158" s="4" t="s">
        <v>765</v>
      </c>
      <c r="E4158" s="3" t="s">
        <v>900</v>
      </c>
      <c r="F4158" s="3"/>
      <c r="G4158" s="3" t="s">
        <v>42</v>
      </c>
      <c r="H4158" s="3">
        <v>1</v>
      </c>
      <c r="I4158" s="3" t="s">
        <v>833</v>
      </c>
      <c r="J4158" s="3">
        <v>2020</v>
      </c>
      <c r="K4158" s="9">
        <v>3.7974683544303792E-2</v>
      </c>
    </row>
    <row r="4159" spans="1:11" x14ac:dyDescent="0.3">
      <c r="A4159" s="4" t="s">
        <v>277</v>
      </c>
      <c r="B4159" s="4" t="s">
        <v>175</v>
      </c>
      <c r="C4159" s="4" t="s">
        <v>36</v>
      </c>
      <c r="D4159" s="4" t="s">
        <v>765</v>
      </c>
      <c r="E4159" s="3" t="s">
        <v>900</v>
      </c>
      <c r="F4159" s="3"/>
      <c r="G4159" s="3" t="s">
        <v>42</v>
      </c>
      <c r="H4159" s="3">
        <v>1</v>
      </c>
      <c r="I4159" s="3" t="s">
        <v>833</v>
      </c>
      <c r="J4159" s="3">
        <v>2030</v>
      </c>
      <c r="K4159" s="9">
        <v>2.5316455696202531E-2</v>
      </c>
    </row>
    <row r="4160" spans="1:11" x14ac:dyDescent="0.3">
      <c r="A4160" s="4" t="s">
        <v>277</v>
      </c>
      <c r="B4160" s="4" t="s">
        <v>175</v>
      </c>
      <c r="C4160" s="4" t="s">
        <v>36</v>
      </c>
      <c r="D4160" s="4" t="s">
        <v>765</v>
      </c>
      <c r="E4160" s="3" t="s">
        <v>900</v>
      </c>
      <c r="F4160" s="3"/>
      <c r="G4160" s="3" t="s">
        <v>42</v>
      </c>
      <c r="H4160" s="3">
        <v>1</v>
      </c>
      <c r="I4160" s="3" t="s">
        <v>833</v>
      </c>
      <c r="J4160" s="3">
        <v>2040</v>
      </c>
      <c r="K4160" s="9">
        <v>2.5316455696202531E-2</v>
      </c>
    </row>
    <row r="4161" spans="1:11" x14ac:dyDescent="0.3">
      <c r="A4161" s="4" t="s">
        <v>277</v>
      </c>
      <c r="B4161" s="4" t="s">
        <v>175</v>
      </c>
      <c r="C4161" s="4" t="s">
        <v>36</v>
      </c>
      <c r="D4161" s="4" t="s">
        <v>765</v>
      </c>
      <c r="E4161" s="3" t="s">
        <v>900</v>
      </c>
      <c r="F4161" s="3"/>
      <c r="G4161" s="3" t="s">
        <v>42</v>
      </c>
      <c r="H4161" s="3">
        <v>1</v>
      </c>
      <c r="I4161" s="3" t="s">
        <v>833</v>
      </c>
      <c r="J4161" s="3">
        <v>2050</v>
      </c>
      <c r="K4161" s="9">
        <v>2.5316455696202531E-2</v>
      </c>
    </row>
    <row r="4162" spans="1:11" x14ac:dyDescent="0.3">
      <c r="A4162" s="4" t="s">
        <v>277</v>
      </c>
      <c r="B4162" s="4" t="s">
        <v>175</v>
      </c>
      <c r="C4162" s="4" t="s">
        <v>36</v>
      </c>
      <c r="D4162" s="4" t="s">
        <v>704</v>
      </c>
      <c r="E4162" s="3" t="s">
        <v>872</v>
      </c>
      <c r="F4162" s="3"/>
      <c r="G4162" s="3"/>
      <c r="H4162" s="3"/>
      <c r="I4162" s="3" t="s">
        <v>833</v>
      </c>
      <c r="J4162" s="3">
        <v>2015</v>
      </c>
      <c r="K4162" s="9">
        <v>0.79</v>
      </c>
    </row>
    <row r="4163" spans="1:11" x14ac:dyDescent="0.3">
      <c r="A4163" s="4" t="s">
        <v>277</v>
      </c>
      <c r="B4163" s="4" t="s">
        <v>175</v>
      </c>
      <c r="C4163" s="4" t="s">
        <v>36</v>
      </c>
      <c r="D4163" s="4" t="s">
        <v>704</v>
      </c>
      <c r="E4163" s="3" t="s">
        <v>872</v>
      </c>
      <c r="F4163" s="3"/>
      <c r="G4163" s="3"/>
      <c r="H4163" s="3"/>
      <c r="I4163" s="3" t="s">
        <v>833</v>
      </c>
      <c r="J4163" s="3">
        <v>2020</v>
      </c>
      <c r="K4163" s="9">
        <v>0.79</v>
      </c>
    </row>
    <row r="4164" spans="1:11" x14ac:dyDescent="0.3">
      <c r="A4164" s="4" t="s">
        <v>277</v>
      </c>
      <c r="B4164" s="4" t="s">
        <v>175</v>
      </c>
      <c r="C4164" s="4" t="s">
        <v>36</v>
      </c>
      <c r="D4164" s="4" t="s">
        <v>704</v>
      </c>
      <c r="E4164" s="3" t="s">
        <v>872</v>
      </c>
      <c r="F4164" s="3"/>
      <c r="G4164" s="3"/>
      <c r="H4164" s="3"/>
      <c r="I4164" s="3" t="s">
        <v>833</v>
      </c>
      <c r="J4164" s="3">
        <v>2030</v>
      </c>
      <c r="K4164" s="9">
        <v>0.79</v>
      </c>
    </row>
    <row r="4165" spans="1:11" x14ac:dyDescent="0.3">
      <c r="A4165" s="4" t="s">
        <v>277</v>
      </c>
      <c r="B4165" s="4" t="s">
        <v>175</v>
      </c>
      <c r="C4165" s="4" t="s">
        <v>36</v>
      </c>
      <c r="D4165" s="4" t="s">
        <v>704</v>
      </c>
      <c r="E4165" s="3" t="s">
        <v>872</v>
      </c>
      <c r="F4165" s="3"/>
      <c r="G4165" s="3"/>
      <c r="H4165" s="3"/>
      <c r="I4165" s="3" t="s">
        <v>833</v>
      </c>
      <c r="J4165" s="3">
        <v>2040</v>
      </c>
      <c r="K4165" s="9">
        <v>0.79</v>
      </c>
    </row>
    <row r="4166" spans="1:11" x14ac:dyDescent="0.3">
      <c r="A4166" s="4" t="s">
        <v>277</v>
      </c>
      <c r="B4166" s="4" t="s">
        <v>175</v>
      </c>
      <c r="C4166" s="4" t="s">
        <v>36</v>
      </c>
      <c r="D4166" s="4" t="s">
        <v>704</v>
      </c>
      <c r="E4166" s="3" t="s">
        <v>872</v>
      </c>
      <c r="F4166" s="3"/>
      <c r="G4166" s="3"/>
      <c r="H4166" s="3"/>
      <c r="I4166" s="3" t="s">
        <v>833</v>
      </c>
      <c r="J4166" s="3">
        <v>2050</v>
      </c>
      <c r="K4166" s="9">
        <v>0.79</v>
      </c>
    </row>
    <row r="4167" spans="1:11" x14ac:dyDescent="0.3">
      <c r="A4167" s="4" t="s">
        <v>277</v>
      </c>
      <c r="B4167" s="4" t="s">
        <v>175</v>
      </c>
      <c r="C4167" s="4" t="s">
        <v>36</v>
      </c>
      <c r="D4167" s="4" t="s">
        <v>763</v>
      </c>
      <c r="E4167" s="3" t="s">
        <v>852</v>
      </c>
      <c r="F4167" s="3"/>
      <c r="G4167" s="3"/>
      <c r="H4167" s="3"/>
      <c r="I4167" s="3" t="s">
        <v>833</v>
      </c>
      <c r="J4167" s="3">
        <v>2015</v>
      </c>
      <c r="K4167" s="9">
        <v>20.100000000000001</v>
      </c>
    </row>
    <row r="4168" spans="1:11" x14ac:dyDescent="0.3">
      <c r="A4168" s="4" t="s">
        <v>277</v>
      </c>
      <c r="B4168" s="4" t="s">
        <v>175</v>
      </c>
      <c r="C4168" s="4" t="s">
        <v>36</v>
      </c>
      <c r="D4168" s="4" t="s">
        <v>763</v>
      </c>
      <c r="E4168" s="3" t="s">
        <v>852</v>
      </c>
      <c r="F4168" s="3"/>
      <c r="G4168" s="3"/>
      <c r="H4168" s="3"/>
      <c r="I4168" s="3" t="s">
        <v>833</v>
      </c>
      <c r="J4168" s="3">
        <v>2020</v>
      </c>
      <c r="K4168" s="9">
        <v>20.100000000000001</v>
      </c>
    </row>
    <row r="4169" spans="1:11" x14ac:dyDescent="0.3">
      <c r="A4169" s="4" t="s">
        <v>277</v>
      </c>
      <c r="B4169" s="4" t="s">
        <v>175</v>
      </c>
      <c r="C4169" s="4" t="s">
        <v>36</v>
      </c>
      <c r="D4169" s="4" t="s">
        <v>763</v>
      </c>
      <c r="E4169" s="3" t="s">
        <v>852</v>
      </c>
      <c r="F4169" s="3"/>
      <c r="G4169" s="3"/>
      <c r="H4169" s="3"/>
      <c r="I4169" s="3" t="s">
        <v>833</v>
      </c>
      <c r="J4169" s="3">
        <v>2030</v>
      </c>
      <c r="K4169" s="9">
        <v>20.100000000000001</v>
      </c>
    </row>
    <row r="4170" spans="1:11" x14ac:dyDescent="0.3">
      <c r="A4170" s="4" t="s">
        <v>277</v>
      </c>
      <c r="B4170" s="4" t="s">
        <v>175</v>
      </c>
      <c r="C4170" s="4" t="s">
        <v>36</v>
      </c>
      <c r="D4170" s="4" t="s">
        <v>763</v>
      </c>
      <c r="E4170" s="3" t="s">
        <v>852</v>
      </c>
      <c r="F4170" s="3"/>
      <c r="G4170" s="3"/>
      <c r="H4170" s="3"/>
      <c r="I4170" s="3" t="s">
        <v>833</v>
      </c>
      <c r="J4170" s="3">
        <v>2040</v>
      </c>
      <c r="K4170" s="9">
        <v>20.100000000000001</v>
      </c>
    </row>
    <row r="4171" spans="1:11" x14ac:dyDescent="0.3">
      <c r="A4171" s="4" t="s">
        <v>277</v>
      </c>
      <c r="B4171" s="4" t="s">
        <v>175</v>
      </c>
      <c r="C4171" s="4" t="s">
        <v>36</v>
      </c>
      <c r="D4171" s="4" t="s">
        <v>763</v>
      </c>
      <c r="E4171" s="3" t="s">
        <v>852</v>
      </c>
      <c r="F4171" s="3"/>
      <c r="G4171" s="3"/>
      <c r="H4171" s="3"/>
      <c r="I4171" s="3" t="s">
        <v>833</v>
      </c>
      <c r="J4171" s="3">
        <v>2050</v>
      </c>
      <c r="K4171" s="9">
        <v>20.100000000000001</v>
      </c>
    </row>
    <row r="4172" spans="1:11" x14ac:dyDescent="0.3">
      <c r="A4172" s="4" t="s">
        <v>277</v>
      </c>
      <c r="B4172" s="4" t="s">
        <v>175</v>
      </c>
      <c r="C4172" s="4" t="s">
        <v>36</v>
      </c>
      <c r="D4172" s="4" t="s">
        <v>764</v>
      </c>
      <c r="E4172" s="3" t="s">
        <v>900</v>
      </c>
      <c r="F4172" s="3"/>
      <c r="G4172" s="3" t="s">
        <v>0</v>
      </c>
      <c r="H4172" s="3" t="s">
        <v>177</v>
      </c>
      <c r="I4172" s="3" t="s">
        <v>12</v>
      </c>
      <c r="J4172" s="3">
        <v>2020</v>
      </c>
      <c r="K4172" s="9">
        <v>0.5</v>
      </c>
    </row>
    <row r="4173" spans="1:11" x14ac:dyDescent="0.3">
      <c r="A4173" s="4" t="s">
        <v>277</v>
      </c>
      <c r="B4173" s="4" t="s">
        <v>175</v>
      </c>
      <c r="C4173" s="4" t="s">
        <v>36</v>
      </c>
      <c r="D4173" s="4" t="s">
        <v>764</v>
      </c>
      <c r="E4173" s="3" t="s">
        <v>900</v>
      </c>
      <c r="F4173" s="3"/>
      <c r="G4173" s="3" t="s">
        <v>0</v>
      </c>
      <c r="H4173" s="3" t="s">
        <v>177</v>
      </c>
      <c r="I4173" s="3" t="s">
        <v>12</v>
      </c>
      <c r="J4173" s="3">
        <v>2050</v>
      </c>
      <c r="K4173" s="9">
        <v>0.8</v>
      </c>
    </row>
    <row r="4174" spans="1:11" x14ac:dyDescent="0.3">
      <c r="A4174" s="4" t="s">
        <v>277</v>
      </c>
      <c r="B4174" s="4" t="s">
        <v>175</v>
      </c>
      <c r="C4174" s="4" t="s">
        <v>36</v>
      </c>
      <c r="D4174" s="4" t="s">
        <v>764</v>
      </c>
      <c r="E4174" s="3" t="s">
        <v>900</v>
      </c>
      <c r="F4174" s="3"/>
      <c r="G4174" s="3" t="s">
        <v>0</v>
      </c>
      <c r="H4174" s="3" t="s">
        <v>177</v>
      </c>
      <c r="I4174" s="3" t="s">
        <v>11</v>
      </c>
      <c r="J4174" s="3">
        <v>2020</v>
      </c>
      <c r="K4174" s="9">
        <v>1</v>
      </c>
    </row>
    <row r="4175" spans="1:11" x14ac:dyDescent="0.3">
      <c r="A4175" s="4" t="s">
        <v>277</v>
      </c>
      <c r="B4175" s="4" t="s">
        <v>175</v>
      </c>
      <c r="C4175" s="4" t="s">
        <v>36</v>
      </c>
      <c r="D4175" s="4" t="s">
        <v>764</v>
      </c>
      <c r="E4175" s="3" t="s">
        <v>900</v>
      </c>
      <c r="F4175" s="3"/>
      <c r="G4175" s="3" t="s">
        <v>0</v>
      </c>
      <c r="H4175" s="3" t="s">
        <v>177</v>
      </c>
      <c r="I4175" s="3" t="s">
        <v>11</v>
      </c>
      <c r="J4175" s="3">
        <v>2050</v>
      </c>
      <c r="K4175" s="9">
        <v>1.2</v>
      </c>
    </row>
    <row r="4176" spans="1:11" x14ac:dyDescent="0.3">
      <c r="A4176" s="4" t="s">
        <v>277</v>
      </c>
      <c r="B4176" s="4" t="s">
        <v>175</v>
      </c>
      <c r="C4176" s="4" t="s">
        <v>36</v>
      </c>
      <c r="D4176" s="4" t="s">
        <v>764</v>
      </c>
      <c r="E4176" s="3" t="s">
        <v>900</v>
      </c>
      <c r="F4176" s="3"/>
      <c r="G4176" s="3" t="s">
        <v>0</v>
      </c>
      <c r="H4176" s="3" t="s">
        <v>177</v>
      </c>
      <c r="I4176" s="3" t="s">
        <v>833</v>
      </c>
      <c r="J4176" s="3">
        <v>2015</v>
      </c>
      <c r="K4176" s="9">
        <v>3.4177215189873422</v>
      </c>
    </row>
    <row r="4177" spans="1:11" x14ac:dyDescent="0.3">
      <c r="A4177" s="4" t="s">
        <v>277</v>
      </c>
      <c r="B4177" s="4" t="s">
        <v>175</v>
      </c>
      <c r="C4177" s="4" t="s">
        <v>36</v>
      </c>
      <c r="D4177" s="4" t="s">
        <v>764</v>
      </c>
      <c r="E4177" s="3" t="s">
        <v>900</v>
      </c>
      <c r="F4177" s="3"/>
      <c r="G4177" s="3" t="s">
        <v>0</v>
      </c>
      <c r="H4177" s="3" t="s">
        <v>177</v>
      </c>
      <c r="I4177" s="3" t="s">
        <v>833</v>
      </c>
      <c r="J4177" s="3">
        <v>2020</v>
      </c>
      <c r="K4177" s="9">
        <v>3.4177215189873422</v>
      </c>
    </row>
    <row r="4178" spans="1:11" x14ac:dyDescent="0.3">
      <c r="A4178" s="4" t="s">
        <v>277</v>
      </c>
      <c r="B4178" s="4" t="s">
        <v>175</v>
      </c>
      <c r="C4178" s="4" t="s">
        <v>36</v>
      </c>
      <c r="D4178" s="4" t="s">
        <v>764</v>
      </c>
      <c r="E4178" s="3" t="s">
        <v>900</v>
      </c>
      <c r="F4178" s="3"/>
      <c r="G4178" s="3" t="s">
        <v>0</v>
      </c>
      <c r="H4178" s="3" t="s">
        <v>177</v>
      </c>
      <c r="I4178" s="3" t="s">
        <v>833</v>
      </c>
      <c r="J4178" s="3">
        <v>2030</v>
      </c>
      <c r="K4178" s="9">
        <v>1.89873417721519</v>
      </c>
    </row>
    <row r="4179" spans="1:11" x14ac:dyDescent="0.3">
      <c r="A4179" s="4" t="s">
        <v>277</v>
      </c>
      <c r="B4179" s="4" t="s">
        <v>175</v>
      </c>
      <c r="C4179" s="4" t="s">
        <v>36</v>
      </c>
      <c r="D4179" s="4" t="s">
        <v>764</v>
      </c>
      <c r="E4179" s="3" t="s">
        <v>900</v>
      </c>
      <c r="F4179" s="3"/>
      <c r="G4179" s="3" t="s">
        <v>0</v>
      </c>
      <c r="H4179" s="3" t="s">
        <v>177</v>
      </c>
      <c r="I4179" s="3" t="s">
        <v>833</v>
      </c>
      <c r="J4179" s="3">
        <v>2040</v>
      </c>
      <c r="K4179" s="9">
        <v>1.4</v>
      </c>
    </row>
    <row r="4180" spans="1:11" x14ac:dyDescent="0.3">
      <c r="A4180" s="4" t="s">
        <v>277</v>
      </c>
      <c r="B4180" s="4" t="s">
        <v>175</v>
      </c>
      <c r="C4180" s="4" t="s">
        <v>36</v>
      </c>
      <c r="D4180" s="4" t="s">
        <v>764</v>
      </c>
      <c r="E4180" s="3" t="s">
        <v>900</v>
      </c>
      <c r="F4180" s="3"/>
      <c r="G4180" s="3" t="s">
        <v>0</v>
      </c>
      <c r="H4180" s="3" t="s">
        <v>177</v>
      </c>
      <c r="I4180" s="3" t="s">
        <v>833</v>
      </c>
      <c r="J4180" s="3">
        <v>2050</v>
      </c>
      <c r="K4180" s="9">
        <v>0.94936708860759489</v>
      </c>
    </row>
    <row r="4181" spans="1:11" x14ac:dyDescent="0.3">
      <c r="A4181" s="4" t="s">
        <v>277</v>
      </c>
      <c r="B4181" s="4" t="s">
        <v>175</v>
      </c>
      <c r="C4181" s="4" t="s">
        <v>36</v>
      </c>
      <c r="D4181" s="4" t="s">
        <v>762</v>
      </c>
      <c r="E4181" s="3" t="s">
        <v>902</v>
      </c>
      <c r="F4181" s="3"/>
      <c r="G4181" s="3"/>
      <c r="H4181" s="3"/>
      <c r="I4181" s="3" t="s">
        <v>833</v>
      </c>
      <c r="J4181" s="3">
        <v>2015</v>
      </c>
      <c r="K4181" s="9">
        <v>0</v>
      </c>
    </row>
    <row r="4182" spans="1:11" x14ac:dyDescent="0.3">
      <c r="A4182" s="4" t="s">
        <v>277</v>
      </c>
      <c r="B4182" s="4" t="s">
        <v>175</v>
      </c>
      <c r="C4182" s="4" t="s">
        <v>36</v>
      </c>
      <c r="D4182" s="4" t="s">
        <v>762</v>
      </c>
      <c r="E4182" s="3" t="s">
        <v>902</v>
      </c>
      <c r="F4182" s="3"/>
      <c r="G4182" s="3"/>
      <c r="H4182" s="3"/>
      <c r="I4182" s="3" t="s">
        <v>833</v>
      </c>
      <c r="J4182" s="3">
        <v>2020</v>
      </c>
      <c r="K4182" s="9">
        <v>0</v>
      </c>
    </row>
    <row r="4183" spans="1:11" x14ac:dyDescent="0.3">
      <c r="A4183" s="4" t="s">
        <v>277</v>
      </c>
      <c r="B4183" s="4" t="s">
        <v>175</v>
      </c>
      <c r="C4183" s="4" t="s">
        <v>36</v>
      </c>
      <c r="D4183" s="4" t="s">
        <v>762</v>
      </c>
      <c r="E4183" s="3" t="s">
        <v>902</v>
      </c>
      <c r="F4183" s="3"/>
      <c r="G4183" s="3"/>
      <c r="H4183" s="3"/>
      <c r="I4183" s="3" t="s">
        <v>833</v>
      </c>
      <c r="J4183" s="3">
        <v>2030</v>
      </c>
      <c r="K4183" s="9">
        <v>0</v>
      </c>
    </row>
    <row r="4184" spans="1:11" x14ac:dyDescent="0.3">
      <c r="A4184" s="4" t="s">
        <v>277</v>
      </c>
      <c r="B4184" s="4" t="s">
        <v>175</v>
      </c>
      <c r="C4184" s="4" t="s">
        <v>36</v>
      </c>
      <c r="D4184" s="4" t="s">
        <v>762</v>
      </c>
      <c r="E4184" s="3" t="s">
        <v>902</v>
      </c>
      <c r="F4184" s="3"/>
      <c r="G4184" s="3"/>
      <c r="H4184" s="3"/>
      <c r="I4184" s="3" t="s">
        <v>833</v>
      </c>
      <c r="J4184" s="3">
        <v>2040</v>
      </c>
      <c r="K4184" s="9">
        <v>0</v>
      </c>
    </row>
    <row r="4185" spans="1:11" x14ac:dyDescent="0.3">
      <c r="A4185" s="4" t="s">
        <v>277</v>
      </c>
      <c r="B4185" s="4" t="s">
        <v>175</v>
      </c>
      <c r="C4185" s="4" t="s">
        <v>36</v>
      </c>
      <c r="D4185" s="4" t="s">
        <v>762</v>
      </c>
      <c r="E4185" s="3" t="s">
        <v>902</v>
      </c>
      <c r="F4185" s="3"/>
      <c r="G4185" s="3"/>
      <c r="H4185" s="3"/>
      <c r="I4185" s="3" t="s">
        <v>833</v>
      </c>
      <c r="J4185" s="3">
        <v>2050</v>
      </c>
      <c r="K4185" s="9">
        <v>0</v>
      </c>
    </row>
    <row r="4186" spans="1:11" x14ac:dyDescent="0.3">
      <c r="A4186" s="4" t="s">
        <v>277</v>
      </c>
      <c r="B4186" s="4" t="s">
        <v>175</v>
      </c>
      <c r="C4186" s="4" t="s">
        <v>36</v>
      </c>
      <c r="D4186" s="4" t="s">
        <v>766</v>
      </c>
      <c r="E4186" s="3" t="s">
        <v>900</v>
      </c>
      <c r="F4186" s="3"/>
      <c r="G4186" s="3" t="s">
        <v>178</v>
      </c>
      <c r="H4186" s="3">
        <v>1</v>
      </c>
      <c r="I4186" s="3" t="s">
        <v>12</v>
      </c>
      <c r="J4186" s="3">
        <v>2020</v>
      </c>
      <c r="K4186" s="9">
        <v>0.9</v>
      </c>
    </row>
    <row r="4187" spans="1:11" x14ac:dyDescent="0.3">
      <c r="A4187" s="4" t="s">
        <v>277</v>
      </c>
      <c r="B4187" s="4" t="s">
        <v>175</v>
      </c>
      <c r="C4187" s="4" t="s">
        <v>36</v>
      </c>
      <c r="D4187" s="4" t="s">
        <v>766</v>
      </c>
      <c r="E4187" s="3" t="s">
        <v>900</v>
      </c>
      <c r="F4187" s="3"/>
      <c r="G4187" s="3" t="s">
        <v>178</v>
      </c>
      <c r="H4187" s="3">
        <v>1</v>
      </c>
      <c r="I4187" s="3" t="s">
        <v>12</v>
      </c>
      <c r="J4187" s="3">
        <v>2050</v>
      </c>
      <c r="K4187" s="9">
        <v>0.9</v>
      </c>
    </row>
    <row r="4188" spans="1:11" x14ac:dyDescent="0.3">
      <c r="A4188" s="4" t="s">
        <v>277</v>
      </c>
      <c r="B4188" s="4" t="s">
        <v>175</v>
      </c>
      <c r="C4188" s="4" t="s">
        <v>36</v>
      </c>
      <c r="D4188" s="4" t="s">
        <v>766</v>
      </c>
      <c r="E4188" s="3" t="s">
        <v>900</v>
      </c>
      <c r="F4188" s="3"/>
      <c r="G4188" s="3" t="s">
        <v>178</v>
      </c>
      <c r="H4188" s="3">
        <v>1</v>
      </c>
      <c r="I4188" s="3" t="s">
        <v>11</v>
      </c>
      <c r="J4188" s="3">
        <v>2020</v>
      </c>
      <c r="K4188" s="9">
        <v>1.1000000000000001</v>
      </c>
    </row>
    <row r="4189" spans="1:11" x14ac:dyDescent="0.3">
      <c r="A4189" s="4" t="s">
        <v>277</v>
      </c>
      <c r="B4189" s="4" t="s">
        <v>175</v>
      </c>
      <c r="C4189" s="4" t="s">
        <v>36</v>
      </c>
      <c r="D4189" s="4" t="s">
        <v>766</v>
      </c>
      <c r="E4189" s="3" t="s">
        <v>900</v>
      </c>
      <c r="F4189" s="3"/>
      <c r="G4189" s="3" t="s">
        <v>178</v>
      </c>
      <c r="H4189" s="3">
        <v>1</v>
      </c>
      <c r="I4189" s="3" t="s">
        <v>11</v>
      </c>
      <c r="J4189" s="3">
        <v>2050</v>
      </c>
      <c r="K4189" s="9">
        <v>1.1000000000000001</v>
      </c>
    </row>
    <row r="4190" spans="1:11" x14ac:dyDescent="0.3">
      <c r="A4190" s="4" t="s">
        <v>277</v>
      </c>
      <c r="B4190" s="4" t="s">
        <v>175</v>
      </c>
      <c r="C4190" s="4" t="s">
        <v>36</v>
      </c>
      <c r="D4190" s="4" t="s">
        <v>766</v>
      </c>
      <c r="E4190" s="3" t="s">
        <v>900</v>
      </c>
      <c r="F4190" s="3"/>
      <c r="G4190" s="3" t="s">
        <v>178</v>
      </c>
      <c r="H4190" s="3">
        <v>1</v>
      </c>
      <c r="I4190" s="3" t="s">
        <v>833</v>
      </c>
      <c r="J4190" s="3">
        <v>2015</v>
      </c>
      <c r="K4190" s="9">
        <v>0.1139240506329114</v>
      </c>
    </row>
    <row r="4191" spans="1:11" x14ac:dyDescent="0.3">
      <c r="A4191" s="4" t="s">
        <v>277</v>
      </c>
      <c r="B4191" s="4" t="s">
        <v>175</v>
      </c>
      <c r="C4191" s="4" t="s">
        <v>36</v>
      </c>
      <c r="D4191" s="4" t="s">
        <v>766</v>
      </c>
      <c r="E4191" s="3" t="s">
        <v>900</v>
      </c>
      <c r="F4191" s="3"/>
      <c r="G4191" s="3" t="s">
        <v>178</v>
      </c>
      <c r="H4191" s="3">
        <v>1</v>
      </c>
      <c r="I4191" s="3" t="s">
        <v>833</v>
      </c>
      <c r="J4191" s="3">
        <v>2020</v>
      </c>
      <c r="K4191" s="9">
        <v>0.1139240506329114</v>
      </c>
    </row>
    <row r="4192" spans="1:11" x14ac:dyDescent="0.3">
      <c r="A4192" s="4" t="s">
        <v>277</v>
      </c>
      <c r="B4192" s="4" t="s">
        <v>175</v>
      </c>
      <c r="C4192" s="4" t="s">
        <v>36</v>
      </c>
      <c r="D4192" s="4" t="s">
        <v>766</v>
      </c>
      <c r="E4192" s="3" t="s">
        <v>900</v>
      </c>
      <c r="F4192" s="3"/>
      <c r="G4192" s="3" t="s">
        <v>178</v>
      </c>
      <c r="H4192" s="3">
        <v>1</v>
      </c>
      <c r="I4192" s="3" t="s">
        <v>833</v>
      </c>
      <c r="J4192" s="3">
        <v>2030</v>
      </c>
      <c r="K4192" s="9">
        <v>7.5949367088607583E-2</v>
      </c>
    </row>
    <row r="4193" spans="1:11" x14ac:dyDescent="0.3">
      <c r="A4193" s="4" t="s">
        <v>277</v>
      </c>
      <c r="B4193" s="4" t="s">
        <v>175</v>
      </c>
      <c r="C4193" s="4" t="s">
        <v>36</v>
      </c>
      <c r="D4193" s="4" t="s">
        <v>766</v>
      </c>
      <c r="E4193" s="3" t="s">
        <v>900</v>
      </c>
      <c r="F4193" s="3"/>
      <c r="G4193" s="3" t="s">
        <v>178</v>
      </c>
      <c r="H4193" s="3">
        <v>1</v>
      </c>
      <c r="I4193" s="3" t="s">
        <v>833</v>
      </c>
      <c r="J4193" s="3">
        <v>2040</v>
      </c>
      <c r="K4193" s="9">
        <v>7.5949367088607583E-2</v>
      </c>
    </row>
    <row r="4194" spans="1:11" x14ac:dyDescent="0.3">
      <c r="A4194" s="4" t="s">
        <v>277</v>
      </c>
      <c r="B4194" s="4" t="s">
        <v>175</v>
      </c>
      <c r="C4194" s="4" t="s">
        <v>36</v>
      </c>
      <c r="D4194" s="4" t="s">
        <v>766</v>
      </c>
      <c r="E4194" s="3" t="s">
        <v>900</v>
      </c>
      <c r="F4194" s="3"/>
      <c r="G4194" s="3" t="s">
        <v>178</v>
      </c>
      <c r="H4194" s="3">
        <v>1</v>
      </c>
      <c r="I4194" s="3" t="s">
        <v>833</v>
      </c>
      <c r="J4194" s="3">
        <v>2050</v>
      </c>
      <c r="K4194" s="9">
        <v>7.5949367088607583E-2</v>
      </c>
    </row>
    <row r="4195" spans="1:11" x14ac:dyDescent="0.3">
      <c r="A4195" s="4" t="s">
        <v>1072</v>
      </c>
      <c r="B4195" s="4" t="s">
        <v>1045</v>
      </c>
      <c r="C4195" s="4" t="s">
        <v>10</v>
      </c>
      <c r="D4195" s="4" t="s">
        <v>1046</v>
      </c>
      <c r="E4195" s="3" t="s">
        <v>1073</v>
      </c>
      <c r="F4195" s="3"/>
      <c r="G4195" s="3" t="s">
        <v>4</v>
      </c>
      <c r="H4195" s="3">
        <v>5</v>
      </c>
      <c r="I4195" s="3" t="s">
        <v>12</v>
      </c>
      <c r="J4195" s="3">
        <v>2020</v>
      </c>
      <c r="K4195" s="9">
        <v>1</v>
      </c>
    </row>
    <row r="4196" spans="1:11" x14ac:dyDescent="0.3">
      <c r="A4196" s="4" t="s">
        <v>1072</v>
      </c>
      <c r="B4196" s="4" t="s">
        <v>1045</v>
      </c>
      <c r="C4196" s="4" t="s">
        <v>10</v>
      </c>
      <c r="D4196" s="4" t="s">
        <v>1046</v>
      </c>
      <c r="E4196" s="3" t="s">
        <v>1073</v>
      </c>
      <c r="F4196" s="3"/>
      <c r="G4196" s="3" t="s">
        <v>4</v>
      </c>
      <c r="H4196" s="3">
        <v>5</v>
      </c>
      <c r="I4196" s="3" t="s">
        <v>12</v>
      </c>
      <c r="J4196" s="3">
        <v>2050</v>
      </c>
      <c r="K4196" s="9">
        <v>1</v>
      </c>
    </row>
    <row r="4197" spans="1:11" x14ac:dyDescent="0.3">
      <c r="A4197" s="4" t="s">
        <v>1072</v>
      </c>
      <c r="B4197" s="4" t="s">
        <v>1045</v>
      </c>
      <c r="C4197" s="4" t="s">
        <v>10</v>
      </c>
      <c r="D4197" s="4" t="s">
        <v>1046</v>
      </c>
      <c r="E4197" s="3" t="s">
        <v>1073</v>
      </c>
      <c r="F4197" s="3"/>
      <c r="G4197" s="3" t="s">
        <v>4</v>
      </c>
      <c r="H4197" s="3">
        <v>5</v>
      </c>
      <c r="I4197" s="3" t="s">
        <v>11</v>
      </c>
      <c r="J4197" s="3">
        <v>2020</v>
      </c>
      <c r="K4197" s="9">
        <v>1.1000000000000001</v>
      </c>
    </row>
    <row r="4198" spans="1:11" x14ac:dyDescent="0.3">
      <c r="A4198" s="4" t="s">
        <v>1072</v>
      </c>
      <c r="B4198" s="4" t="s">
        <v>1045</v>
      </c>
      <c r="C4198" s="4" t="s">
        <v>10</v>
      </c>
      <c r="D4198" s="4" t="s">
        <v>1046</v>
      </c>
      <c r="E4198" s="3" t="s">
        <v>1073</v>
      </c>
      <c r="F4198" s="3"/>
      <c r="G4198" s="3" t="s">
        <v>4</v>
      </c>
      <c r="H4198" s="3">
        <v>5</v>
      </c>
      <c r="I4198" s="3" t="s">
        <v>11</v>
      </c>
      <c r="J4198" s="3">
        <v>2050</v>
      </c>
      <c r="K4198" s="9">
        <v>1.1000000000000001</v>
      </c>
    </row>
    <row r="4199" spans="1:11" x14ac:dyDescent="0.3">
      <c r="A4199" s="4" t="s">
        <v>1072</v>
      </c>
      <c r="B4199" s="4" t="s">
        <v>1045</v>
      </c>
      <c r="C4199" s="4" t="s">
        <v>10</v>
      </c>
      <c r="D4199" s="4" t="s">
        <v>1046</v>
      </c>
      <c r="E4199" s="3" t="s">
        <v>1073</v>
      </c>
      <c r="F4199" s="3"/>
      <c r="G4199" s="3" t="s">
        <v>4</v>
      </c>
      <c r="H4199" s="3">
        <v>5</v>
      </c>
      <c r="I4199" s="3" t="s">
        <v>833</v>
      </c>
      <c r="J4199" s="3">
        <v>2020</v>
      </c>
      <c r="K4199" s="9">
        <v>1.4</v>
      </c>
    </row>
    <row r="4200" spans="1:11" x14ac:dyDescent="0.3">
      <c r="A4200" s="4" t="s">
        <v>1072</v>
      </c>
      <c r="B4200" s="4" t="s">
        <v>1045</v>
      </c>
      <c r="C4200" s="4" t="s">
        <v>10</v>
      </c>
      <c r="D4200" s="4" t="s">
        <v>1046</v>
      </c>
      <c r="E4200" s="3" t="s">
        <v>1073</v>
      </c>
      <c r="F4200" s="3"/>
      <c r="G4200" s="3" t="s">
        <v>4</v>
      </c>
      <c r="H4200" s="3">
        <v>5</v>
      </c>
      <c r="I4200" s="3" t="s">
        <v>833</v>
      </c>
      <c r="J4200" s="3">
        <v>2025</v>
      </c>
      <c r="K4200" s="9">
        <v>1.4</v>
      </c>
    </row>
    <row r="4201" spans="1:11" x14ac:dyDescent="0.3">
      <c r="A4201" s="4" t="s">
        <v>1072</v>
      </c>
      <c r="B4201" s="4" t="s">
        <v>1045</v>
      </c>
      <c r="C4201" s="4" t="s">
        <v>10</v>
      </c>
      <c r="D4201" s="4" t="s">
        <v>1046</v>
      </c>
      <c r="E4201" s="3" t="s">
        <v>1073</v>
      </c>
      <c r="F4201" s="3"/>
      <c r="G4201" s="3" t="s">
        <v>4</v>
      </c>
      <c r="H4201" s="3">
        <v>5</v>
      </c>
      <c r="I4201" s="3" t="s">
        <v>833</v>
      </c>
      <c r="J4201" s="3">
        <v>2030</v>
      </c>
      <c r="K4201" s="9">
        <v>1.4</v>
      </c>
    </row>
    <row r="4202" spans="1:11" x14ac:dyDescent="0.3">
      <c r="A4202" s="4" t="s">
        <v>1072</v>
      </c>
      <c r="B4202" s="4" t="s">
        <v>1045</v>
      </c>
      <c r="C4202" s="4" t="s">
        <v>10</v>
      </c>
      <c r="D4202" s="4" t="s">
        <v>1046</v>
      </c>
      <c r="E4202" s="3" t="s">
        <v>1073</v>
      </c>
      <c r="F4202" s="3"/>
      <c r="G4202" s="3" t="s">
        <v>4</v>
      </c>
      <c r="H4202" s="3">
        <v>5</v>
      </c>
      <c r="I4202" s="3" t="s">
        <v>833</v>
      </c>
      <c r="J4202" s="3">
        <v>2040</v>
      </c>
      <c r="K4202" s="9">
        <v>1.4</v>
      </c>
    </row>
    <row r="4203" spans="1:11" x14ac:dyDescent="0.3">
      <c r="A4203" s="4" t="s">
        <v>1072</v>
      </c>
      <c r="B4203" s="4" t="s">
        <v>1045</v>
      </c>
      <c r="C4203" s="4" t="s">
        <v>10</v>
      </c>
      <c r="D4203" s="4" t="s">
        <v>1046</v>
      </c>
      <c r="E4203" s="3" t="s">
        <v>1073</v>
      </c>
      <c r="F4203" s="3"/>
      <c r="G4203" s="3" t="s">
        <v>4</v>
      </c>
      <c r="H4203" s="3">
        <v>5</v>
      </c>
      <c r="I4203" s="3" t="s">
        <v>833</v>
      </c>
      <c r="J4203" s="3">
        <v>2050</v>
      </c>
      <c r="K4203" s="9">
        <v>1.4</v>
      </c>
    </row>
    <row r="4204" spans="1:11" x14ac:dyDescent="0.3">
      <c r="A4204" s="4" t="s">
        <v>1072</v>
      </c>
      <c r="B4204" s="4" t="s">
        <v>1045</v>
      </c>
      <c r="C4204" s="4" t="s">
        <v>10</v>
      </c>
      <c r="D4204" s="4" t="s">
        <v>420</v>
      </c>
      <c r="E4204" s="3" t="s">
        <v>853</v>
      </c>
      <c r="F4204" s="3"/>
      <c r="G4204" s="3"/>
      <c r="H4204" s="3"/>
      <c r="I4204" s="3" t="s">
        <v>833</v>
      </c>
      <c r="J4204" s="3">
        <v>2020</v>
      </c>
      <c r="K4204" s="9">
        <v>2</v>
      </c>
    </row>
    <row r="4205" spans="1:11" x14ac:dyDescent="0.3">
      <c r="A4205" s="4" t="s">
        <v>1072</v>
      </c>
      <c r="B4205" s="4" t="s">
        <v>1045</v>
      </c>
      <c r="C4205" s="4" t="s">
        <v>10</v>
      </c>
      <c r="D4205" s="4" t="s">
        <v>420</v>
      </c>
      <c r="E4205" s="3" t="s">
        <v>853</v>
      </c>
      <c r="F4205" s="3"/>
      <c r="G4205" s="3"/>
      <c r="H4205" s="3"/>
      <c r="I4205" s="3" t="s">
        <v>833</v>
      </c>
      <c r="J4205" s="3">
        <v>2025</v>
      </c>
      <c r="K4205" s="9">
        <v>2</v>
      </c>
    </row>
    <row r="4206" spans="1:11" x14ac:dyDescent="0.3">
      <c r="A4206" s="4" t="s">
        <v>1072</v>
      </c>
      <c r="B4206" s="4" t="s">
        <v>1045</v>
      </c>
      <c r="C4206" s="4" t="s">
        <v>10</v>
      </c>
      <c r="D4206" s="4" t="s">
        <v>420</v>
      </c>
      <c r="E4206" s="3" t="s">
        <v>853</v>
      </c>
      <c r="F4206" s="3"/>
      <c r="G4206" s="3"/>
      <c r="H4206" s="3"/>
      <c r="I4206" s="3" t="s">
        <v>833</v>
      </c>
      <c r="J4206" s="3">
        <v>2030</v>
      </c>
      <c r="K4206" s="9">
        <v>2</v>
      </c>
    </row>
    <row r="4207" spans="1:11" x14ac:dyDescent="0.3">
      <c r="A4207" s="4" t="s">
        <v>1072</v>
      </c>
      <c r="B4207" s="4" t="s">
        <v>1045</v>
      </c>
      <c r="C4207" s="4" t="s">
        <v>10</v>
      </c>
      <c r="D4207" s="4" t="s">
        <v>420</v>
      </c>
      <c r="E4207" s="3" t="s">
        <v>853</v>
      </c>
      <c r="F4207" s="3"/>
      <c r="G4207" s="3"/>
      <c r="H4207" s="3"/>
      <c r="I4207" s="3" t="s">
        <v>833</v>
      </c>
      <c r="J4207" s="3">
        <v>2040</v>
      </c>
      <c r="K4207" s="9">
        <v>2</v>
      </c>
    </row>
    <row r="4208" spans="1:11" x14ac:dyDescent="0.3">
      <c r="A4208" s="4" t="s">
        <v>1072</v>
      </c>
      <c r="B4208" s="4" t="s">
        <v>1045</v>
      </c>
      <c r="C4208" s="4" t="s">
        <v>10</v>
      </c>
      <c r="D4208" s="4" t="s">
        <v>420</v>
      </c>
      <c r="E4208" s="3" t="s">
        <v>853</v>
      </c>
      <c r="F4208" s="3"/>
      <c r="G4208" s="3"/>
      <c r="H4208" s="3"/>
      <c r="I4208" s="3" t="s">
        <v>833</v>
      </c>
      <c r="J4208" s="3">
        <v>2050</v>
      </c>
      <c r="K4208" s="9">
        <v>2</v>
      </c>
    </row>
    <row r="4209" spans="1:11" x14ac:dyDescent="0.3">
      <c r="A4209" s="4" t="s">
        <v>1072</v>
      </c>
      <c r="B4209" s="4" t="s">
        <v>1045</v>
      </c>
      <c r="C4209" s="4" t="s">
        <v>10</v>
      </c>
      <c r="D4209" s="4" t="s">
        <v>1052</v>
      </c>
      <c r="E4209" s="3" t="s">
        <v>866</v>
      </c>
      <c r="F4209" s="3"/>
      <c r="G4209" s="3" t="s">
        <v>19</v>
      </c>
      <c r="H4209" s="3"/>
      <c r="I4209" s="3" t="s">
        <v>12</v>
      </c>
      <c r="J4209" s="3">
        <v>2020</v>
      </c>
      <c r="K4209" s="9">
        <v>0</v>
      </c>
    </row>
    <row r="4210" spans="1:11" x14ac:dyDescent="0.3">
      <c r="A4210" s="4" t="s">
        <v>1072</v>
      </c>
      <c r="B4210" s="4" t="s">
        <v>1045</v>
      </c>
      <c r="C4210" s="4" t="s">
        <v>10</v>
      </c>
      <c r="D4210" s="4" t="s">
        <v>1052</v>
      </c>
      <c r="E4210" s="3" t="s">
        <v>866</v>
      </c>
      <c r="F4210" s="3"/>
      <c r="G4210" s="3" t="s">
        <v>19</v>
      </c>
      <c r="H4210" s="3"/>
      <c r="I4210" s="3" t="s">
        <v>12</v>
      </c>
      <c r="J4210" s="3">
        <v>2050</v>
      </c>
      <c r="K4210" s="9">
        <v>0</v>
      </c>
    </row>
    <row r="4211" spans="1:11" x14ac:dyDescent="0.3">
      <c r="A4211" s="4" t="s">
        <v>1072</v>
      </c>
      <c r="B4211" s="4" t="s">
        <v>1045</v>
      </c>
      <c r="C4211" s="4" t="s">
        <v>10</v>
      </c>
      <c r="D4211" s="4" t="s">
        <v>1052</v>
      </c>
      <c r="E4211" s="3" t="s">
        <v>866</v>
      </c>
      <c r="F4211" s="3"/>
      <c r="G4211" s="3" t="s">
        <v>19</v>
      </c>
      <c r="H4211" s="3"/>
      <c r="I4211" s="3" t="s">
        <v>11</v>
      </c>
      <c r="J4211" s="3">
        <v>2020</v>
      </c>
      <c r="K4211" s="9">
        <v>1.1000000000000001</v>
      </c>
    </row>
    <row r="4212" spans="1:11" x14ac:dyDescent="0.3">
      <c r="A4212" s="4" t="s">
        <v>1072</v>
      </c>
      <c r="B4212" s="4" t="s">
        <v>1045</v>
      </c>
      <c r="C4212" s="4" t="s">
        <v>10</v>
      </c>
      <c r="D4212" s="4" t="s">
        <v>1052</v>
      </c>
      <c r="E4212" s="3" t="s">
        <v>866</v>
      </c>
      <c r="F4212" s="3"/>
      <c r="G4212" s="3" t="s">
        <v>19</v>
      </c>
      <c r="H4212" s="3"/>
      <c r="I4212" s="3" t="s">
        <v>11</v>
      </c>
      <c r="J4212" s="3">
        <v>2050</v>
      </c>
      <c r="K4212" s="9">
        <v>1.1000000000000001</v>
      </c>
    </row>
    <row r="4213" spans="1:11" x14ac:dyDescent="0.3">
      <c r="A4213" s="4" t="s">
        <v>1072</v>
      </c>
      <c r="B4213" s="4" t="s">
        <v>1045</v>
      </c>
      <c r="C4213" s="4" t="s">
        <v>10</v>
      </c>
      <c r="D4213" s="4" t="s">
        <v>1052</v>
      </c>
      <c r="E4213" s="3" t="s">
        <v>866</v>
      </c>
      <c r="F4213" s="3"/>
      <c r="G4213" s="3" t="s">
        <v>19</v>
      </c>
      <c r="H4213" s="3"/>
      <c r="I4213" s="3" t="s">
        <v>833</v>
      </c>
      <c r="J4213" s="3">
        <v>2020</v>
      </c>
      <c r="K4213" s="9">
        <v>0.2</v>
      </c>
    </row>
    <row r="4214" spans="1:11" x14ac:dyDescent="0.3">
      <c r="A4214" s="4" t="s">
        <v>1072</v>
      </c>
      <c r="B4214" s="4" t="s">
        <v>1045</v>
      </c>
      <c r="C4214" s="4" t="s">
        <v>10</v>
      </c>
      <c r="D4214" s="4" t="s">
        <v>1052</v>
      </c>
      <c r="E4214" s="3" t="s">
        <v>866</v>
      </c>
      <c r="F4214" s="3"/>
      <c r="G4214" s="3" t="s">
        <v>19</v>
      </c>
      <c r="H4214" s="3"/>
      <c r="I4214" s="3" t="s">
        <v>833</v>
      </c>
      <c r="J4214" s="3">
        <v>2025</v>
      </c>
      <c r="K4214" s="9">
        <v>0.2</v>
      </c>
    </row>
    <row r="4215" spans="1:11" x14ac:dyDescent="0.3">
      <c r="A4215" s="4" t="s">
        <v>1072</v>
      </c>
      <c r="B4215" s="4" t="s">
        <v>1045</v>
      </c>
      <c r="C4215" s="4" t="s">
        <v>10</v>
      </c>
      <c r="D4215" s="4" t="s">
        <v>1052</v>
      </c>
      <c r="E4215" s="3" t="s">
        <v>866</v>
      </c>
      <c r="F4215" s="3"/>
      <c r="G4215" s="3" t="s">
        <v>19</v>
      </c>
      <c r="H4215" s="3"/>
      <c r="I4215" s="3" t="s">
        <v>833</v>
      </c>
      <c r="J4215" s="3">
        <v>2030</v>
      </c>
      <c r="K4215" s="9">
        <v>0.2</v>
      </c>
    </row>
    <row r="4216" spans="1:11" x14ac:dyDescent="0.3">
      <c r="A4216" s="4" t="s">
        <v>1072</v>
      </c>
      <c r="B4216" s="4" t="s">
        <v>1045</v>
      </c>
      <c r="C4216" s="4" t="s">
        <v>10</v>
      </c>
      <c r="D4216" s="4" t="s">
        <v>1052</v>
      </c>
      <c r="E4216" s="3" t="s">
        <v>866</v>
      </c>
      <c r="F4216" s="3"/>
      <c r="G4216" s="3" t="s">
        <v>19</v>
      </c>
      <c r="H4216" s="3"/>
      <c r="I4216" s="3" t="s">
        <v>833</v>
      </c>
      <c r="J4216" s="3">
        <v>2040</v>
      </c>
      <c r="K4216" s="9">
        <v>0.2</v>
      </c>
    </row>
    <row r="4217" spans="1:11" x14ac:dyDescent="0.3">
      <c r="A4217" s="4" t="s">
        <v>1072</v>
      </c>
      <c r="B4217" s="4" t="s">
        <v>1045</v>
      </c>
      <c r="C4217" s="4" t="s">
        <v>10</v>
      </c>
      <c r="D4217" s="4" t="s">
        <v>1052</v>
      </c>
      <c r="E4217" s="3" t="s">
        <v>866</v>
      </c>
      <c r="F4217" s="3"/>
      <c r="G4217" s="3" t="s">
        <v>19</v>
      </c>
      <c r="H4217" s="3"/>
      <c r="I4217" s="3" t="s">
        <v>833</v>
      </c>
      <c r="J4217" s="3">
        <v>2050</v>
      </c>
      <c r="K4217" s="9">
        <v>0.2</v>
      </c>
    </row>
    <row r="4218" spans="1:11" x14ac:dyDescent="0.3">
      <c r="A4218" s="4" t="s">
        <v>1072</v>
      </c>
      <c r="B4218" s="4" t="s">
        <v>1045</v>
      </c>
      <c r="C4218" s="4" t="s">
        <v>10</v>
      </c>
      <c r="D4218" s="4" t="s">
        <v>1049</v>
      </c>
      <c r="E4218" s="3" t="s">
        <v>1074</v>
      </c>
      <c r="F4218" s="3"/>
      <c r="G4218" s="3" t="s">
        <v>1</v>
      </c>
      <c r="H4218" s="3">
        <v>5</v>
      </c>
      <c r="I4218" s="3" t="s">
        <v>12</v>
      </c>
      <c r="J4218" s="3">
        <v>2020</v>
      </c>
      <c r="K4218" s="9">
        <v>0.8</v>
      </c>
    </row>
    <row r="4219" spans="1:11" x14ac:dyDescent="0.3">
      <c r="A4219" s="4" t="s">
        <v>1072</v>
      </c>
      <c r="B4219" s="4" t="s">
        <v>1045</v>
      </c>
      <c r="C4219" s="4" t="s">
        <v>10</v>
      </c>
      <c r="D4219" s="4" t="s">
        <v>1049</v>
      </c>
      <c r="E4219" s="3" t="s">
        <v>1074</v>
      </c>
      <c r="F4219" s="3"/>
      <c r="G4219" s="3" t="s">
        <v>1</v>
      </c>
      <c r="H4219" s="3">
        <v>5</v>
      </c>
      <c r="I4219" s="3" t="s">
        <v>12</v>
      </c>
      <c r="J4219" s="3">
        <v>2050</v>
      </c>
      <c r="K4219" s="9">
        <v>0.8</v>
      </c>
    </row>
    <row r="4220" spans="1:11" x14ac:dyDescent="0.3">
      <c r="A4220" s="4" t="s">
        <v>1072</v>
      </c>
      <c r="B4220" s="4" t="s">
        <v>1045</v>
      </c>
      <c r="C4220" s="4" t="s">
        <v>10</v>
      </c>
      <c r="D4220" s="4" t="s">
        <v>1049</v>
      </c>
      <c r="E4220" s="3" t="s">
        <v>1074</v>
      </c>
      <c r="F4220" s="3"/>
      <c r="G4220" s="3" t="s">
        <v>1</v>
      </c>
      <c r="H4220" s="3">
        <v>5</v>
      </c>
      <c r="I4220" s="3" t="s">
        <v>11</v>
      </c>
      <c r="J4220" s="3">
        <v>2020</v>
      </c>
      <c r="K4220" s="9">
        <v>1.2</v>
      </c>
    </row>
    <row r="4221" spans="1:11" x14ac:dyDescent="0.3">
      <c r="A4221" s="4" t="s">
        <v>1072</v>
      </c>
      <c r="B4221" s="4" t="s">
        <v>1045</v>
      </c>
      <c r="C4221" s="4" t="s">
        <v>10</v>
      </c>
      <c r="D4221" s="4" t="s">
        <v>1049</v>
      </c>
      <c r="E4221" s="3" t="s">
        <v>1074</v>
      </c>
      <c r="F4221" s="3"/>
      <c r="G4221" s="3" t="s">
        <v>1</v>
      </c>
      <c r="H4221" s="3">
        <v>5</v>
      </c>
      <c r="I4221" s="3" t="s">
        <v>11</v>
      </c>
      <c r="J4221" s="3">
        <v>2050</v>
      </c>
      <c r="K4221" s="9">
        <v>1.2</v>
      </c>
    </row>
    <row r="4222" spans="1:11" x14ac:dyDescent="0.3">
      <c r="A4222" s="4" t="s">
        <v>1072</v>
      </c>
      <c r="B4222" s="4" t="s">
        <v>1045</v>
      </c>
      <c r="C4222" s="4" t="s">
        <v>10</v>
      </c>
      <c r="D4222" s="4" t="s">
        <v>1049</v>
      </c>
      <c r="E4222" s="3" t="s">
        <v>1074</v>
      </c>
      <c r="F4222" s="3"/>
      <c r="G4222" s="3" t="s">
        <v>1</v>
      </c>
      <c r="H4222" s="3">
        <v>5</v>
      </c>
      <c r="I4222" s="3" t="s">
        <v>833</v>
      </c>
      <c r="J4222" s="3">
        <v>2020</v>
      </c>
      <c r="K4222" s="9">
        <v>0.1</v>
      </c>
    </row>
    <row r="4223" spans="1:11" x14ac:dyDescent="0.3">
      <c r="A4223" s="4" t="s">
        <v>1072</v>
      </c>
      <c r="B4223" s="4" t="s">
        <v>1045</v>
      </c>
      <c r="C4223" s="4" t="s">
        <v>10</v>
      </c>
      <c r="D4223" s="4" t="s">
        <v>1049</v>
      </c>
      <c r="E4223" s="3" t="s">
        <v>1074</v>
      </c>
      <c r="F4223" s="3"/>
      <c r="G4223" s="3" t="s">
        <v>1</v>
      </c>
      <c r="H4223" s="3">
        <v>5</v>
      </c>
      <c r="I4223" s="3" t="s">
        <v>833</v>
      </c>
      <c r="J4223" s="3">
        <v>2025</v>
      </c>
      <c r="K4223" s="9">
        <v>0.1</v>
      </c>
    </row>
    <row r="4224" spans="1:11" x14ac:dyDescent="0.3">
      <c r="A4224" s="4" t="s">
        <v>1072</v>
      </c>
      <c r="B4224" s="4" t="s">
        <v>1045</v>
      </c>
      <c r="C4224" s="4" t="s">
        <v>10</v>
      </c>
      <c r="D4224" s="4" t="s">
        <v>1049</v>
      </c>
      <c r="E4224" s="3" t="s">
        <v>1074</v>
      </c>
      <c r="F4224" s="3"/>
      <c r="G4224" s="3" t="s">
        <v>1</v>
      </c>
      <c r="H4224" s="3">
        <v>5</v>
      </c>
      <c r="I4224" s="3" t="s">
        <v>833</v>
      </c>
      <c r="J4224" s="3">
        <v>2030</v>
      </c>
      <c r="K4224" s="9">
        <v>0.1</v>
      </c>
    </row>
    <row r="4225" spans="1:11" x14ac:dyDescent="0.3">
      <c r="A4225" s="4" t="s">
        <v>1072</v>
      </c>
      <c r="B4225" s="4" t="s">
        <v>1045</v>
      </c>
      <c r="C4225" s="4" t="s">
        <v>10</v>
      </c>
      <c r="D4225" s="4" t="s">
        <v>1049</v>
      </c>
      <c r="E4225" s="3" t="s">
        <v>1074</v>
      </c>
      <c r="F4225" s="3"/>
      <c r="G4225" s="3" t="s">
        <v>1</v>
      </c>
      <c r="H4225" s="3">
        <v>5</v>
      </c>
      <c r="I4225" s="3" t="s">
        <v>833</v>
      </c>
      <c r="J4225" s="3">
        <v>2040</v>
      </c>
      <c r="K4225" s="9">
        <v>0.1</v>
      </c>
    </row>
    <row r="4226" spans="1:11" x14ac:dyDescent="0.3">
      <c r="A4226" s="4" t="s">
        <v>1072</v>
      </c>
      <c r="B4226" s="4" t="s">
        <v>1045</v>
      </c>
      <c r="C4226" s="4" t="s">
        <v>10</v>
      </c>
      <c r="D4226" s="4" t="s">
        <v>1049</v>
      </c>
      <c r="E4226" s="3" t="s">
        <v>1074</v>
      </c>
      <c r="F4226" s="3"/>
      <c r="G4226" s="3" t="s">
        <v>1</v>
      </c>
      <c r="H4226" s="3">
        <v>5</v>
      </c>
      <c r="I4226" s="3" t="s">
        <v>833</v>
      </c>
      <c r="J4226" s="3">
        <v>2050</v>
      </c>
      <c r="K4226" s="9">
        <v>0.1</v>
      </c>
    </row>
    <row r="4227" spans="1:11" x14ac:dyDescent="0.3">
      <c r="A4227" s="4" t="s">
        <v>1072</v>
      </c>
      <c r="B4227" s="4" t="s">
        <v>1045</v>
      </c>
      <c r="C4227" s="4" t="s">
        <v>10</v>
      </c>
      <c r="D4227" s="4" t="s">
        <v>417</v>
      </c>
      <c r="E4227" s="3" t="s">
        <v>850</v>
      </c>
      <c r="F4227" s="3"/>
      <c r="G4227" s="3"/>
      <c r="H4227" s="3"/>
      <c r="I4227" s="3" t="s">
        <v>833</v>
      </c>
      <c r="J4227" s="3">
        <v>2020</v>
      </c>
      <c r="K4227" s="9">
        <v>5</v>
      </c>
    </row>
    <row r="4228" spans="1:11" x14ac:dyDescent="0.3">
      <c r="A4228" s="4" t="s">
        <v>1072</v>
      </c>
      <c r="B4228" s="4" t="s">
        <v>1045</v>
      </c>
      <c r="C4228" s="4" t="s">
        <v>10</v>
      </c>
      <c r="D4228" s="4" t="s">
        <v>417</v>
      </c>
      <c r="E4228" s="3" t="s">
        <v>850</v>
      </c>
      <c r="F4228" s="3"/>
      <c r="G4228" s="3"/>
      <c r="H4228" s="3"/>
      <c r="I4228" s="3" t="s">
        <v>833</v>
      </c>
      <c r="J4228" s="3">
        <v>2025</v>
      </c>
      <c r="K4228" s="9">
        <v>4</v>
      </c>
    </row>
    <row r="4229" spans="1:11" x14ac:dyDescent="0.3">
      <c r="A4229" s="4" t="s">
        <v>1072</v>
      </c>
      <c r="B4229" s="4" t="s">
        <v>1045</v>
      </c>
      <c r="C4229" s="4" t="s">
        <v>10</v>
      </c>
      <c r="D4229" s="4" t="s">
        <v>417</v>
      </c>
      <c r="E4229" s="3" t="s">
        <v>850</v>
      </c>
      <c r="F4229" s="3"/>
      <c r="G4229" s="3"/>
      <c r="H4229" s="3"/>
      <c r="I4229" s="3" t="s">
        <v>833</v>
      </c>
      <c r="J4229" s="3">
        <v>2030</v>
      </c>
      <c r="K4229" s="9">
        <v>3</v>
      </c>
    </row>
    <row r="4230" spans="1:11" x14ac:dyDescent="0.3">
      <c r="A4230" s="4" t="s">
        <v>1072</v>
      </c>
      <c r="B4230" s="4" t="s">
        <v>1045</v>
      </c>
      <c r="C4230" s="4" t="s">
        <v>10</v>
      </c>
      <c r="D4230" s="4" t="s">
        <v>417</v>
      </c>
      <c r="E4230" s="3" t="s">
        <v>850</v>
      </c>
      <c r="F4230" s="3"/>
      <c r="G4230" s="3"/>
      <c r="H4230" s="3"/>
      <c r="I4230" s="3" t="s">
        <v>833</v>
      </c>
      <c r="J4230" s="3">
        <v>2040</v>
      </c>
      <c r="K4230" s="9">
        <v>3</v>
      </c>
    </row>
    <row r="4231" spans="1:11" x14ac:dyDescent="0.3">
      <c r="A4231" s="4" t="s">
        <v>1072</v>
      </c>
      <c r="B4231" s="4" t="s">
        <v>1045</v>
      </c>
      <c r="C4231" s="4" t="s">
        <v>10</v>
      </c>
      <c r="D4231" s="4" t="s">
        <v>417</v>
      </c>
      <c r="E4231" s="3" t="s">
        <v>850</v>
      </c>
      <c r="F4231" s="3"/>
      <c r="G4231" s="3"/>
      <c r="H4231" s="3"/>
      <c r="I4231" s="3" t="s">
        <v>833</v>
      </c>
      <c r="J4231" s="3">
        <v>2050</v>
      </c>
      <c r="K4231" s="9">
        <v>2</v>
      </c>
    </row>
    <row r="4232" spans="1:11" x14ac:dyDescent="0.3">
      <c r="A4232" s="4" t="s">
        <v>1072</v>
      </c>
      <c r="B4232" s="4" t="s">
        <v>1045</v>
      </c>
      <c r="C4232" s="4" t="s">
        <v>10</v>
      </c>
      <c r="D4232" s="4" t="s">
        <v>1053</v>
      </c>
      <c r="E4232" s="3" t="s">
        <v>866</v>
      </c>
      <c r="F4232" s="3"/>
      <c r="G4232" s="3" t="s">
        <v>34</v>
      </c>
      <c r="H4232" s="3"/>
      <c r="I4232" s="3" t="s">
        <v>12</v>
      </c>
      <c r="J4232" s="3">
        <v>2020</v>
      </c>
      <c r="K4232" s="9">
        <v>0.9</v>
      </c>
    </row>
    <row r="4233" spans="1:11" x14ac:dyDescent="0.3">
      <c r="A4233" s="4" t="s">
        <v>1072</v>
      </c>
      <c r="B4233" s="4" t="s">
        <v>1045</v>
      </c>
      <c r="C4233" s="4" t="s">
        <v>10</v>
      </c>
      <c r="D4233" s="4" t="s">
        <v>1053</v>
      </c>
      <c r="E4233" s="3" t="s">
        <v>866</v>
      </c>
      <c r="F4233" s="3"/>
      <c r="G4233" s="3" t="s">
        <v>34</v>
      </c>
      <c r="H4233" s="3"/>
      <c r="I4233" s="3" t="s">
        <v>12</v>
      </c>
      <c r="J4233" s="3">
        <v>2050</v>
      </c>
      <c r="K4233" s="9">
        <v>0.9</v>
      </c>
    </row>
    <row r="4234" spans="1:11" x14ac:dyDescent="0.3">
      <c r="A4234" s="4" t="s">
        <v>1072</v>
      </c>
      <c r="B4234" s="4" t="s">
        <v>1045</v>
      </c>
      <c r="C4234" s="4" t="s">
        <v>10</v>
      </c>
      <c r="D4234" s="4" t="s">
        <v>1053</v>
      </c>
      <c r="E4234" s="3" t="s">
        <v>866</v>
      </c>
      <c r="F4234" s="3"/>
      <c r="G4234" s="3" t="s">
        <v>34</v>
      </c>
      <c r="H4234" s="3"/>
      <c r="I4234" s="3" t="s">
        <v>11</v>
      </c>
      <c r="J4234" s="3">
        <v>2020</v>
      </c>
      <c r="K4234" s="9">
        <v>1.1000000000000001</v>
      </c>
    </row>
    <row r="4235" spans="1:11" x14ac:dyDescent="0.3">
      <c r="A4235" s="4" t="s">
        <v>1072</v>
      </c>
      <c r="B4235" s="4" t="s">
        <v>1045</v>
      </c>
      <c r="C4235" s="4" t="s">
        <v>10</v>
      </c>
      <c r="D4235" s="4" t="s">
        <v>1053</v>
      </c>
      <c r="E4235" s="3" t="s">
        <v>866</v>
      </c>
      <c r="F4235" s="3"/>
      <c r="G4235" s="3" t="s">
        <v>34</v>
      </c>
      <c r="H4235" s="3"/>
      <c r="I4235" s="3" t="s">
        <v>11</v>
      </c>
      <c r="J4235" s="3">
        <v>2050</v>
      </c>
      <c r="K4235" s="9">
        <v>1.1000000000000001</v>
      </c>
    </row>
    <row r="4236" spans="1:11" x14ac:dyDescent="0.3">
      <c r="A4236" s="4" t="s">
        <v>1072</v>
      </c>
      <c r="B4236" s="4" t="s">
        <v>1045</v>
      </c>
      <c r="C4236" s="4" t="s">
        <v>10</v>
      </c>
      <c r="D4236" s="4" t="s">
        <v>1053</v>
      </c>
      <c r="E4236" s="3" t="s">
        <v>866</v>
      </c>
      <c r="F4236" s="3"/>
      <c r="G4236" s="3" t="s">
        <v>34</v>
      </c>
      <c r="H4236" s="3"/>
      <c r="I4236" s="3" t="s">
        <v>833</v>
      </c>
      <c r="J4236" s="3">
        <v>2020</v>
      </c>
      <c r="K4236" s="9">
        <v>0.02</v>
      </c>
    </row>
    <row r="4237" spans="1:11" x14ac:dyDescent="0.3">
      <c r="A4237" s="4" t="s">
        <v>1072</v>
      </c>
      <c r="B4237" s="4" t="s">
        <v>1045</v>
      </c>
      <c r="C4237" s="4" t="s">
        <v>10</v>
      </c>
      <c r="D4237" s="4" t="s">
        <v>1053</v>
      </c>
      <c r="E4237" s="3" t="s">
        <v>866</v>
      </c>
      <c r="F4237" s="3"/>
      <c r="G4237" s="3" t="s">
        <v>34</v>
      </c>
      <c r="H4237" s="3"/>
      <c r="I4237" s="3" t="s">
        <v>833</v>
      </c>
      <c r="J4237" s="3">
        <v>2025</v>
      </c>
      <c r="K4237" s="9">
        <v>0.02</v>
      </c>
    </row>
    <row r="4238" spans="1:11" x14ac:dyDescent="0.3">
      <c r="A4238" s="4" t="s">
        <v>1072</v>
      </c>
      <c r="B4238" s="4" t="s">
        <v>1045</v>
      </c>
      <c r="C4238" s="4" t="s">
        <v>10</v>
      </c>
      <c r="D4238" s="4" t="s">
        <v>1053</v>
      </c>
      <c r="E4238" s="3" t="s">
        <v>866</v>
      </c>
      <c r="F4238" s="3"/>
      <c r="G4238" s="3" t="s">
        <v>34</v>
      </c>
      <c r="H4238" s="3"/>
      <c r="I4238" s="3" t="s">
        <v>833</v>
      </c>
      <c r="J4238" s="3">
        <v>2030</v>
      </c>
      <c r="K4238" s="9">
        <v>0.02</v>
      </c>
    </row>
    <row r="4239" spans="1:11" x14ac:dyDescent="0.3">
      <c r="A4239" s="4" t="s">
        <v>1072</v>
      </c>
      <c r="B4239" s="4" t="s">
        <v>1045</v>
      </c>
      <c r="C4239" s="4" t="s">
        <v>10</v>
      </c>
      <c r="D4239" s="4" t="s">
        <v>1053</v>
      </c>
      <c r="E4239" s="3" t="s">
        <v>866</v>
      </c>
      <c r="F4239" s="3"/>
      <c r="G4239" s="3" t="s">
        <v>34</v>
      </c>
      <c r="H4239" s="3"/>
      <c r="I4239" s="3" t="s">
        <v>833</v>
      </c>
      <c r="J4239" s="3">
        <v>2040</v>
      </c>
      <c r="K4239" s="9">
        <v>0.02</v>
      </c>
    </row>
    <row r="4240" spans="1:11" x14ac:dyDescent="0.3">
      <c r="A4240" s="4" t="s">
        <v>1072</v>
      </c>
      <c r="B4240" s="4" t="s">
        <v>1045</v>
      </c>
      <c r="C4240" s="4" t="s">
        <v>10</v>
      </c>
      <c r="D4240" s="4" t="s">
        <v>1053</v>
      </c>
      <c r="E4240" s="3" t="s">
        <v>866</v>
      </c>
      <c r="F4240" s="3"/>
      <c r="G4240" s="3" t="s">
        <v>34</v>
      </c>
      <c r="H4240" s="3"/>
      <c r="I4240" s="3" t="s">
        <v>833</v>
      </c>
      <c r="J4240" s="3">
        <v>2050</v>
      </c>
      <c r="K4240" s="9">
        <v>0.02</v>
      </c>
    </row>
    <row r="4241" spans="1:11" x14ac:dyDescent="0.3">
      <c r="A4241" s="4" t="s">
        <v>1072</v>
      </c>
      <c r="B4241" s="4" t="s">
        <v>1045</v>
      </c>
      <c r="C4241" s="4" t="s">
        <v>10</v>
      </c>
      <c r="D4241" s="4" t="s">
        <v>1048</v>
      </c>
      <c r="E4241" s="3" t="s">
        <v>1074</v>
      </c>
      <c r="F4241" s="3"/>
      <c r="G4241" s="3" t="s">
        <v>2</v>
      </c>
      <c r="H4241" s="3"/>
      <c r="I4241" s="3" t="s">
        <v>12</v>
      </c>
      <c r="J4241" s="3">
        <v>2020</v>
      </c>
      <c r="K4241" s="9">
        <v>1</v>
      </c>
    </row>
    <row r="4242" spans="1:11" x14ac:dyDescent="0.3">
      <c r="A4242" s="4" t="s">
        <v>1072</v>
      </c>
      <c r="B4242" s="4" t="s">
        <v>1045</v>
      </c>
      <c r="C4242" s="4" t="s">
        <v>10</v>
      </c>
      <c r="D4242" s="4" t="s">
        <v>1048</v>
      </c>
      <c r="E4242" s="3" t="s">
        <v>1074</v>
      </c>
      <c r="F4242" s="3"/>
      <c r="G4242" s="3" t="s">
        <v>2</v>
      </c>
      <c r="H4242" s="3"/>
      <c r="I4242" s="3" t="s">
        <v>12</v>
      </c>
      <c r="J4242" s="3">
        <v>2050</v>
      </c>
      <c r="K4242" s="9">
        <v>1</v>
      </c>
    </row>
    <row r="4243" spans="1:11" x14ac:dyDescent="0.3">
      <c r="A4243" s="4" t="s">
        <v>1072</v>
      </c>
      <c r="B4243" s="4" t="s">
        <v>1045</v>
      </c>
      <c r="C4243" s="4" t="s">
        <v>10</v>
      </c>
      <c r="D4243" s="4" t="s">
        <v>1048</v>
      </c>
      <c r="E4243" s="3" t="s">
        <v>1074</v>
      </c>
      <c r="F4243" s="3"/>
      <c r="G4243" s="3" t="s">
        <v>2</v>
      </c>
      <c r="H4243" s="3"/>
      <c r="I4243" s="3" t="s">
        <v>11</v>
      </c>
      <c r="J4243" s="3">
        <v>2020</v>
      </c>
      <c r="K4243" s="9">
        <v>1.1000000000000001</v>
      </c>
    </row>
    <row r="4244" spans="1:11" x14ac:dyDescent="0.3">
      <c r="A4244" s="4" t="s">
        <v>1072</v>
      </c>
      <c r="B4244" s="4" t="s">
        <v>1045</v>
      </c>
      <c r="C4244" s="4" t="s">
        <v>10</v>
      </c>
      <c r="D4244" s="4" t="s">
        <v>1048</v>
      </c>
      <c r="E4244" s="3" t="s">
        <v>1074</v>
      </c>
      <c r="F4244" s="3"/>
      <c r="G4244" s="3" t="s">
        <v>2</v>
      </c>
      <c r="H4244" s="3"/>
      <c r="I4244" s="3" t="s">
        <v>11</v>
      </c>
      <c r="J4244" s="3">
        <v>2050</v>
      </c>
      <c r="K4244" s="9">
        <v>1.1000000000000001</v>
      </c>
    </row>
    <row r="4245" spans="1:11" x14ac:dyDescent="0.3">
      <c r="A4245" s="4" t="s">
        <v>1072</v>
      </c>
      <c r="B4245" s="4" t="s">
        <v>1045</v>
      </c>
      <c r="C4245" s="4" t="s">
        <v>10</v>
      </c>
      <c r="D4245" s="4" t="s">
        <v>1048</v>
      </c>
      <c r="E4245" s="3" t="s">
        <v>1074</v>
      </c>
      <c r="F4245" s="3"/>
      <c r="G4245" s="3" t="s">
        <v>2</v>
      </c>
      <c r="H4245" s="3"/>
      <c r="I4245" s="3" t="s">
        <v>833</v>
      </c>
      <c r="J4245" s="3">
        <v>2020</v>
      </c>
      <c r="K4245" s="9">
        <v>6.4</v>
      </c>
    </row>
    <row r="4246" spans="1:11" x14ac:dyDescent="0.3">
      <c r="A4246" s="4" t="s">
        <v>1072</v>
      </c>
      <c r="B4246" s="4" t="s">
        <v>1045</v>
      </c>
      <c r="C4246" s="4" t="s">
        <v>10</v>
      </c>
      <c r="D4246" s="4" t="s">
        <v>1048</v>
      </c>
      <c r="E4246" s="3" t="s">
        <v>1074</v>
      </c>
      <c r="F4246" s="3"/>
      <c r="G4246" s="3" t="s">
        <v>2</v>
      </c>
      <c r="H4246" s="3"/>
      <c r="I4246" s="3" t="s">
        <v>833</v>
      </c>
      <c r="J4246" s="3">
        <v>2025</v>
      </c>
      <c r="K4246" s="9">
        <v>6.4</v>
      </c>
    </row>
    <row r="4247" spans="1:11" x14ac:dyDescent="0.3">
      <c r="A4247" s="4" t="s">
        <v>1072</v>
      </c>
      <c r="B4247" s="4" t="s">
        <v>1045</v>
      </c>
      <c r="C4247" s="4" t="s">
        <v>10</v>
      </c>
      <c r="D4247" s="4" t="s">
        <v>1048</v>
      </c>
      <c r="E4247" s="3" t="s">
        <v>1074</v>
      </c>
      <c r="F4247" s="3"/>
      <c r="G4247" s="3" t="s">
        <v>2</v>
      </c>
      <c r="H4247" s="3"/>
      <c r="I4247" s="3" t="s">
        <v>833</v>
      </c>
      <c r="J4247" s="3">
        <v>2030</v>
      </c>
      <c r="K4247" s="9">
        <v>6.4</v>
      </c>
    </row>
    <row r="4248" spans="1:11" x14ac:dyDescent="0.3">
      <c r="A4248" s="4" t="s">
        <v>1072</v>
      </c>
      <c r="B4248" s="4" t="s">
        <v>1045</v>
      </c>
      <c r="C4248" s="4" t="s">
        <v>10</v>
      </c>
      <c r="D4248" s="4" t="s">
        <v>1048</v>
      </c>
      <c r="E4248" s="3" t="s">
        <v>1074</v>
      </c>
      <c r="F4248" s="3"/>
      <c r="G4248" s="3" t="s">
        <v>2</v>
      </c>
      <c r="H4248" s="3"/>
      <c r="I4248" s="3" t="s">
        <v>833</v>
      </c>
      <c r="J4248" s="3">
        <v>2040</v>
      </c>
      <c r="K4248" s="9">
        <v>6.4</v>
      </c>
    </row>
    <row r="4249" spans="1:11" x14ac:dyDescent="0.3">
      <c r="A4249" s="4" t="s">
        <v>1072</v>
      </c>
      <c r="B4249" s="4" t="s">
        <v>1045</v>
      </c>
      <c r="C4249" s="4" t="s">
        <v>10</v>
      </c>
      <c r="D4249" s="4" t="s">
        <v>1048</v>
      </c>
      <c r="E4249" s="3" t="s">
        <v>1074</v>
      </c>
      <c r="F4249" s="3"/>
      <c r="G4249" s="3" t="s">
        <v>2</v>
      </c>
      <c r="H4249" s="3"/>
      <c r="I4249" s="3" t="s">
        <v>833</v>
      </c>
      <c r="J4249" s="3">
        <v>2050</v>
      </c>
      <c r="K4249" s="9">
        <v>6.4</v>
      </c>
    </row>
    <row r="4250" spans="1:11" x14ac:dyDescent="0.3">
      <c r="A4250" s="4" t="s">
        <v>1072</v>
      </c>
      <c r="B4250" s="4" t="s">
        <v>1045</v>
      </c>
      <c r="C4250" s="4" t="s">
        <v>10</v>
      </c>
      <c r="D4250" s="4" t="s">
        <v>1047</v>
      </c>
      <c r="E4250" s="3" t="s">
        <v>1073</v>
      </c>
      <c r="F4250" s="3"/>
      <c r="G4250" s="3" t="s">
        <v>3</v>
      </c>
      <c r="H4250" s="3">
        <v>5</v>
      </c>
      <c r="I4250" s="3" t="s">
        <v>12</v>
      </c>
      <c r="J4250" s="3">
        <v>2020</v>
      </c>
      <c r="K4250" s="9">
        <v>1</v>
      </c>
    </row>
    <row r="4251" spans="1:11" x14ac:dyDescent="0.3">
      <c r="A4251" s="4" t="s">
        <v>1072</v>
      </c>
      <c r="B4251" s="4" t="s">
        <v>1045</v>
      </c>
      <c r="C4251" s="4" t="s">
        <v>10</v>
      </c>
      <c r="D4251" s="4" t="s">
        <v>1047</v>
      </c>
      <c r="E4251" s="3" t="s">
        <v>1073</v>
      </c>
      <c r="F4251" s="3"/>
      <c r="G4251" s="3" t="s">
        <v>3</v>
      </c>
      <c r="H4251" s="3">
        <v>5</v>
      </c>
      <c r="I4251" s="3" t="s">
        <v>12</v>
      </c>
      <c r="J4251" s="3">
        <v>2050</v>
      </c>
      <c r="K4251" s="9">
        <v>1</v>
      </c>
    </row>
    <row r="4252" spans="1:11" x14ac:dyDescent="0.3">
      <c r="A4252" s="4" t="s">
        <v>1072</v>
      </c>
      <c r="B4252" s="4" t="s">
        <v>1045</v>
      </c>
      <c r="C4252" s="4" t="s">
        <v>10</v>
      </c>
      <c r="D4252" s="4" t="s">
        <v>1047</v>
      </c>
      <c r="E4252" s="3" t="s">
        <v>1073</v>
      </c>
      <c r="F4252" s="3"/>
      <c r="G4252" s="3" t="s">
        <v>3</v>
      </c>
      <c r="H4252" s="3">
        <v>5</v>
      </c>
      <c r="I4252" s="3" t="s">
        <v>11</v>
      </c>
      <c r="J4252" s="3">
        <v>2020</v>
      </c>
      <c r="K4252" s="9">
        <v>1.1000000000000001</v>
      </c>
    </row>
    <row r="4253" spans="1:11" x14ac:dyDescent="0.3">
      <c r="A4253" s="4" t="s">
        <v>1072</v>
      </c>
      <c r="B4253" s="4" t="s">
        <v>1045</v>
      </c>
      <c r="C4253" s="4" t="s">
        <v>10</v>
      </c>
      <c r="D4253" s="4" t="s">
        <v>1047</v>
      </c>
      <c r="E4253" s="3" t="s">
        <v>1073</v>
      </c>
      <c r="F4253" s="3"/>
      <c r="G4253" s="3" t="s">
        <v>3</v>
      </c>
      <c r="H4253" s="3">
        <v>5</v>
      </c>
      <c r="I4253" s="3" t="s">
        <v>11</v>
      </c>
      <c r="J4253" s="3">
        <v>2050</v>
      </c>
      <c r="K4253" s="9">
        <v>1.1000000000000001</v>
      </c>
    </row>
    <row r="4254" spans="1:11" x14ac:dyDescent="0.3">
      <c r="A4254" s="4" t="s">
        <v>1072</v>
      </c>
      <c r="B4254" s="4" t="s">
        <v>1045</v>
      </c>
      <c r="C4254" s="4" t="s">
        <v>10</v>
      </c>
      <c r="D4254" s="4" t="s">
        <v>1047</v>
      </c>
      <c r="E4254" s="3" t="s">
        <v>1073</v>
      </c>
      <c r="F4254" s="3"/>
      <c r="G4254" s="3" t="s">
        <v>3</v>
      </c>
      <c r="H4254" s="3">
        <v>5</v>
      </c>
      <c r="I4254" s="3" t="s">
        <v>833</v>
      </c>
      <c r="J4254" s="3">
        <v>2020</v>
      </c>
      <c r="K4254" s="9">
        <v>0.19</v>
      </c>
    </row>
    <row r="4255" spans="1:11" x14ac:dyDescent="0.3">
      <c r="A4255" s="4" t="s">
        <v>1072</v>
      </c>
      <c r="B4255" s="4" t="s">
        <v>1045</v>
      </c>
      <c r="C4255" s="4" t="s">
        <v>10</v>
      </c>
      <c r="D4255" s="4" t="s">
        <v>1047</v>
      </c>
      <c r="E4255" s="3" t="s">
        <v>1073</v>
      </c>
      <c r="F4255" s="3"/>
      <c r="G4255" s="3" t="s">
        <v>3</v>
      </c>
      <c r="H4255" s="3">
        <v>5</v>
      </c>
      <c r="I4255" s="3" t="s">
        <v>833</v>
      </c>
      <c r="J4255" s="3">
        <v>2025</v>
      </c>
      <c r="K4255" s="9">
        <v>0.19</v>
      </c>
    </row>
    <row r="4256" spans="1:11" x14ac:dyDescent="0.3">
      <c r="A4256" s="4" t="s">
        <v>1072</v>
      </c>
      <c r="B4256" s="4" t="s">
        <v>1045</v>
      </c>
      <c r="C4256" s="4" t="s">
        <v>10</v>
      </c>
      <c r="D4256" s="4" t="s">
        <v>1047</v>
      </c>
      <c r="E4256" s="3" t="s">
        <v>1073</v>
      </c>
      <c r="F4256" s="3"/>
      <c r="G4256" s="3" t="s">
        <v>3</v>
      </c>
      <c r="H4256" s="3">
        <v>5</v>
      </c>
      <c r="I4256" s="3" t="s">
        <v>833</v>
      </c>
      <c r="J4256" s="3">
        <v>2030</v>
      </c>
      <c r="K4256" s="9">
        <v>0.19</v>
      </c>
    </row>
    <row r="4257" spans="1:11" x14ac:dyDescent="0.3">
      <c r="A4257" s="4" t="s">
        <v>1072</v>
      </c>
      <c r="B4257" s="4" t="s">
        <v>1045</v>
      </c>
      <c r="C4257" s="4" t="s">
        <v>10</v>
      </c>
      <c r="D4257" s="4" t="s">
        <v>1047</v>
      </c>
      <c r="E4257" s="3" t="s">
        <v>1073</v>
      </c>
      <c r="F4257" s="3"/>
      <c r="G4257" s="3" t="s">
        <v>3</v>
      </c>
      <c r="H4257" s="3">
        <v>5</v>
      </c>
      <c r="I4257" s="3" t="s">
        <v>833</v>
      </c>
      <c r="J4257" s="3">
        <v>2040</v>
      </c>
      <c r="K4257" s="9">
        <v>0.19</v>
      </c>
    </row>
    <row r="4258" spans="1:11" x14ac:dyDescent="0.3">
      <c r="A4258" s="4" t="s">
        <v>1072</v>
      </c>
      <c r="B4258" s="4" t="s">
        <v>1045</v>
      </c>
      <c r="C4258" s="4" t="s">
        <v>10</v>
      </c>
      <c r="D4258" s="4" t="s">
        <v>1047</v>
      </c>
      <c r="E4258" s="3" t="s">
        <v>1073</v>
      </c>
      <c r="F4258" s="3"/>
      <c r="G4258" s="3" t="s">
        <v>3</v>
      </c>
      <c r="H4258" s="3">
        <v>5</v>
      </c>
      <c r="I4258" s="3" t="s">
        <v>833</v>
      </c>
      <c r="J4258" s="3">
        <v>2050</v>
      </c>
      <c r="K4258" s="9">
        <v>0.19</v>
      </c>
    </row>
    <row r="4259" spans="1:11" x14ac:dyDescent="0.3">
      <c r="A4259" s="4" t="s">
        <v>1072</v>
      </c>
      <c r="B4259" s="4" t="s">
        <v>1045</v>
      </c>
      <c r="C4259" s="4" t="s">
        <v>10</v>
      </c>
      <c r="D4259" s="4" t="s">
        <v>1051</v>
      </c>
      <c r="E4259" s="3" t="s">
        <v>866</v>
      </c>
      <c r="F4259" s="3"/>
      <c r="G4259" s="3" t="s">
        <v>18</v>
      </c>
      <c r="H4259" s="3"/>
      <c r="I4259" s="3" t="s">
        <v>12</v>
      </c>
      <c r="J4259" s="3">
        <v>2020</v>
      </c>
      <c r="K4259" s="9">
        <v>1</v>
      </c>
    </row>
    <row r="4260" spans="1:11" x14ac:dyDescent="0.3">
      <c r="A4260" s="4" t="s">
        <v>1072</v>
      </c>
      <c r="B4260" s="4" t="s">
        <v>1045</v>
      </c>
      <c r="C4260" s="4" t="s">
        <v>10</v>
      </c>
      <c r="D4260" s="4" t="s">
        <v>1051</v>
      </c>
      <c r="E4260" s="3" t="s">
        <v>866</v>
      </c>
      <c r="F4260" s="3"/>
      <c r="G4260" s="3" t="s">
        <v>18</v>
      </c>
      <c r="H4260" s="3"/>
      <c r="I4260" s="3" t="s">
        <v>12</v>
      </c>
      <c r="J4260" s="3">
        <v>2050</v>
      </c>
      <c r="K4260" s="9">
        <v>1</v>
      </c>
    </row>
    <row r="4261" spans="1:11" x14ac:dyDescent="0.3">
      <c r="A4261" s="4" t="s">
        <v>1072</v>
      </c>
      <c r="B4261" s="4" t="s">
        <v>1045</v>
      </c>
      <c r="C4261" s="4" t="s">
        <v>10</v>
      </c>
      <c r="D4261" s="4" t="s">
        <v>1051</v>
      </c>
      <c r="E4261" s="3" t="s">
        <v>866</v>
      </c>
      <c r="F4261" s="3"/>
      <c r="G4261" s="3" t="s">
        <v>18</v>
      </c>
      <c r="H4261" s="3"/>
      <c r="I4261" s="3" t="s">
        <v>11</v>
      </c>
      <c r="J4261" s="3">
        <v>2020</v>
      </c>
      <c r="K4261" s="9">
        <v>1.1000000000000001</v>
      </c>
    </row>
    <row r="4262" spans="1:11" x14ac:dyDescent="0.3">
      <c r="A4262" s="4" t="s">
        <v>1072</v>
      </c>
      <c r="B4262" s="4" t="s">
        <v>1045</v>
      </c>
      <c r="C4262" s="4" t="s">
        <v>10</v>
      </c>
      <c r="D4262" s="4" t="s">
        <v>1051</v>
      </c>
      <c r="E4262" s="3" t="s">
        <v>866</v>
      </c>
      <c r="F4262" s="3"/>
      <c r="G4262" s="3" t="s">
        <v>18</v>
      </c>
      <c r="H4262" s="3"/>
      <c r="I4262" s="3" t="s">
        <v>11</v>
      </c>
      <c r="J4262" s="3">
        <v>2050</v>
      </c>
      <c r="K4262" s="9">
        <v>1.1000000000000001</v>
      </c>
    </row>
    <row r="4263" spans="1:11" x14ac:dyDescent="0.3">
      <c r="A4263" s="4" t="s">
        <v>1072</v>
      </c>
      <c r="B4263" s="4" t="s">
        <v>1045</v>
      </c>
      <c r="C4263" s="4" t="s">
        <v>10</v>
      </c>
      <c r="D4263" s="4" t="s">
        <v>1051</v>
      </c>
      <c r="E4263" s="3" t="s">
        <v>866</v>
      </c>
      <c r="F4263" s="3"/>
      <c r="G4263" s="3" t="s">
        <v>18</v>
      </c>
      <c r="H4263" s="3"/>
      <c r="I4263" s="3" t="s">
        <v>833</v>
      </c>
      <c r="J4263" s="3">
        <v>2020</v>
      </c>
      <c r="K4263" s="9">
        <v>0.78</v>
      </c>
    </row>
    <row r="4264" spans="1:11" x14ac:dyDescent="0.3">
      <c r="A4264" s="4" t="s">
        <v>1072</v>
      </c>
      <c r="B4264" s="4" t="s">
        <v>1045</v>
      </c>
      <c r="C4264" s="4" t="s">
        <v>10</v>
      </c>
      <c r="D4264" s="4" t="s">
        <v>1051</v>
      </c>
      <c r="E4264" s="3" t="s">
        <v>866</v>
      </c>
      <c r="F4264" s="3"/>
      <c r="G4264" s="3" t="s">
        <v>18</v>
      </c>
      <c r="H4264" s="3"/>
      <c r="I4264" s="3" t="s">
        <v>833</v>
      </c>
      <c r="J4264" s="3">
        <v>2025</v>
      </c>
      <c r="K4264" s="9">
        <v>0.78</v>
      </c>
    </row>
    <row r="4265" spans="1:11" x14ac:dyDescent="0.3">
      <c r="A4265" s="4" t="s">
        <v>1072</v>
      </c>
      <c r="B4265" s="4" t="s">
        <v>1045</v>
      </c>
      <c r="C4265" s="4" t="s">
        <v>10</v>
      </c>
      <c r="D4265" s="4" t="s">
        <v>1051</v>
      </c>
      <c r="E4265" s="3" t="s">
        <v>866</v>
      </c>
      <c r="F4265" s="3"/>
      <c r="G4265" s="3" t="s">
        <v>18</v>
      </c>
      <c r="H4265" s="3"/>
      <c r="I4265" s="3" t="s">
        <v>833</v>
      </c>
      <c r="J4265" s="3">
        <v>2030</v>
      </c>
      <c r="K4265" s="9">
        <v>0.78</v>
      </c>
    </row>
    <row r="4266" spans="1:11" x14ac:dyDescent="0.3">
      <c r="A4266" s="4" t="s">
        <v>1072</v>
      </c>
      <c r="B4266" s="4" t="s">
        <v>1045</v>
      </c>
      <c r="C4266" s="4" t="s">
        <v>10</v>
      </c>
      <c r="D4266" s="4" t="s">
        <v>1051</v>
      </c>
      <c r="E4266" s="3" t="s">
        <v>866</v>
      </c>
      <c r="F4266" s="3"/>
      <c r="G4266" s="3" t="s">
        <v>18</v>
      </c>
      <c r="H4266" s="3"/>
      <c r="I4266" s="3" t="s">
        <v>833</v>
      </c>
      <c r="J4266" s="3">
        <v>2040</v>
      </c>
      <c r="K4266" s="9">
        <v>0.78</v>
      </c>
    </row>
    <row r="4267" spans="1:11" x14ac:dyDescent="0.3">
      <c r="A4267" s="4" t="s">
        <v>1072</v>
      </c>
      <c r="B4267" s="4" t="s">
        <v>1045</v>
      </c>
      <c r="C4267" s="4" t="s">
        <v>10</v>
      </c>
      <c r="D4267" s="4" t="s">
        <v>1051</v>
      </c>
      <c r="E4267" s="3" t="s">
        <v>866</v>
      </c>
      <c r="F4267" s="3"/>
      <c r="G4267" s="3" t="s">
        <v>18</v>
      </c>
      <c r="H4267" s="3"/>
      <c r="I4267" s="3" t="s">
        <v>833</v>
      </c>
      <c r="J4267" s="3">
        <v>2050</v>
      </c>
      <c r="K4267" s="9">
        <v>0.78</v>
      </c>
    </row>
    <row r="4268" spans="1:11" x14ac:dyDescent="0.3">
      <c r="A4268" s="4" t="s">
        <v>1072</v>
      </c>
      <c r="B4268" s="4" t="s">
        <v>1045</v>
      </c>
      <c r="C4268" s="4" t="s">
        <v>10</v>
      </c>
      <c r="D4268" s="4" t="s">
        <v>1050</v>
      </c>
      <c r="E4268" s="3" t="s">
        <v>1074</v>
      </c>
      <c r="F4268" s="3"/>
      <c r="G4268" s="3" t="s">
        <v>1</v>
      </c>
      <c r="H4268" s="3">
        <v>5</v>
      </c>
      <c r="I4268" s="3" t="s">
        <v>12</v>
      </c>
      <c r="J4268" s="3">
        <v>2020</v>
      </c>
      <c r="K4268" s="9">
        <v>0.8</v>
      </c>
    </row>
    <row r="4269" spans="1:11" x14ac:dyDescent="0.3">
      <c r="A4269" s="4" t="s">
        <v>1072</v>
      </c>
      <c r="B4269" s="4" t="s">
        <v>1045</v>
      </c>
      <c r="C4269" s="4" t="s">
        <v>10</v>
      </c>
      <c r="D4269" s="4" t="s">
        <v>1050</v>
      </c>
      <c r="E4269" s="3" t="s">
        <v>1074</v>
      </c>
      <c r="F4269" s="3"/>
      <c r="G4269" s="3" t="s">
        <v>1</v>
      </c>
      <c r="H4269" s="3">
        <v>5</v>
      </c>
      <c r="I4269" s="3" t="s">
        <v>12</v>
      </c>
      <c r="J4269" s="3">
        <v>2050</v>
      </c>
      <c r="K4269" s="9">
        <v>0.8</v>
      </c>
    </row>
    <row r="4270" spans="1:11" x14ac:dyDescent="0.3">
      <c r="A4270" s="4" t="s">
        <v>1072</v>
      </c>
      <c r="B4270" s="4" t="s">
        <v>1045</v>
      </c>
      <c r="C4270" s="4" t="s">
        <v>10</v>
      </c>
      <c r="D4270" s="4" t="s">
        <v>1050</v>
      </c>
      <c r="E4270" s="3" t="s">
        <v>1074</v>
      </c>
      <c r="F4270" s="3"/>
      <c r="G4270" s="3" t="s">
        <v>1</v>
      </c>
      <c r="H4270" s="3">
        <v>5</v>
      </c>
      <c r="I4270" s="3" t="s">
        <v>11</v>
      </c>
      <c r="J4270" s="3">
        <v>2020</v>
      </c>
      <c r="K4270" s="9">
        <v>1.2</v>
      </c>
    </row>
    <row r="4271" spans="1:11" x14ac:dyDescent="0.3">
      <c r="A4271" s="4" t="s">
        <v>1072</v>
      </c>
      <c r="B4271" s="4" t="s">
        <v>1045</v>
      </c>
      <c r="C4271" s="4" t="s">
        <v>10</v>
      </c>
      <c r="D4271" s="4" t="s">
        <v>1050</v>
      </c>
      <c r="E4271" s="3" t="s">
        <v>1074</v>
      </c>
      <c r="F4271" s="3"/>
      <c r="G4271" s="3" t="s">
        <v>1</v>
      </c>
      <c r="H4271" s="3">
        <v>5</v>
      </c>
      <c r="I4271" s="3" t="s">
        <v>11</v>
      </c>
      <c r="J4271" s="3">
        <v>2050</v>
      </c>
      <c r="K4271" s="9">
        <v>1.2</v>
      </c>
    </row>
    <row r="4272" spans="1:11" x14ac:dyDescent="0.3">
      <c r="A4272" s="4" t="s">
        <v>1072</v>
      </c>
      <c r="B4272" s="4" t="s">
        <v>1045</v>
      </c>
      <c r="C4272" s="4" t="s">
        <v>10</v>
      </c>
      <c r="D4272" s="4" t="s">
        <v>1050</v>
      </c>
      <c r="E4272" s="3" t="s">
        <v>1074</v>
      </c>
      <c r="F4272" s="3"/>
      <c r="G4272" s="3" t="s">
        <v>1</v>
      </c>
      <c r="H4272" s="3">
        <v>5</v>
      </c>
      <c r="I4272" s="3" t="s">
        <v>833</v>
      </c>
      <c r="J4272" s="3">
        <v>2020</v>
      </c>
      <c r="K4272" s="9">
        <v>0.57999999999999996</v>
      </c>
    </row>
    <row r="4273" spans="1:11" x14ac:dyDescent="0.3">
      <c r="A4273" s="4" t="s">
        <v>1072</v>
      </c>
      <c r="B4273" s="4" t="s">
        <v>1045</v>
      </c>
      <c r="C4273" s="4" t="s">
        <v>10</v>
      </c>
      <c r="D4273" s="4" t="s">
        <v>1050</v>
      </c>
      <c r="E4273" s="3" t="s">
        <v>1074</v>
      </c>
      <c r="F4273" s="3"/>
      <c r="G4273" s="3" t="s">
        <v>1</v>
      </c>
      <c r="H4273" s="3">
        <v>5</v>
      </c>
      <c r="I4273" s="3" t="s">
        <v>833</v>
      </c>
      <c r="J4273" s="3">
        <v>2025</v>
      </c>
      <c r="K4273" s="9">
        <v>0.57999999999999996</v>
      </c>
    </row>
    <row r="4274" spans="1:11" x14ac:dyDescent="0.3">
      <c r="A4274" s="4" t="s">
        <v>1072</v>
      </c>
      <c r="B4274" s="4" t="s">
        <v>1045</v>
      </c>
      <c r="C4274" s="4" t="s">
        <v>10</v>
      </c>
      <c r="D4274" s="4" t="s">
        <v>1050</v>
      </c>
      <c r="E4274" s="3" t="s">
        <v>1074</v>
      </c>
      <c r="F4274" s="3"/>
      <c r="G4274" s="3" t="s">
        <v>1</v>
      </c>
      <c r="H4274" s="3">
        <v>5</v>
      </c>
      <c r="I4274" s="3" t="s">
        <v>833</v>
      </c>
      <c r="J4274" s="3">
        <v>2030</v>
      </c>
      <c r="K4274" s="9">
        <v>0.57999999999999996</v>
      </c>
    </row>
    <row r="4275" spans="1:11" x14ac:dyDescent="0.3">
      <c r="A4275" s="4" t="s">
        <v>1072</v>
      </c>
      <c r="B4275" s="4" t="s">
        <v>1045</v>
      </c>
      <c r="C4275" s="4" t="s">
        <v>10</v>
      </c>
      <c r="D4275" s="4" t="s">
        <v>1050</v>
      </c>
      <c r="E4275" s="3" t="s">
        <v>1074</v>
      </c>
      <c r="F4275" s="3"/>
      <c r="G4275" s="3" t="s">
        <v>1</v>
      </c>
      <c r="H4275" s="3">
        <v>5</v>
      </c>
      <c r="I4275" s="3" t="s">
        <v>833</v>
      </c>
      <c r="J4275" s="3">
        <v>2040</v>
      </c>
      <c r="K4275" s="9">
        <v>0.57999999999999996</v>
      </c>
    </row>
    <row r="4276" spans="1:11" x14ac:dyDescent="0.3">
      <c r="A4276" s="4" t="s">
        <v>1072</v>
      </c>
      <c r="B4276" s="4" t="s">
        <v>1045</v>
      </c>
      <c r="C4276" s="4" t="s">
        <v>10</v>
      </c>
      <c r="D4276" s="4" t="s">
        <v>1050</v>
      </c>
      <c r="E4276" s="3" t="s">
        <v>1074</v>
      </c>
      <c r="F4276" s="3"/>
      <c r="G4276" s="3" t="s">
        <v>1</v>
      </c>
      <c r="H4276" s="3">
        <v>5</v>
      </c>
      <c r="I4276" s="3" t="s">
        <v>833</v>
      </c>
      <c r="J4276" s="3">
        <v>2050</v>
      </c>
      <c r="K4276" s="9">
        <v>0.57999999999999996</v>
      </c>
    </row>
    <row r="4277" spans="1:11" x14ac:dyDescent="0.3">
      <c r="A4277" s="4" t="s">
        <v>1072</v>
      </c>
      <c r="B4277" s="4" t="s">
        <v>1045</v>
      </c>
      <c r="C4277" s="4" t="s">
        <v>10</v>
      </c>
      <c r="D4277" s="4" t="s">
        <v>422</v>
      </c>
      <c r="E4277" s="3" t="s">
        <v>857</v>
      </c>
      <c r="F4277" s="3"/>
      <c r="G4277" s="3"/>
      <c r="H4277" s="3"/>
      <c r="I4277" s="3" t="s">
        <v>833</v>
      </c>
      <c r="J4277" s="3">
        <v>2020</v>
      </c>
      <c r="K4277" s="9">
        <v>3</v>
      </c>
    </row>
    <row r="4278" spans="1:11" x14ac:dyDescent="0.3">
      <c r="A4278" s="4" t="s">
        <v>1072</v>
      </c>
      <c r="B4278" s="4" t="s">
        <v>1045</v>
      </c>
      <c r="C4278" s="4" t="s">
        <v>10</v>
      </c>
      <c r="D4278" s="4" t="s">
        <v>422</v>
      </c>
      <c r="E4278" s="3" t="s">
        <v>857</v>
      </c>
      <c r="F4278" s="3"/>
      <c r="G4278" s="3"/>
      <c r="H4278" s="3"/>
      <c r="I4278" s="3" t="s">
        <v>833</v>
      </c>
      <c r="J4278" s="3">
        <v>2025</v>
      </c>
      <c r="K4278" s="9">
        <v>3</v>
      </c>
    </row>
    <row r="4279" spans="1:11" x14ac:dyDescent="0.3">
      <c r="A4279" s="4" t="s">
        <v>1072</v>
      </c>
      <c r="B4279" s="4" t="s">
        <v>1045</v>
      </c>
      <c r="C4279" s="4" t="s">
        <v>10</v>
      </c>
      <c r="D4279" s="4" t="s">
        <v>422</v>
      </c>
      <c r="E4279" s="3" t="s">
        <v>857</v>
      </c>
      <c r="F4279" s="3"/>
      <c r="G4279" s="3"/>
      <c r="H4279" s="3"/>
      <c r="I4279" s="3" t="s">
        <v>833</v>
      </c>
      <c r="J4279" s="3">
        <v>2030</v>
      </c>
      <c r="K4279" s="9">
        <v>3</v>
      </c>
    </row>
    <row r="4280" spans="1:11" x14ac:dyDescent="0.3">
      <c r="A4280" s="4" t="s">
        <v>1072</v>
      </c>
      <c r="B4280" s="4" t="s">
        <v>1045</v>
      </c>
      <c r="C4280" s="4" t="s">
        <v>10</v>
      </c>
      <c r="D4280" s="4" t="s">
        <v>422</v>
      </c>
      <c r="E4280" s="3" t="s">
        <v>857</v>
      </c>
      <c r="F4280" s="3"/>
      <c r="G4280" s="3"/>
      <c r="H4280" s="3"/>
      <c r="I4280" s="3" t="s">
        <v>833</v>
      </c>
      <c r="J4280" s="3">
        <v>2040</v>
      </c>
      <c r="K4280" s="9">
        <v>3</v>
      </c>
    </row>
    <row r="4281" spans="1:11" x14ac:dyDescent="0.3">
      <c r="A4281" s="4" t="s">
        <v>1072</v>
      </c>
      <c r="B4281" s="4" t="s">
        <v>1045</v>
      </c>
      <c r="C4281" s="4" t="s">
        <v>10</v>
      </c>
      <c r="D4281" s="4" t="s">
        <v>422</v>
      </c>
      <c r="E4281" s="3" t="s">
        <v>857</v>
      </c>
      <c r="F4281" s="3"/>
      <c r="G4281" s="3"/>
      <c r="H4281" s="3"/>
      <c r="I4281" s="3" t="s">
        <v>833</v>
      </c>
      <c r="J4281" s="3">
        <v>2050</v>
      </c>
      <c r="K4281" s="9">
        <v>3</v>
      </c>
    </row>
    <row r="4282" spans="1:11" x14ac:dyDescent="0.3">
      <c r="A4282" s="4" t="s">
        <v>1072</v>
      </c>
      <c r="B4282" s="4" t="s">
        <v>1045</v>
      </c>
      <c r="C4282" s="4" t="s">
        <v>10</v>
      </c>
      <c r="D4282" s="4" t="s">
        <v>419</v>
      </c>
      <c r="E4282" s="3" t="s">
        <v>853</v>
      </c>
      <c r="F4282" s="3"/>
      <c r="G4282" s="3"/>
      <c r="H4282" s="3"/>
      <c r="I4282" s="3" t="s">
        <v>833</v>
      </c>
      <c r="J4282" s="3">
        <v>2020</v>
      </c>
      <c r="K4282" s="9">
        <v>30</v>
      </c>
    </row>
    <row r="4283" spans="1:11" x14ac:dyDescent="0.3">
      <c r="A4283" s="4" t="s">
        <v>1072</v>
      </c>
      <c r="B4283" s="4" t="s">
        <v>1045</v>
      </c>
      <c r="C4283" s="4" t="s">
        <v>10</v>
      </c>
      <c r="D4283" s="4" t="s">
        <v>419</v>
      </c>
      <c r="E4283" s="3" t="s">
        <v>853</v>
      </c>
      <c r="F4283" s="3"/>
      <c r="G4283" s="3"/>
      <c r="H4283" s="3"/>
      <c r="I4283" s="3" t="s">
        <v>833</v>
      </c>
      <c r="J4283" s="3">
        <v>2025</v>
      </c>
      <c r="K4283" s="9">
        <v>30</v>
      </c>
    </row>
    <row r="4284" spans="1:11" x14ac:dyDescent="0.3">
      <c r="A4284" s="4" t="s">
        <v>1072</v>
      </c>
      <c r="B4284" s="4" t="s">
        <v>1045</v>
      </c>
      <c r="C4284" s="4" t="s">
        <v>10</v>
      </c>
      <c r="D4284" s="4" t="s">
        <v>419</v>
      </c>
      <c r="E4284" s="3" t="s">
        <v>853</v>
      </c>
      <c r="F4284" s="3"/>
      <c r="G4284" s="3"/>
      <c r="H4284" s="3"/>
      <c r="I4284" s="3" t="s">
        <v>833</v>
      </c>
      <c r="J4284" s="3">
        <v>2030</v>
      </c>
      <c r="K4284" s="9">
        <v>30</v>
      </c>
    </row>
    <row r="4285" spans="1:11" x14ac:dyDescent="0.3">
      <c r="A4285" s="4" t="s">
        <v>1072</v>
      </c>
      <c r="B4285" s="4" t="s">
        <v>1045</v>
      </c>
      <c r="C4285" s="4" t="s">
        <v>10</v>
      </c>
      <c r="D4285" s="4" t="s">
        <v>419</v>
      </c>
      <c r="E4285" s="3" t="s">
        <v>853</v>
      </c>
      <c r="F4285" s="3"/>
      <c r="G4285" s="3"/>
      <c r="H4285" s="3"/>
      <c r="I4285" s="3" t="s">
        <v>833</v>
      </c>
      <c r="J4285" s="3">
        <v>2040</v>
      </c>
      <c r="K4285" s="9">
        <v>30</v>
      </c>
    </row>
    <row r="4286" spans="1:11" x14ac:dyDescent="0.3">
      <c r="A4286" s="4" t="s">
        <v>1072</v>
      </c>
      <c r="B4286" s="4" t="s">
        <v>1045</v>
      </c>
      <c r="C4286" s="4" t="s">
        <v>10</v>
      </c>
      <c r="D4286" s="4" t="s">
        <v>419</v>
      </c>
      <c r="E4286" s="3" t="s">
        <v>853</v>
      </c>
      <c r="F4286" s="3"/>
      <c r="G4286" s="3"/>
      <c r="H4286" s="3"/>
      <c r="I4286" s="3" t="s">
        <v>833</v>
      </c>
      <c r="J4286" s="3">
        <v>2050</v>
      </c>
      <c r="K4286" s="9">
        <v>30</v>
      </c>
    </row>
    <row r="4287" spans="1:11" x14ac:dyDescent="0.3">
      <c r="A4287" s="4" t="s">
        <v>1072</v>
      </c>
      <c r="B4287" s="4" t="s">
        <v>1045</v>
      </c>
      <c r="C4287" s="4" t="s">
        <v>10</v>
      </c>
      <c r="D4287" s="4" t="s">
        <v>643</v>
      </c>
      <c r="E4287" s="3" t="s">
        <v>867</v>
      </c>
      <c r="F4287" s="3"/>
      <c r="G4287" s="3" t="s">
        <v>5</v>
      </c>
      <c r="H4287" s="3">
        <v>3</v>
      </c>
      <c r="I4287" s="3" t="s">
        <v>833</v>
      </c>
      <c r="J4287" s="3">
        <v>2020</v>
      </c>
      <c r="K4287" s="9">
        <v>300</v>
      </c>
    </row>
    <row r="4288" spans="1:11" x14ac:dyDescent="0.3">
      <c r="A4288" s="4" t="s">
        <v>1072</v>
      </c>
      <c r="B4288" s="4" t="s">
        <v>1045</v>
      </c>
      <c r="C4288" s="4" t="s">
        <v>10</v>
      </c>
      <c r="D4288" s="4" t="s">
        <v>643</v>
      </c>
      <c r="E4288" s="3" t="s">
        <v>867</v>
      </c>
      <c r="F4288" s="3"/>
      <c r="G4288" s="3" t="s">
        <v>5</v>
      </c>
      <c r="H4288" s="3">
        <v>3</v>
      </c>
      <c r="I4288" s="3" t="s">
        <v>833</v>
      </c>
      <c r="J4288" s="3">
        <v>2025</v>
      </c>
      <c r="K4288" s="9">
        <v>300</v>
      </c>
    </row>
    <row r="4289" spans="1:11" x14ac:dyDescent="0.3">
      <c r="A4289" s="4" t="s">
        <v>1072</v>
      </c>
      <c r="B4289" s="4" t="s">
        <v>1045</v>
      </c>
      <c r="C4289" s="4" t="s">
        <v>10</v>
      </c>
      <c r="D4289" s="4" t="s">
        <v>643</v>
      </c>
      <c r="E4289" s="3" t="s">
        <v>867</v>
      </c>
      <c r="F4289" s="3"/>
      <c r="G4289" s="3" t="s">
        <v>5</v>
      </c>
      <c r="H4289" s="3">
        <v>3</v>
      </c>
      <c r="I4289" s="3" t="s">
        <v>833</v>
      </c>
      <c r="J4289" s="3">
        <v>2030</v>
      </c>
      <c r="K4289" s="9">
        <v>600</v>
      </c>
    </row>
    <row r="4290" spans="1:11" x14ac:dyDescent="0.3">
      <c r="A4290" s="4" t="s">
        <v>1072</v>
      </c>
      <c r="B4290" s="4" t="s">
        <v>1045</v>
      </c>
      <c r="C4290" s="4" t="s">
        <v>10</v>
      </c>
      <c r="D4290" s="4" t="s">
        <v>643</v>
      </c>
      <c r="E4290" s="3" t="s">
        <v>867</v>
      </c>
      <c r="F4290" s="3"/>
      <c r="G4290" s="3" t="s">
        <v>5</v>
      </c>
      <c r="H4290" s="3">
        <v>3</v>
      </c>
      <c r="I4290" s="3" t="s">
        <v>833</v>
      </c>
      <c r="J4290" s="3">
        <v>2040</v>
      </c>
      <c r="K4290" s="9">
        <v>900</v>
      </c>
    </row>
    <row r="4291" spans="1:11" x14ac:dyDescent="0.3">
      <c r="A4291" s="4" t="s">
        <v>1072</v>
      </c>
      <c r="B4291" s="4" t="s">
        <v>1045</v>
      </c>
      <c r="C4291" s="4" t="s">
        <v>10</v>
      </c>
      <c r="D4291" s="4" t="s">
        <v>643</v>
      </c>
      <c r="E4291" s="3" t="s">
        <v>867</v>
      </c>
      <c r="F4291" s="3"/>
      <c r="G4291" s="3" t="s">
        <v>5</v>
      </c>
      <c r="H4291" s="3">
        <v>3</v>
      </c>
      <c r="I4291" s="3" t="s">
        <v>833</v>
      </c>
      <c r="J4291" s="3">
        <v>2050</v>
      </c>
      <c r="K4291" s="9">
        <v>1200</v>
      </c>
    </row>
    <row r="4292" spans="1:11" x14ac:dyDescent="0.3">
      <c r="A4292" s="4" t="s">
        <v>1072</v>
      </c>
      <c r="B4292" s="4" t="s">
        <v>1045</v>
      </c>
      <c r="C4292" s="4" t="s">
        <v>10</v>
      </c>
      <c r="D4292" s="4" t="s">
        <v>640</v>
      </c>
      <c r="E4292" s="3" t="s">
        <v>855</v>
      </c>
      <c r="F4292" s="3"/>
      <c r="G4292" s="3"/>
      <c r="H4292" s="3"/>
      <c r="I4292" s="3" t="s">
        <v>833</v>
      </c>
      <c r="J4292" s="3">
        <v>2020</v>
      </c>
      <c r="K4292" s="9">
        <v>69</v>
      </c>
    </row>
    <row r="4293" spans="1:11" x14ac:dyDescent="0.3">
      <c r="A4293" s="4" t="s">
        <v>1072</v>
      </c>
      <c r="B4293" s="4" t="s">
        <v>1045</v>
      </c>
      <c r="C4293" s="4" t="s">
        <v>10</v>
      </c>
      <c r="D4293" s="4" t="s">
        <v>640</v>
      </c>
      <c r="E4293" s="3" t="s">
        <v>855</v>
      </c>
      <c r="F4293" s="3"/>
      <c r="G4293" s="3"/>
      <c r="H4293" s="3"/>
      <c r="I4293" s="3" t="s">
        <v>833</v>
      </c>
      <c r="J4293" s="3">
        <v>2025</v>
      </c>
      <c r="K4293" s="9">
        <v>69</v>
      </c>
    </row>
    <row r="4294" spans="1:11" x14ac:dyDescent="0.3">
      <c r="A4294" s="4" t="s">
        <v>1072</v>
      </c>
      <c r="B4294" s="4" t="s">
        <v>1045</v>
      </c>
      <c r="C4294" s="4" t="s">
        <v>10</v>
      </c>
      <c r="D4294" s="4" t="s">
        <v>640</v>
      </c>
      <c r="E4294" s="3" t="s">
        <v>855</v>
      </c>
      <c r="F4294" s="3"/>
      <c r="G4294" s="3"/>
      <c r="H4294" s="3"/>
      <c r="I4294" s="3" t="s">
        <v>833</v>
      </c>
      <c r="J4294" s="3">
        <v>2030</v>
      </c>
      <c r="K4294" s="9">
        <v>138</v>
      </c>
    </row>
    <row r="4295" spans="1:11" x14ac:dyDescent="0.3">
      <c r="A4295" s="4" t="s">
        <v>1072</v>
      </c>
      <c r="B4295" s="4" t="s">
        <v>1045</v>
      </c>
      <c r="C4295" s="4" t="s">
        <v>10</v>
      </c>
      <c r="D4295" s="4" t="s">
        <v>640</v>
      </c>
      <c r="E4295" s="3" t="s">
        <v>855</v>
      </c>
      <c r="F4295" s="3"/>
      <c r="G4295" s="3"/>
      <c r="H4295" s="3"/>
      <c r="I4295" s="3" t="s">
        <v>833</v>
      </c>
      <c r="J4295" s="3">
        <v>2040</v>
      </c>
      <c r="K4295" s="9">
        <v>207</v>
      </c>
    </row>
    <row r="4296" spans="1:11" x14ac:dyDescent="0.3">
      <c r="A4296" s="4" t="s">
        <v>1072</v>
      </c>
      <c r="B4296" s="4" t="s">
        <v>1045</v>
      </c>
      <c r="C4296" s="4" t="s">
        <v>10</v>
      </c>
      <c r="D4296" s="4" t="s">
        <v>640</v>
      </c>
      <c r="E4296" s="3" t="s">
        <v>855</v>
      </c>
      <c r="F4296" s="3"/>
      <c r="G4296" s="3"/>
      <c r="H4296" s="3"/>
      <c r="I4296" s="3" t="s">
        <v>833</v>
      </c>
      <c r="J4296" s="3">
        <v>2050</v>
      </c>
      <c r="K4296" s="9">
        <v>276</v>
      </c>
    </row>
    <row r="4297" spans="1:11" x14ac:dyDescent="0.3">
      <c r="A4297" s="4" t="s">
        <v>1072</v>
      </c>
      <c r="B4297" s="4" t="s">
        <v>1045</v>
      </c>
      <c r="C4297" s="4" t="s">
        <v>10</v>
      </c>
      <c r="D4297" s="4" t="s">
        <v>1054</v>
      </c>
      <c r="E4297" s="3" t="s">
        <v>1073</v>
      </c>
      <c r="F4297" s="3"/>
      <c r="G4297" s="3" t="s">
        <v>31</v>
      </c>
      <c r="H4297" s="3"/>
      <c r="I4297" s="3" t="s">
        <v>12</v>
      </c>
      <c r="J4297" s="3">
        <v>2020</v>
      </c>
      <c r="K4297" s="9">
        <v>1</v>
      </c>
    </row>
    <row r="4298" spans="1:11" x14ac:dyDescent="0.3">
      <c r="A4298" s="4" t="s">
        <v>1072</v>
      </c>
      <c r="B4298" s="4" t="s">
        <v>1045</v>
      </c>
      <c r="C4298" s="4" t="s">
        <v>10</v>
      </c>
      <c r="D4298" s="4" t="s">
        <v>1054</v>
      </c>
      <c r="E4298" s="3" t="s">
        <v>1073</v>
      </c>
      <c r="F4298" s="3"/>
      <c r="G4298" s="3" t="s">
        <v>31</v>
      </c>
      <c r="H4298" s="3"/>
      <c r="I4298" s="3" t="s">
        <v>12</v>
      </c>
      <c r="J4298" s="3">
        <v>2050</v>
      </c>
      <c r="K4298" s="9">
        <v>1</v>
      </c>
    </row>
    <row r="4299" spans="1:11" x14ac:dyDescent="0.3">
      <c r="A4299" s="4" t="s">
        <v>1072</v>
      </c>
      <c r="B4299" s="4" t="s">
        <v>1045</v>
      </c>
      <c r="C4299" s="4" t="s">
        <v>10</v>
      </c>
      <c r="D4299" s="4" t="s">
        <v>1054</v>
      </c>
      <c r="E4299" s="3" t="s">
        <v>1073</v>
      </c>
      <c r="F4299" s="3"/>
      <c r="G4299" s="3" t="s">
        <v>31</v>
      </c>
      <c r="H4299" s="3"/>
      <c r="I4299" s="3" t="s">
        <v>11</v>
      </c>
      <c r="J4299" s="3">
        <v>2020</v>
      </c>
      <c r="K4299" s="9">
        <v>1.1000000000000001</v>
      </c>
    </row>
    <row r="4300" spans="1:11" x14ac:dyDescent="0.3">
      <c r="A4300" s="4" t="s">
        <v>1072</v>
      </c>
      <c r="B4300" s="4" t="s">
        <v>1045</v>
      </c>
      <c r="C4300" s="4" t="s">
        <v>10</v>
      </c>
      <c r="D4300" s="4" t="s">
        <v>1054</v>
      </c>
      <c r="E4300" s="3" t="s">
        <v>1073</v>
      </c>
      <c r="F4300" s="3"/>
      <c r="G4300" s="3" t="s">
        <v>31</v>
      </c>
      <c r="H4300" s="3"/>
      <c r="I4300" s="3" t="s">
        <v>11</v>
      </c>
      <c r="J4300" s="3">
        <v>2050</v>
      </c>
      <c r="K4300" s="9">
        <v>1.1000000000000001</v>
      </c>
    </row>
    <row r="4301" spans="1:11" x14ac:dyDescent="0.3">
      <c r="A4301" s="4" t="s">
        <v>1072</v>
      </c>
      <c r="B4301" s="4" t="s">
        <v>1045</v>
      </c>
      <c r="C4301" s="4" t="s">
        <v>10</v>
      </c>
      <c r="D4301" s="4" t="s">
        <v>1054</v>
      </c>
      <c r="E4301" s="3" t="s">
        <v>1073</v>
      </c>
      <c r="F4301" s="3"/>
      <c r="G4301" s="3" t="s">
        <v>31</v>
      </c>
      <c r="H4301" s="3"/>
      <c r="I4301" s="3" t="s">
        <v>833</v>
      </c>
      <c r="J4301" s="3">
        <v>2020</v>
      </c>
      <c r="K4301" s="9">
        <v>0.55000000000000004</v>
      </c>
    </row>
    <row r="4302" spans="1:11" x14ac:dyDescent="0.3">
      <c r="A4302" s="4" t="s">
        <v>1072</v>
      </c>
      <c r="B4302" s="4" t="s">
        <v>1045</v>
      </c>
      <c r="C4302" s="4" t="s">
        <v>10</v>
      </c>
      <c r="D4302" s="4" t="s">
        <v>1054</v>
      </c>
      <c r="E4302" s="3" t="s">
        <v>1073</v>
      </c>
      <c r="F4302" s="3"/>
      <c r="G4302" s="3" t="s">
        <v>31</v>
      </c>
      <c r="H4302" s="3"/>
      <c r="I4302" s="3" t="s">
        <v>833</v>
      </c>
      <c r="J4302" s="3">
        <v>2025</v>
      </c>
      <c r="K4302" s="9">
        <v>0.55000000000000004</v>
      </c>
    </row>
    <row r="4303" spans="1:11" x14ac:dyDescent="0.3">
      <c r="A4303" s="4" t="s">
        <v>1072</v>
      </c>
      <c r="B4303" s="4" t="s">
        <v>1045</v>
      </c>
      <c r="C4303" s="4" t="s">
        <v>10</v>
      </c>
      <c r="D4303" s="4" t="s">
        <v>1054</v>
      </c>
      <c r="E4303" s="3" t="s">
        <v>1073</v>
      </c>
      <c r="F4303" s="3"/>
      <c r="G4303" s="3" t="s">
        <v>31</v>
      </c>
      <c r="H4303" s="3"/>
      <c r="I4303" s="3" t="s">
        <v>833</v>
      </c>
      <c r="J4303" s="3">
        <v>2030</v>
      </c>
      <c r="K4303" s="9">
        <v>0.55000000000000004</v>
      </c>
    </row>
    <row r="4304" spans="1:11" x14ac:dyDescent="0.3">
      <c r="A4304" s="4" t="s">
        <v>1072</v>
      </c>
      <c r="B4304" s="4" t="s">
        <v>1045</v>
      </c>
      <c r="C4304" s="4" t="s">
        <v>10</v>
      </c>
      <c r="D4304" s="4" t="s">
        <v>1054</v>
      </c>
      <c r="E4304" s="3" t="s">
        <v>1073</v>
      </c>
      <c r="F4304" s="3"/>
      <c r="G4304" s="3" t="s">
        <v>31</v>
      </c>
      <c r="H4304" s="3"/>
      <c r="I4304" s="3" t="s">
        <v>833</v>
      </c>
      <c r="J4304" s="3">
        <v>2040</v>
      </c>
      <c r="K4304" s="9">
        <v>0.55000000000000004</v>
      </c>
    </row>
    <row r="4305" spans="1:11" x14ac:dyDescent="0.3">
      <c r="A4305" s="4" t="s">
        <v>1072</v>
      </c>
      <c r="B4305" s="4" t="s">
        <v>1045</v>
      </c>
      <c r="C4305" s="4" t="s">
        <v>10</v>
      </c>
      <c r="D4305" s="4" t="s">
        <v>1054</v>
      </c>
      <c r="E4305" s="3" t="s">
        <v>1073</v>
      </c>
      <c r="F4305" s="3"/>
      <c r="G4305" s="3" t="s">
        <v>31</v>
      </c>
      <c r="H4305" s="3"/>
      <c r="I4305" s="3" t="s">
        <v>833</v>
      </c>
      <c r="J4305" s="3">
        <v>2050</v>
      </c>
      <c r="K4305" s="9">
        <v>0.55000000000000004</v>
      </c>
    </row>
    <row r="4306" spans="1:11" x14ac:dyDescent="0.3">
      <c r="A4306" s="4" t="s">
        <v>1072</v>
      </c>
      <c r="B4306" s="4" t="s">
        <v>1045</v>
      </c>
      <c r="C4306" s="4" t="s">
        <v>415</v>
      </c>
      <c r="D4306" s="4" t="s">
        <v>454</v>
      </c>
      <c r="E4306" s="3" t="s">
        <v>850</v>
      </c>
      <c r="F4306" s="3"/>
      <c r="G4306" s="3"/>
      <c r="H4306" s="3"/>
      <c r="I4306" s="3" t="s">
        <v>833</v>
      </c>
      <c r="J4306" s="3">
        <v>2020</v>
      </c>
      <c r="K4306" s="9">
        <v>25</v>
      </c>
    </row>
    <row r="4307" spans="1:11" x14ac:dyDescent="0.3">
      <c r="A4307" s="4" t="s">
        <v>1072</v>
      </c>
      <c r="B4307" s="4" t="s">
        <v>1045</v>
      </c>
      <c r="C4307" s="4" t="s">
        <v>415</v>
      </c>
      <c r="D4307" s="4" t="s">
        <v>454</v>
      </c>
      <c r="E4307" s="3" t="s">
        <v>850</v>
      </c>
      <c r="F4307" s="3"/>
      <c r="G4307" s="3"/>
      <c r="H4307" s="3"/>
      <c r="I4307" s="3" t="s">
        <v>833</v>
      </c>
      <c r="J4307" s="3">
        <v>2025</v>
      </c>
      <c r="K4307" s="9">
        <v>25</v>
      </c>
    </row>
    <row r="4308" spans="1:11" x14ac:dyDescent="0.3">
      <c r="A4308" s="4" t="s">
        <v>1072</v>
      </c>
      <c r="B4308" s="4" t="s">
        <v>1045</v>
      </c>
      <c r="C4308" s="4" t="s">
        <v>415</v>
      </c>
      <c r="D4308" s="4" t="s">
        <v>454</v>
      </c>
      <c r="E4308" s="3" t="s">
        <v>850</v>
      </c>
      <c r="F4308" s="3"/>
      <c r="G4308" s="3"/>
      <c r="H4308" s="3"/>
      <c r="I4308" s="3" t="s">
        <v>833</v>
      </c>
      <c r="J4308" s="3">
        <v>2030</v>
      </c>
      <c r="K4308" s="9">
        <v>25</v>
      </c>
    </row>
    <row r="4309" spans="1:11" x14ac:dyDescent="0.3">
      <c r="A4309" s="4" t="s">
        <v>1072</v>
      </c>
      <c r="B4309" s="4" t="s">
        <v>1045</v>
      </c>
      <c r="C4309" s="4" t="s">
        <v>415</v>
      </c>
      <c r="D4309" s="4" t="s">
        <v>454</v>
      </c>
      <c r="E4309" s="3" t="s">
        <v>850</v>
      </c>
      <c r="F4309" s="3"/>
      <c r="G4309" s="3"/>
      <c r="H4309" s="3"/>
      <c r="I4309" s="3" t="s">
        <v>833</v>
      </c>
      <c r="J4309" s="3">
        <v>2040</v>
      </c>
      <c r="K4309" s="9">
        <v>25</v>
      </c>
    </row>
    <row r="4310" spans="1:11" x14ac:dyDescent="0.3">
      <c r="A4310" s="4" t="s">
        <v>1072</v>
      </c>
      <c r="B4310" s="4" t="s">
        <v>1045</v>
      </c>
      <c r="C4310" s="4" t="s">
        <v>415</v>
      </c>
      <c r="D4310" s="4" t="s">
        <v>454</v>
      </c>
      <c r="E4310" s="3" t="s">
        <v>850</v>
      </c>
      <c r="F4310" s="3"/>
      <c r="G4310" s="3"/>
      <c r="H4310" s="3"/>
      <c r="I4310" s="3" t="s">
        <v>833</v>
      </c>
      <c r="J4310" s="3">
        <v>2050</v>
      </c>
      <c r="K4310" s="9">
        <v>25</v>
      </c>
    </row>
    <row r="4311" spans="1:11" x14ac:dyDescent="0.3">
      <c r="A4311" s="4" t="s">
        <v>1072</v>
      </c>
      <c r="B4311" s="4" t="s">
        <v>1045</v>
      </c>
      <c r="C4311" s="4" t="s">
        <v>415</v>
      </c>
      <c r="D4311" s="4" t="s">
        <v>500</v>
      </c>
      <c r="E4311" s="3" t="s">
        <v>850</v>
      </c>
      <c r="F4311" s="3"/>
      <c r="G4311" s="3"/>
      <c r="H4311" s="3"/>
      <c r="I4311" s="3" t="s">
        <v>833</v>
      </c>
      <c r="J4311" s="3">
        <v>2020</v>
      </c>
      <c r="K4311" s="9">
        <v>75</v>
      </c>
    </row>
    <row r="4312" spans="1:11" x14ac:dyDescent="0.3">
      <c r="A4312" s="4" t="s">
        <v>1072</v>
      </c>
      <c r="B4312" s="4" t="s">
        <v>1045</v>
      </c>
      <c r="C4312" s="4" t="s">
        <v>415</v>
      </c>
      <c r="D4312" s="4" t="s">
        <v>500</v>
      </c>
      <c r="E4312" s="3" t="s">
        <v>850</v>
      </c>
      <c r="F4312" s="3"/>
      <c r="G4312" s="3"/>
      <c r="H4312" s="3"/>
      <c r="I4312" s="3" t="s">
        <v>833</v>
      </c>
      <c r="J4312" s="3">
        <v>2025</v>
      </c>
      <c r="K4312" s="9">
        <v>75</v>
      </c>
    </row>
    <row r="4313" spans="1:11" x14ac:dyDescent="0.3">
      <c r="A4313" s="4" t="s">
        <v>1072</v>
      </c>
      <c r="B4313" s="4" t="s">
        <v>1045</v>
      </c>
      <c r="C4313" s="4" t="s">
        <v>415</v>
      </c>
      <c r="D4313" s="4" t="s">
        <v>500</v>
      </c>
      <c r="E4313" s="3" t="s">
        <v>850</v>
      </c>
      <c r="F4313" s="3"/>
      <c r="G4313" s="3"/>
      <c r="H4313" s="3"/>
      <c r="I4313" s="3" t="s">
        <v>833</v>
      </c>
      <c r="J4313" s="3">
        <v>2030</v>
      </c>
      <c r="K4313" s="9">
        <v>75</v>
      </c>
    </row>
    <row r="4314" spans="1:11" x14ac:dyDescent="0.3">
      <c r="A4314" s="4" t="s">
        <v>1072</v>
      </c>
      <c r="B4314" s="4" t="s">
        <v>1045</v>
      </c>
      <c r="C4314" s="4" t="s">
        <v>415</v>
      </c>
      <c r="D4314" s="4" t="s">
        <v>500</v>
      </c>
      <c r="E4314" s="3" t="s">
        <v>850</v>
      </c>
      <c r="F4314" s="3"/>
      <c r="G4314" s="3"/>
      <c r="H4314" s="3"/>
      <c r="I4314" s="3" t="s">
        <v>833</v>
      </c>
      <c r="J4314" s="3">
        <v>2040</v>
      </c>
      <c r="K4314" s="9">
        <v>75</v>
      </c>
    </row>
    <row r="4315" spans="1:11" x14ac:dyDescent="0.3">
      <c r="A4315" s="4" t="s">
        <v>1072</v>
      </c>
      <c r="B4315" s="4" t="s">
        <v>1045</v>
      </c>
      <c r="C4315" s="4" t="s">
        <v>415</v>
      </c>
      <c r="D4315" s="4" t="s">
        <v>500</v>
      </c>
      <c r="E4315" s="3" t="s">
        <v>850</v>
      </c>
      <c r="F4315" s="3"/>
      <c r="G4315" s="3"/>
      <c r="H4315" s="3"/>
      <c r="I4315" s="3" t="s">
        <v>833</v>
      </c>
      <c r="J4315" s="3">
        <v>2050</v>
      </c>
      <c r="K4315" s="9">
        <v>75</v>
      </c>
    </row>
    <row r="4316" spans="1:11" x14ac:dyDescent="0.3">
      <c r="A4316" s="4" t="s">
        <v>1072</v>
      </c>
      <c r="B4316" s="4" t="s">
        <v>1045</v>
      </c>
      <c r="C4316" s="4" t="s">
        <v>415</v>
      </c>
      <c r="D4316" s="4" t="s">
        <v>1055</v>
      </c>
      <c r="E4316" s="3" t="s">
        <v>1075</v>
      </c>
      <c r="F4316" s="3"/>
      <c r="G4316" s="3" t="s">
        <v>244</v>
      </c>
      <c r="H4316" s="3">
        <v>1</v>
      </c>
      <c r="I4316" s="3" t="s">
        <v>833</v>
      </c>
      <c r="J4316" s="3">
        <v>2020</v>
      </c>
      <c r="K4316" s="9">
        <v>39</v>
      </c>
    </row>
    <row r="4317" spans="1:11" x14ac:dyDescent="0.3">
      <c r="A4317" s="4" t="s">
        <v>1072</v>
      </c>
      <c r="B4317" s="4" t="s">
        <v>1045</v>
      </c>
      <c r="C4317" s="4" t="s">
        <v>415</v>
      </c>
      <c r="D4317" s="4" t="s">
        <v>1055</v>
      </c>
      <c r="E4317" s="3" t="s">
        <v>1075</v>
      </c>
      <c r="F4317" s="3"/>
      <c r="G4317" s="3" t="s">
        <v>244</v>
      </c>
      <c r="H4317" s="3">
        <v>1</v>
      </c>
      <c r="I4317" s="3" t="s">
        <v>833</v>
      </c>
      <c r="J4317" s="3">
        <v>2025</v>
      </c>
      <c r="K4317" s="9">
        <v>39</v>
      </c>
    </row>
    <row r="4318" spans="1:11" x14ac:dyDescent="0.3">
      <c r="A4318" s="4" t="s">
        <v>1072</v>
      </c>
      <c r="B4318" s="4" t="s">
        <v>1045</v>
      </c>
      <c r="C4318" s="4" t="s">
        <v>415</v>
      </c>
      <c r="D4318" s="4" t="s">
        <v>1055</v>
      </c>
      <c r="E4318" s="3" t="s">
        <v>1075</v>
      </c>
      <c r="F4318" s="3"/>
      <c r="G4318" s="3" t="s">
        <v>244</v>
      </c>
      <c r="H4318" s="3">
        <v>1</v>
      </c>
      <c r="I4318" s="3" t="s">
        <v>833</v>
      </c>
      <c r="J4318" s="3">
        <v>2030</v>
      </c>
      <c r="K4318" s="9">
        <v>30</v>
      </c>
    </row>
    <row r="4319" spans="1:11" x14ac:dyDescent="0.3">
      <c r="A4319" s="4" t="s">
        <v>1072</v>
      </c>
      <c r="B4319" s="4" t="s">
        <v>1045</v>
      </c>
      <c r="C4319" s="4" t="s">
        <v>415</v>
      </c>
      <c r="D4319" s="4" t="s">
        <v>1055</v>
      </c>
      <c r="E4319" s="3" t="s">
        <v>1075</v>
      </c>
      <c r="F4319" s="3"/>
      <c r="G4319" s="3" t="s">
        <v>244</v>
      </c>
      <c r="H4319" s="3">
        <v>1</v>
      </c>
      <c r="I4319" s="3" t="s">
        <v>833</v>
      </c>
      <c r="J4319" s="3">
        <v>2040</v>
      </c>
      <c r="K4319" s="9">
        <v>30</v>
      </c>
    </row>
    <row r="4320" spans="1:11" x14ac:dyDescent="0.3">
      <c r="A4320" s="4" t="s">
        <v>1072</v>
      </c>
      <c r="B4320" s="4" t="s">
        <v>1045</v>
      </c>
      <c r="C4320" s="4" t="s">
        <v>415</v>
      </c>
      <c r="D4320" s="4" t="s">
        <v>1055</v>
      </c>
      <c r="E4320" s="3" t="s">
        <v>1075</v>
      </c>
      <c r="F4320" s="3"/>
      <c r="G4320" s="3" t="s">
        <v>244</v>
      </c>
      <c r="H4320" s="3">
        <v>1</v>
      </c>
      <c r="I4320" s="3" t="s">
        <v>833</v>
      </c>
      <c r="J4320" s="3">
        <v>2050</v>
      </c>
      <c r="K4320" s="9">
        <v>26</v>
      </c>
    </row>
    <row r="4321" spans="1:11" x14ac:dyDescent="0.3">
      <c r="A4321" s="4" t="s">
        <v>1072</v>
      </c>
      <c r="B4321" s="4" t="s">
        <v>1045</v>
      </c>
      <c r="C4321" s="4" t="s">
        <v>415</v>
      </c>
      <c r="D4321" s="4" t="s">
        <v>759</v>
      </c>
      <c r="E4321" s="3" t="s">
        <v>899</v>
      </c>
      <c r="F4321" s="3"/>
      <c r="G4321" s="3" t="s">
        <v>35</v>
      </c>
      <c r="H4321" s="3">
        <v>1</v>
      </c>
      <c r="I4321" s="3" t="s">
        <v>12</v>
      </c>
      <c r="J4321" s="3">
        <v>2020</v>
      </c>
      <c r="K4321" s="9">
        <v>0.5</v>
      </c>
    </row>
    <row r="4322" spans="1:11" x14ac:dyDescent="0.3">
      <c r="A4322" s="4" t="s">
        <v>1072</v>
      </c>
      <c r="B4322" s="4" t="s">
        <v>1045</v>
      </c>
      <c r="C4322" s="4" t="s">
        <v>415</v>
      </c>
      <c r="D4322" s="4" t="s">
        <v>759</v>
      </c>
      <c r="E4322" s="3" t="s">
        <v>899</v>
      </c>
      <c r="F4322" s="3"/>
      <c r="G4322" s="3" t="s">
        <v>35</v>
      </c>
      <c r="H4322" s="3">
        <v>1</v>
      </c>
      <c r="I4322" s="3" t="s">
        <v>12</v>
      </c>
      <c r="J4322" s="3">
        <v>2050</v>
      </c>
      <c r="K4322" s="9">
        <v>0.5</v>
      </c>
    </row>
    <row r="4323" spans="1:11" x14ac:dyDescent="0.3">
      <c r="A4323" s="4" t="s">
        <v>1072</v>
      </c>
      <c r="B4323" s="4" t="s">
        <v>1045</v>
      </c>
      <c r="C4323" s="4" t="s">
        <v>415</v>
      </c>
      <c r="D4323" s="4" t="s">
        <v>759</v>
      </c>
      <c r="E4323" s="3" t="s">
        <v>899</v>
      </c>
      <c r="F4323" s="3"/>
      <c r="G4323" s="3" t="s">
        <v>35</v>
      </c>
      <c r="H4323" s="3">
        <v>1</v>
      </c>
      <c r="I4323" s="3" t="s">
        <v>11</v>
      </c>
      <c r="J4323" s="3">
        <v>2020</v>
      </c>
      <c r="K4323" s="9">
        <v>1.5</v>
      </c>
    </row>
    <row r="4324" spans="1:11" x14ac:dyDescent="0.3">
      <c r="A4324" s="4" t="s">
        <v>1072</v>
      </c>
      <c r="B4324" s="4" t="s">
        <v>1045</v>
      </c>
      <c r="C4324" s="4" t="s">
        <v>415</v>
      </c>
      <c r="D4324" s="4" t="s">
        <v>759</v>
      </c>
      <c r="E4324" s="3" t="s">
        <v>899</v>
      </c>
      <c r="F4324" s="3"/>
      <c r="G4324" s="3" t="s">
        <v>35</v>
      </c>
      <c r="H4324" s="3">
        <v>1</v>
      </c>
      <c r="I4324" s="3" t="s">
        <v>11</v>
      </c>
      <c r="J4324" s="3">
        <v>2050</v>
      </c>
      <c r="K4324" s="9">
        <v>1.5</v>
      </c>
    </row>
    <row r="4325" spans="1:11" x14ac:dyDescent="0.3">
      <c r="A4325" s="4" t="s">
        <v>1072</v>
      </c>
      <c r="B4325" s="4" t="s">
        <v>1045</v>
      </c>
      <c r="C4325" s="4" t="s">
        <v>415</v>
      </c>
      <c r="D4325" s="4" t="s">
        <v>759</v>
      </c>
      <c r="E4325" s="3" t="s">
        <v>899</v>
      </c>
      <c r="F4325" s="3"/>
      <c r="G4325" s="3" t="s">
        <v>35</v>
      </c>
      <c r="H4325" s="3">
        <v>1</v>
      </c>
      <c r="I4325" s="3" t="s">
        <v>833</v>
      </c>
      <c r="J4325" s="3">
        <v>2020</v>
      </c>
      <c r="K4325" s="9">
        <v>1.35</v>
      </c>
    </row>
    <row r="4326" spans="1:11" x14ac:dyDescent="0.3">
      <c r="A4326" s="4" t="s">
        <v>1072</v>
      </c>
      <c r="B4326" s="4" t="s">
        <v>1045</v>
      </c>
      <c r="C4326" s="4" t="s">
        <v>415</v>
      </c>
      <c r="D4326" s="4" t="s">
        <v>759</v>
      </c>
      <c r="E4326" s="3" t="s">
        <v>899</v>
      </c>
      <c r="F4326" s="3"/>
      <c r="G4326" s="3" t="s">
        <v>35</v>
      </c>
      <c r="H4326" s="3">
        <v>1</v>
      </c>
      <c r="I4326" s="3" t="s">
        <v>833</v>
      </c>
      <c r="J4326" s="3">
        <v>2025</v>
      </c>
      <c r="K4326" s="9">
        <v>1.35</v>
      </c>
    </row>
    <row r="4327" spans="1:11" x14ac:dyDescent="0.3">
      <c r="A4327" s="4" t="s">
        <v>1072</v>
      </c>
      <c r="B4327" s="4" t="s">
        <v>1045</v>
      </c>
      <c r="C4327" s="4" t="s">
        <v>415</v>
      </c>
      <c r="D4327" s="4" t="s">
        <v>759</v>
      </c>
      <c r="E4327" s="3" t="s">
        <v>899</v>
      </c>
      <c r="F4327" s="3"/>
      <c r="G4327" s="3" t="s">
        <v>35</v>
      </c>
      <c r="H4327" s="3">
        <v>1</v>
      </c>
      <c r="I4327" s="3" t="s">
        <v>833</v>
      </c>
      <c r="J4327" s="3">
        <v>2030</v>
      </c>
      <c r="K4327" s="9">
        <v>1.0900000000000001</v>
      </c>
    </row>
    <row r="4328" spans="1:11" x14ac:dyDescent="0.3">
      <c r="A4328" s="4" t="s">
        <v>1072</v>
      </c>
      <c r="B4328" s="4" t="s">
        <v>1045</v>
      </c>
      <c r="C4328" s="4" t="s">
        <v>415</v>
      </c>
      <c r="D4328" s="4" t="s">
        <v>759</v>
      </c>
      <c r="E4328" s="3" t="s">
        <v>899</v>
      </c>
      <c r="F4328" s="3"/>
      <c r="G4328" s="3" t="s">
        <v>35</v>
      </c>
      <c r="H4328" s="3">
        <v>1</v>
      </c>
      <c r="I4328" s="3" t="s">
        <v>833</v>
      </c>
      <c r="J4328" s="3">
        <v>2040</v>
      </c>
      <c r="K4328" s="9">
        <v>0.96</v>
      </c>
    </row>
    <row r="4329" spans="1:11" x14ac:dyDescent="0.3">
      <c r="A4329" s="4" t="s">
        <v>1072</v>
      </c>
      <c r="B4329" s="4" t="s">
        <v>1045</v>
      </c>
      <c r="C4329" s="4" t="s">
        <v>415</v>
      </c>
      <c r="D4329" s="4" t="s">
        <v>759</v>
      </c>
      <c r="E4329" s="3" t="s">
        <v>899</v>
      </c>
      <c r="F4329" s="3"/>
      <c r="G4329" s="3" t="s">
        <v>35</v>
      </c>
      <c r="H4329" s="3">
        <v>1</v>
      </c>
      <c r="I4329" s="3" t="s">
        <v>833</v>
      </c>
      <c r="J4329" s="3">
        <v>2050</v>
      </c>
      <c r="K4329" s="9">
        <v>0.87</v>
      </c>
    </row>
    <row r="4330" spans="1:11" x14ac:dyDescent="0.3">
      <c r="A4330" s="4" t="s">
        <v>1072</v>
      </c>
      <c r="B4330" s="4" t="s">
        <v>1045</v>
      </c>
      <c r="C4330" s="4" t="s">
        <v>415</v>
      </c>
      <c r="D4330" s="4" t="s">
        <v>767</v>
      </c>
      <c r="E4330" s="3" t="s">
        <v>900</v>
      </c>
      <c r="F4330" s="3"/>
      <c r="G4330" s="3"/>
      <c r="H4330" s="3"/>
      <c r="I4330" s="3" t="s">
        <v>833</v>
      </c>
      <c r="J4330" s="3">
        <v>2020</v>
      </c>
      <c r="K4330" s="9">
        <v>0</v>
      </c>
    </row>
    <row r="4331" spans="1:11" x14ac:dyDescent="0.3">
      <c r="A4331" s="4" t="s">
        <v>1072</v>
      </c>
      <c r="B4331" s="4" t="s">
        <v>1045</v>
      </c>
      <c r="C4331" s="4" t="s">
        <v>415</v>
      </c>
      <c r="D4331" s="4" t="s">
        <v>767</v>
      </c>
      <c r="E4331" s="3" t="s">
        <v>900</v>
      </c>
      <c r="F4331" s="3"/>
      <c r="G4331" s="3"/>
      <c r="H4331" s="3"/>
      <c r="I4331" s="3" t="s">
        <v>833</v>
      </c>
      <c r="J4331" s="3">
        <v>2025</v>
      </c>
      <c r="K4331" s="9">
        <v>0</v>
      </c>
    </row>
    <row r="4332" spans="1:11" x14ac:dyDescent="0.3">
      <c r="A4332" s="4" t="s">
        <v>1072</v>
      </c>
      <c r="B4332" s="4" t="s">
        <v>1045</v>
      </c>
      <c r="C4332" s="4" t="s">
        <v>415</v>
      </c>
      <c r="D4332" s="4" t="s">
        <v>767</v>
      </c>
      <c r="E4332" s="3" t="s">
        <v>900</v>
      </c>
      <c r="F4332" s="3"/>
      <c r="G4332" s="3"/>
      <c r="H4332" s="3"/>
      <c r="I4332" s="3" t="s">
        <v>833</v>
      </c>
      <c r="J4332" s="3">
        <v>2030</v>
      </c>
      <c r="K4332" s="9">
        <v>0</v>
      </c>
    </row>
    <row r="4333" spans="1:11" x14ac:dyDescent="0.3">
      <c r="A4333" s="4" t="s">
        <v>1072</v>
      </c>
      <c r="B4333" s="4" t="s">
        <v>1045</v>
      </c>
      <c r="C4333" s="4" t="s">
        <v>415</v>
      </c>
      <c r="D4333" s="4" t="s">
        <v>767</v>
      </c>
      <c r="E4333" s="3" t="s">
        <v>900</v>
      </c>
      <c r="F4333" s="3"/>
      <c r="G4333" s="3"/>
      <c r="H4333" s="3"/>
      <c r="I4333" s="3" t="s">
        <v>833</v>
      </c>
      <c r="J4333" s="3">
        <v>2040</v>
      </c>
      <c r="K4333" s="9">
        <v>0</v>
      </c>
    </row>
    <row r="4334" spans="1:11" x14ac:dyDescent="0.3">
      <c r="A4334" s="4" t="s">
        <v>1072</v>
      </c>
      <c r="B4334" s="4" t="s">
        <v>1045</v>
      </c>
      <c r="C4334" s="4" t="s">
        <v>415</v>
      </c>
      <c r="D4334" s="4" t="s">
        <v>767</v>
      </c>
      <c r="E4334" s="3" t="s">
        <v>900</v>
      </c>
      <c r="F4334" s="3"/>
      <c r="G4334" s="3"/>
      <c r="H4334" s="3"/>
      <c r="I4334" s="3" t="s">
        <v>833</v>
      </c>
      <c r="J4334" s="3">
        <v>2050</v>
      </c>
      <c r="K4334" s="9">
        <v>0</v>
      </c>
    </row>
    <row r="4335" spans="1:11" x14ac:dyDescent="0.3">
      <c r="A4335" s="4" t="s">
        <v>1072</v>
      </c>
      <c r="B4335" s="4" t="s">
        <v>1045</v>
      </c>
      <c r="C4335" s="4" t="s">
        <v>415</v>
      </c>
      <c r="D4335" s="4" t="s">
        <v>728</v>
      </c>
      <c r="E4335" s="3" t="s">
        <v>890</v>
      </c>
      <c r="F4335" s="3"/>
      <c r="G4335" s="3" t="s">
        <v>245</v>
      </c>
      <c r="H4335" s="3"/>
      <c r="I4335" s="3" t="s">
        <v>833</v>
      </c>
      <c r="J4335" s="3">
        <v>2020</v>
      </c>
      <c r="K4335" s="9">
        <v>0</v>
      </c>
    </row>
    <row r="4336" spans="1:11" x14ac:dyDescent="0.3">
      <c r="A4336" s="4" t="s">
        <v>1072</v>
      </c>
      <c r="B4336" s="4" t="s">
        <v>1045</v>
      </c>
      <c r="C4336" s="4" t="s">
        <v>415</v>
      </c>
      <c r="D4336" s="4" t="s">
        <v>728</v>
      </c>
      <c r="E4336" s="3" t="s">
        <v>890</v>
      </c>
      <c r="F4336" s="3"/>
      <c r="G4336" s="3" t="s">
        <v>245</v>
      </c>
      <c r="H4336" s="3"/>
      <c r="I4336" s="3" t="s">
        <v>833</v>
      </c>
      <c r="J4336" s="3">
        <v>2025</v>
      </c>
      <c r="K4336" s="9">
        <v>0</v>
      </c>
    </row>
    <row r="4337" spans="1:11" x14ac:dyDescent="0.3">
      <c r="A4337" s="4" t="s">
        <v>1072</v>
      </c>
      <c r="B4337" s="4" t="s">
        <v>1045</v>
      </c>
      <c r="C4337" s="4" t="s">
        <v>415</v>
      </c>
      <c r="D4337" s="4" t="s">
        <v>728</v>
      </c>
      <c r="E4337" s="3" t="s">
        <v>890</v>
      </c>
      <c r="F4337" s="3"/>
      <c r="G4337" s="3" t="s">
        <v>245</v>
      </c>
      <c r="H4337" s="3"/>
      <c r="I4337" s="3" t="s">
        <v>833</v>
      </c>
      <c r="J4337" s="3">
        <v>2030</v>
      </c>
      <c r="K4337" s="9">
        <v>0</v>
      </c>
    </row>
    <row r="4338" spans="1:11" x14ac:dyDescent="0.3">
      <c r="A4338" s="4" t="s">
        <v>1072</v>
      </c>
      <c r="B4338" s="4" t="s">
        <v>1045</v>
      </c>
      <c r="C4338" s="4" t="s">
        <v>415</v>
      </c>
      <c r="D4338" s="4" t="s">
        <v>728</v>
      </c>
      <c r="E4338" s="3" t="s">
        <v>890</v>
      </c>
      <c r="F4338" s="3"/>
      <c r="G4338" s="3" t="s">
        <v>245</v>
      </c>
      <c r="H4338" s="3"/>
      <c r="I4338" s="3" t="s">
        <v>833</v>
      </c>
      <c r="J4338" s="3">
        <v>2040</v>
      </c>
      <c r="K4338" s="9">
        <v>0</v>
      </c>
    </row>
    <row r="4339" spans="1:11" x14ac:dyDescent="0.3">
      <c r="A4339" s="4" t="s">
        <v>1072</v>
      </c>
      <c r="B4339" s="4" t="s">
        <v>1045</v>
      </c>
      <c r="C4339" s="4" t="s">
        <v>415</v>
      </c>
      <c r="D4339" s="4" t="s">
        <v>728</v>
      </c>
      <c r="E4339" s="3" t="s">
        <v>890</v>
      </c>
      <c r="F4339" s="3"/>
      <c r="G4339" s="3" t="s">
        <v>245</v>
      </c>
      <c r="H4339" s="3"/>
      <c r="I4339" s="3" t="s">
        <v>833</v>
      </c>
      <c r="J4339" s="3">
        <v>2050</v>
      </c>
      <c r="K4339" s="9">
        <v>0</v>
      </c>
    </row>
    <row r="4340" spans="1:11" x14ac:dyDescent="0.3">
      <c r="A4340" s="4" t="s">
        <v>1072</v>
      </c>
      <c r="B4340" s="4" t="s">
        <v>1045</v>
      </c>
      <c r="C4340" s="4" t="s">
        <v>36</v>
      </c>
      <c r="D4340" s="4" t="s">
        <v>454</v>
      </c>
      <c r="E4340" s="3" t="s">
        <v>850</v>
      </c>
      <c r="F4340" s="3"/>
      <c r="G4340" s="3"/>
      <c r="H4340" s="3"/>
      <c r="I4340" s="3" t="s">
        <v>833</v>
      </c>
      <c r="J4340" s="3">
        <v>2020</v>
      </c>
      <c r="K4340" s="9">
        <v>25</v>
      </c>
    </row>
    <row r="4341" spans="1:11" x14ac:dyDescent="0.3">
      <c r="A4341" s="4" t="s">
        <v>1072</v>
      </c>
      <c r="B4341" s="4" t="s">
        <v>1045</v>
      </c>
      <c r="C4341" s="4" t="s">
        <v>36</v>
      </c>
      <c r="D4341" s="4" t="s">
        <v>454</v>
      </c>
      <c r="E4341" s="3" t="s">
        <v>850</v>
      </c>
      <c r="F4341" s="3"/>
      <c r="G4341" s="3"/>
      <c r="H4341" s="3"/>
      <c r="I4341" s="3" t="s">
        <v>833</v>
      </c>
      <c r="J4341" s="3">
        <v>2025</v>
      </c>
      <c r="K4341" s="9">
        <v>25</v>
      </c>
    </row>
    <row r="4342" spans="1:11" x14ac:dyDescent="0.3">
      <c r="A4342" s="4" t="s">
        <v>1072</v>
      </c>
      <c r="B4342" s="4" t="s">
        <v>1045</v>
      </c>
      <c r="C4342" s="4" t="s">
        <v>36</v>
      </c>
      <c r="D4342" s="4" t="s">
        <v>454</v>
      </c>
      <c r="E4342" s="3" t="s">
        <v>850</v>
      </c>
      <c r="F4342" s="3"/>
      <c r="G4342" s="3"/>
      <c r="H4342" s="3"/>
      <c r="I4342" s="3" t="s">
        <v>833</v>
      </c>
      <c r="J4342" s="3">
        <v>2030</v>
      </c>
      <c r="K4342" s="9">
        <v>25</v>
      </c>
    </row>
    <row r="4343" spans="1:11" x14ac:dyDescent="0.3">
      <c r="A4343" s="4" t="s">
        <v>1072</v>
      </c>
      <c r="B4343" s="4" t="s">
        <v>1045</v>
      </c>
      <c r="C4343" s="4" t="s">
        <v>36</v>
      </c>
      <c r="D4343" s="4" t="s">
        <v>454</v>
      </c>
      <c r="E4343" s="3" t="s">
        <v>850</v>
      </c>
      <c r="F4343" s="3"/>
      <c r="G4343" s="3"/>
      <c r="H4343" s="3"/>
      <c r="I4343" s="3" t="s">
        <v>833</v>
      </c>
      <c r="J4343" s="3">
        <v>2040</v>
      </c>
      <c r="K4343" s="9">
        <v>25</v>
      </c>
    </row>
    <row r="4344" spans="1:11" x14ac:dyDescent="0.3">
      <c r="A4344" s="4" t="s">
        <v>1072</v>
      </c>
      <c r="B4344" s="4" t="s">
        <v>1045</v>
      </c>
      <c r="C4344" s="4" t="s">
        <v>36</v>
      </c>
      <c r="D4344" s="4" t="s">
        <v>454</v>
      </c>
      <c r="E4344" s="3" t="s">
        <v>850</v>
      </c>
      <c r="F4344" s="3"/>
      <c r="G4344" s="3"/>
      <c r="H4344" s="3"/>
      <c r="I4344" s="3" t="s">
        <v>833</v>
      </c>
      <c r="J4344" s="3">
        <v>2050</v>
      </c>
      <c r="K4344" s="9">
        <v>25</v>
      </c>
    </row>
    <row r="4345" spans="1:11" x14ac:dyDescent="0.3">
      <c r="A4345" s="4" t="s">
        <v>1072</v>
      </c>
      <c r="B4345" s="4" t="s">
        <v>1045</v>
      </c>
      <c r="C4345" s="4" t="s">
        <v>36</v>
      </c>
      <c r="D4345" s="4" t="s">
        <v>500</v>
      </c>
      <c r="E4345" s="3" t="s">
        <v>850</v>
      </c>
      <c r="F4345" s="3"/>
      <c r="G4345" s="3"/>
      <c r="H4345" s="3"/>
      <c r="I4345" s="3" t="s">
        <v>833</v>
      </c>
      <c r="J4345" s="3">
        <v>2020</v>
      </c>
      <c r="K4345" s="9">
        <v>75</v>
      </c>
    </row>
    <row r="4346" spans="1:11" x14ac:dyDescent="0.3">
      <c r="A4346" s="4" t="s">
        <v>1072</v>
      </c>
      <c r="B4346" s="4" t="s">
        <v>1045</v>
      </c>
      <c r="C4346" s="4" t="s">
        <v>36</v>
      </c>
      <c r="D4346" s="4" t="s">
        <v>500</v>
      </c>
      <c r="E4346" s="3" t="s">
        <v>850</v>
      </c>
      <c r="F4346" s="3"/>
      <c r="G4346" s="3"/>
      <c r="H4346" s="3"/>
      <c r="I4346" s="3" t="s">
        <v>833</v>
      </c>
      <c r="J4346" s="3">
        <v>2025</v>
      </c>
      <c r="K4346" s="9">
        <v>75</v>
      </c>
    </row>
    <row r="4347" spans="1:11" x14ac:dyDescent="0.3">
      <c r="A4347" s="4" t="s">
        <v>1072</v>
      </c>
      <c r="B4347" s="4" t="s">
        <v>1045</v>
      </c>
      <c r="C4347" s="4" t="s">
        <v>36</v>
      </c>
      <c r="D4347" s="4" t="s">
        <v>500</v>
      </c>
      <c r="E4347" s="3" t="s">
        <v>850</v>
      </c>
      <c r="F4347" s="3"/>
      <c r="G4347" s="3"/>
      <c r="H4347" s="3"/>
      <c r="I4347" s="3" t="s">
        <v>833</v>
      </c>
      <c r="J4347" s="3">
        <v>2030</v>
      </c>
      <c r="K4347" s="9">
        <v>75</v>
      </c>
    </row>
    <row r="4348" spans="1:11" x14ac:dyDescent="0.3">
      <c r="A4348" s="4" t="s">
        <v>1072</v>
      </c>
      <c r="B4348" s="4" t="s">
        <v>1045</v>
      </c>
      <c r="C4348" s="4" t="s">
        <v>36</v>
      </c>
      <c r="D4348" s="4" t="s">
        <v>500</v>
      </c>
      <c r="E4348" s="3" t="s">
        <v>850</v>
      </c>
      <c r="F4348" s="3"/>
      <c r="G4348" s="3"/>
      <c r="H4348" s="3"/>
      <c r="I4348" s="3" t="s">
        <v>833</v>
      </c>
      <c r="J4348" s="3">
        <v>2040</v>
      </c>
      <c r="K4348" s="9">
        <v>75</v>
      </c>
    </row>
    <row r="4349" spans="1:11" x14ac:dyDescent="0.3">
      <c r="A4349" s="4" t="s">
        <v>1072</v>
      </c>
      <c r="B4349" s="4" t="s">
        <v>1045</v>
      </c>
      <c r="C4349" s="4" t="s">
        <v>36</v>
      </c>
      <c r="D4349" s="4" t="s">
        <v>500</v>
      </c>
      <c r="E4349" s="3" t="s">
        <v>850</v>
      </c>
      <c r="F4349" s="3"/>
      <c r="G4349" s="3"/>
      <c r="H4349" s="3"/>
      <c r="I4349" s="3" t="s">
        <v>833</v>
      </c>
      <c r="J4349" s="3">
        <v>2050</v>
      </c>
      <c r="K4349" s="9">
        <v>75</v>
      </c>
    </row>
    <row r="4350" spans="1:11" x14ac:dyDescent="0.3">
      <c r="A4350" s="4" t="s">
        <v>1072</v>
      </c>
      <c r="B4350" s="4" t="s">
        <v>1045</v>
      </c>
      <c r="C4350" s="4" t="s">
        <v>36</v>
      </c>
      <c r="D4350" s="4" t="s">
        <v>765</v>
      </c>
      <c r="E4350" s="3" t="s">
        <v>900</v>
      </c>
      <c r="F4350" s="3"/>
      <c r="G4350" s="3" t="s">
        <v>244</v>
      </c>
      <c r="H4350" s="3">
        <v>1</v>
      </c>
      <c r="I4350" s="3" t="s">
        <v>833</v>
      </c>
      <c r="J4350" s="3">
        <v>2020</v>
      </c>
      <c r="K4350" s="9">
        <v>9</v>
      </c>
    </row>
    <row r="4351" spans="1:11" x14ac:dyDescent="0.3">
      <c r="A4351" s="4" t="s">
        <v>1072</v>
      </c>
      <c r="B4351" s="4" t="s">
        <v>1045</v>
      </c>
      <c r="C4351" s="4" t="s">
        <v>36</v>
      </c>
      <c r="D4351" s="4" t="s">
        <v>765</v>
      </c>
      <c r="E4351" s="3" t="s">
        <v>900</v>
      </c>
      <c r="F4351" s="3"/>
      <c r="G4351" s="3" t="s">
        <v>244</v>
      </c>
      <c r="H4351" s="3">
        <v>1</v>
      </c>
      <c r="I4351" s="3" t="s">
        <v>833</v>
      </c>
      <c r="J4351" s="3">
        <v>2025</v>
      </c>
      <c r="K4351" s="9">
        <v>9</v>
      </c>
    </row>
    <row r="4352" spans="1:11" x14ac:dyDescent="0.3">
      <c r="A4352" s="4" t="s">
        <v>1072</v>
      </c>
      <c r="B4352" s="4" t="s">
        <v>1045</v>
      </c>
      <c r="C4352" s="4" t="s">
        <v>36</v>
      </c>
      <c r="D4352" s="4" t="s">
        <v>765</v>
      </c>
      <c r="E4352" s="3" t="s">
        <v>900</v>
      </c>
      <c r="F4352" s="3"/>
      <c r="G4352" s="3" t="s">
        <v>244</v>
      </c>
      <c r="H4352" s="3">
        <v>1</v>
      </c>
      <c r="I4352" s="3" t="s">
        <v>833</v>
      </c>
      <c r="J4352" s="3">
        <v>2030</v>
      </c>
      <c r="K4352" s="9">
        <v>7</v>
      </c>
    </row>
    <row r="4353" spans="1:11" x14ac:dyDescent="0.3">
      <c r="A4353" s="4" t="s">
        <v>1072</v>
      </c>
      <c r="B4353" s="4" t="s">
        <v>1045</v>
      </c>
      <c r="C4353" s="4" t="s">
        <v>36</v>
      </c>
      <c r="D4353" s="4" t="s">
        <v>765</v>
      </c>
      <c r="E4353" s="3" t="s">
        <v>900</v>
      </c>
      <c r="F4353" s="3"/>
      <c r="G4353" s="3" t="s">
        <v>244</v>
      </c>
      <c r="H4353" s="3">
        <v>1</v>
      </c>
      <c r="I4353" s="3" t="s">
        <v>833</v>
      </c>
      <c r="J4353" s="3">
        <v>2040</v>
      </c>
      <c r="K4353" s="9">
        <v>7</v>
      </c>
    </row>
    <row r="4354" spans="1:11" x14ac:dyDescent="0.3">
      <c r="A4354" s="4" t="s">
        <v>1072</v>
      </c>
      <c r="B4354" s="4" t="s">
        <v>1045</v>
      </c>
      <c r="C4354" s="4" t="s">
        <v>36</v>
      </c>
      <c r="D4354" s="4" t="s">
        <v>765</v>
      </c>
      <c r="E4354" s="3" t="s">
        <v>900</v>
      </c>
      <c r="F4354" s="3"/>
      <c r="G4354" s="3" t="s">
        <v>244</v>
      </c>
      <c r="H4354" s="3">
        <v>1</v>
      </c>
      <c r="I4354" s="3" t="s">
        <v>833</v>
      </c>
      <c r="J4354" s="3">
        <v>2050</v>
      </c>
      <c r="K4354" s="9">
        <v>6</v>
      </c>
    </row>
    <row r="4355" spans="1:11" x14ac:dyDescent="0.3">
      <c r="A4355" s="4" t="s">
        <v>1072</v>
      </c>
      <c r="B4355" s="4" t="s">
        <v>1045</v>
      </c>
      <c r="C4355" s="4" t="s">
        <v>36</v>
      </c>
      <c r="D4355" s="4" t="s">
        <v>704</v>
      </c>
      <c r="E4355" s="3" t="s">
        <v>872</v>
      </c>
      <c r="F4355" s="3"/>
      <c r="G4355" s="3"/>
      <c r="H4355" s="3"/>
      <c r="I4355" s="3" t="s">
        <v>833</v>
      </c>
      <c r="J4355" s="3">
        <v>2020</v>
      </c>
      <c r="K4355" s="9">
        <v>0.79</v>
      </c>
    </row>
    <row r="4356" spans="1:11" x14ac:dyDescent="0.3">
      <c r="A4356" s="4" t="s">
        <v>1072</v>
      </c>
      <c r="B4356" s="4" t="s">
        <v>1045</v>
      </c>
      <c r="C4356" s="4" t="s">
        <v>36</v>
      </c>
      <c r="D4356" s="4" t="s">
        <v>704</v>
      </c>
      <c r="E4356" s="3" t="s">
        <v>872</v>
      </c>
      <c r="F4356" s="3"/>
      <c r="G4356" s="3"/>
      <c r="H4356" s="3"/>
      <c r="I4356" s="3" t="s">
        <v>833</v>
      </c>
      <c r="J4356" s="3">
        <v>2025</v>
      </c>
      <c r="K4356" s="9">
        <v>0.79</v>
      </c>
    </row>
    <row r="4357" spans="1:11" x14ac:dyDescent="0.3">
      <c r="A4357" s="4" t="s">
        <v>1072</v>
      </c>
      <c r="B4357" s="4" t="s">
        <v>1045</v>
      </c>
      <c r="C4357" s="4" t="s">
        <v>36</v>
      </c>
      <c r="D4357" s="4" t="s">
        <v>704</v>
      </c>
      <c r="E4357" s="3" t="s">
        <v>872</v>
      </c>
      <c r="F4357" s="3"/>
      <c r="G4357" s="3"/>
      <c r="H4357" s="3"/>
      <c r="I4357" s="3" t="s">
        <v>833</v>
      </c>
      <c r="J4357" s="3">
        <v>2030</v>
      </c>
      <c r="K4357" s="9">
        <v>0.79</v>
      </c>
    </row>
    <row r="4358" spans="1:11" x14ac:dyDescent="0.3">
      <c r="A4358" s="4" t="s">
        <v>1072</v>
      </c>
      <c r="B4358" s="4" t="s">
        <v>1045</v>
      </c>
      <c r="C4358" s="4" t="s">
        <v>36</v>
      </c>
      <c r="D4358" s="4" t="s">
        <v>704</v>
      </c>
      <c r="E4358" s="3" t="s">
        <v>872</v>
      </c>
      <c r="F4358" s="3"/>
      <c r="G4358" s="3"/>
      <c r="H4358" s="3"/>
      <c r="I4358" s="3" t="s">
        <v>833</v>
      </c>
      <c r="J4358" s="3">
        <v>2040</v>
      </c>
      <c r="K4358" s="9">
        <v>0.79</v>
      </c>
    </row>
    <row r="4359" spans="1:11" x14ac:dyDescent="0.3">
      <c r="A4359" s="4" t="s">
        <v>1072</v>
      </c>
      <c r="B4359" s="4" t="s">
        <v>1045</v>
      </c>
      <c r="C4359" s="4" t="s">
        <v>36</v>
      </c>
      <c r="D4359" s="4" t="s">
        <v>704</v>
      </c>
      <c r="E4359" s="3" t="s">
        <v>872</v>
      </c>
      <c r="F4359" s="3"/>
      <c r="G4359" s="3"/>
      <c r="H4359" s="3"/>
      <c r="I4359" s="3" t="s">
        <v>833</v>
      </c>
      <c r="J4359" s="3">
        <v>2050</v>
      </c>
      <c r="K4359" s="9">
        <v>0.79</v>
      </c>
    </row>
    <row r="4360" spans="1:11" x14ac:dyDescent="0.3">
      <c r="A4360" s="4" t="s">
        <v>1072</v>
      </c>
      <c r="B4360" s="4" t="s">
        <v>1045</v>
      </c>
      <c r="C4360" s="4" t="s">
        <v>36</v>
      </c>
      <c r="D4360" s="4" t="s">
        <v>763</v>
      </c>
      <c r="E4360" s="3" t="s">
        <v>852</v>
      </c>
      <c r="F4360" s="3"/>
      <c r="G4360" s="3"/>
      <c r="H4360" s="3"/>
      <c r="I4360" s="3" t="s">
        <v>833</v>
      </c>
      <c r="J4360" s="3">
        <v>2020</v>
      </c>
      <c r="K4360" s="9">
        <v>19.899999999999999</v>
      </c>
    </row>
    <row r="4361" spans="1:11" x14ac:dyDescent="0.3">
      <c r="A4361" s="4" t="s">
        <v>1072</v>
      </c>
      <c r="B4361" s="4" t="s">
        <v>1045</v>
      </c>
      <c r="C4361" s="4" t="s">
        <v>36</v>
      </c>
      <c r="D4361" s="4" t="s">
        <v>763</v>
      </c>
      <c r="E4361" s="3" t="s">
        <v>852</v>
      </c>
      <c r="F4361" s="3"/>
      <c r="G4361" s="3"/>
      <c r="H4361" s="3"/>
      <c r="I4361" s="3" t="s">
        <v>833</v>
      </c>
      <c r="J4361" s="3">
        <v>2025</v>
      </c>
      <c r="K4361" s="9">
        <v>19.899999999999999</v>
      </c>
    </row>
    <row r="4362" spans="1:11" x14ac:dyDescent="0.3">
      <c r="A4362" s="4" t="s">
        <v>1072</v>
      </c>
      <c r="B4362" s="4" t="s">
        <v>1045</v>
      </c>
      <c r="C4362" s="4" t="s">
        <v>36</v>
      </c>
      <c r="D4362" s="4" t="s">
        <v>763</v>
      </c>
      <c r="E4362" s="3" t="s">
        <v>852</v>
      </c>
      <c r="F4362" s="3"/>
      <c r="G4362" s="3"/>
      <c r="H4362" s="3"/>
      <c r="I4362" s="3" t="s">
        <v>833</v>
      </c>
      <c r="J4362" s="3">
        <v>2030</v>
      </c>
      <c r="K4362" s="9">
        <v>19.899999999999999</v>
      </c>
    </row>
    <row r="4363" spans="1:11" x14ac:dyDescent="0.3">
      <c r="A4363" s="4" t="s">
        <v>1072</v>
      </c>
      <c r="B4363" s="4" t="s">
        <v>1045</v>
      </c>
      <c r="C4363" s="4" t="s">
        <v>36</v>
      </c>
      <c r="D4363" s="4" t="s">
        <v>763</v>
      </c>
      <c r="E4363" s="3" t="s">
        <v>852</v>
      </c>
      <c r="F4363" s="3"/>
      <c r="G4363" s="3"/>
      <c r="H4363" s="3"/>
      <c r="I4363" s="3" t="s">
        <v>833</v>
      </c>
      <c r="J4363" s="3">
        <v>2040</v>
      </c>
      <c r="K4363" s="9">
        <v>19.899999999999999</v>
      </c>
    </row>
    <row r="4364" spans="1:11" x14ac:dyDescent="0.3">
      <c r="A4364" s="4" t="s">
        <v>1072</v>
      </c>
      <c r="B4364" s="4" t="s">
        <v>1045</v>
      </c>
      <c r="C4364" s="4" t="s">
        <v>36</v>
      </c>
      <c r="D4364" s="4" t="s">
        <v>763</v>
      </c>
      <c r="E4364" s="3" t="s">
        <v>852</v>
      </c>
      <c r="F4364" s="3"/>
      <c r="G4364" s="3"/>
      <c r="H4364" s="3"/>
      <c r="I4364" s="3" t="s">
        <v>833</v>
      </c>
      <c r="J4364" s="3">
        <v>2050</v>
      </c>
      <c r="K4364" s="9">
        <v>19.899999999999999</v>
      </c>
    </row>
    <row r="4365" spans="1:11" x14ac:dyDescent="0.3">
      <c r="A4365" s="4" t="s">
        <v>1072</v>
      </c>
      <c r="B4365" s="4" t="s">
        <v>1045</v>
      </c>
      <c r="C4365" s="4" t="s">
        <v>36</v>
      </c>
      <c r="D4365" s="4" t="s">
        <v>764</v>
      </c>
      <c r="E4365" s="3" t="s">
        <v>900</v>
      </c>
      <c r="F4365" s="3"/>
      <c r="G4365" s="3"/>
      <c r="H4365" s="3"/>
      <c r="I4365" s="3" t="s">
        <v>12</v>
      </c>
      <c r="J4365" s="3">
        <v>2020</v>
      </c>
      <c r="K4365" s="9">
        <v>0.5</v>
      </c>
    </row>
    <row r="4366" spans="1:11" x14ac:dyDescent="0.3">
      <c r="A4366" s="4" t="s">
        <v>1072</v>
      </c>
      <c r="B4366" s="4" t="s">
        <v>1045</v>
      </c>
      <c r="C4366" s="4" t="s">
        <v>36</v>
      </c>
      <c r="D4366" s="4" t="s">
        <v>764</v>
      </c>
      <c r="E4366" s="3" t="s">
        <v>900</v>
      </c>
      <c r="F4366" s="3"/>
      <c r="G4366" s="3"/>
      <c r="H4366" s="3"/>
      <c r="I4366" s="3" t="s">
        <v>12</v>
      </c>
      <c r="J4366" s="3">
        <v>2050</v>
      </c>
      <c r="K4366" s="9">
        <v>0.8</v>
      </c>
    </row>
    <row r="4367" spans="1:11" x14ac:dyDescent="0.3">
      <c r="A4367" s="4" t="s">
        <v>1072</v>
      </c>
      <c r="B4367" s="4" t="s">
        <v>1045</v>
      </c>
      <c r="C4367" s="4" t="s">
        <v>36</v>
      </c>
      <c r="D4367" s="4" t="s">
        <v>764</v>
      </c>
      <c r="E4367" s="3" t="s">
        <v>900</v>
      </c>
      <c r="F4367" s="3"/>
      <c r="G4367" s="3"/>
      <c r="H4367" s="3"/>
      <c r="I4367" s="3" t="s">
        <v>11</v>
      </c>
      <c r="J4367" s="3">
        <v>2020</v>
      </c>
      <c r="K4367" s="9">
        <v>1</v>
      </c>
    </row>
    <row r="4368" spans="1:11" x14ac:dyDescent="0.3">
      <c r="A4368" s="4" t="s">
        <v>1072</v>
      </c>
      <c r="B4368" s="4" t="s">
        <v>1045</v>
      </c>
      <c r="C4368" s="4" t="s">
        <v>36</v>
      </c>
      <c r="D4368" s="4" t="s">
        <v>764</v>
      </c>
      <c r="E4368" s="3" t="s">
        <v>900</v>
      </c>
      <c r="F4368" s="3"/>
      <c r="G4368" s="3"/>
      <c r="H4368" s="3"/>
      <c r="I4368" s="3" t="s">
        <v>11</v>
      </c>
      <c r="J4368" s="3">
        <v>2050</v>
      </c>
      <c r="K4368" s="9">
        <v>1.2</v>
      </c>
    </row>
    <row r="4369" spans="1:11" x14ac:dyDescent="0.3">
      <c r="A4369" s="4" t="s">
        <v>1072</v>
      </c>
      <c r="B4369" s="4" t="s">
        <v>1045</v>
      </c>
      <c r="C4369" s="4" t="s">
        <v>36</v>
      </c>
      <c r="D4369" s="4" t="s">
        <v>764</v>
      </c>
      <c r="E4369" s="3" t="s">
        <v>900</v>
      </c>
      <c r="F4369" s="3"/>
      <c r="G4369" s="3"/>
      <c r="H4369" s="3"/>
      <c r="I4369" s="3" t="s">
        <v>833</v>
      </c>
      <c r="J4369" s="3">
        <v>2020</v>
      </c>
      <c r="K4369" s="9">
        <v>3</v>
      </c>
    </row>
    <row r="4370" spans="1:11" x14ac:dyDescent="0.3">
      <c r="A4370" s="4" t="s">
        <v>1072</v>
      </c>
      <c r="B4370" s="4" t="s">
        <v>1045</v>
      </c>
      <c r="C4370" s="4" t="s">
        <v>36</v>
      </c>
      <c r="D4370" s="4" t="s">
        <v>764</v>
      </c>
      <c r="E4370" s="3" t="s">
        <v>900</v>
      </c>
      <c r="F4370" s="3"/>
      <c r="G4370" s="3"/>
      <c r="H4370" s="3"/>
      <c r="I4370" s="3" t="s">
        <v>833</v>
      </c>
      <c r="J4370" s="3">
        <v>2025</v>
      </c>
      <c r="K4370" s="9">
        <v>3</v>
      </c>
    </row>
    <row r="4371" spans="1:11" x14ac:dyDescent="0.3">
      <c r="A4371" s="4" t="s">
        <v>1072</v>
      </c>
      <c r="B4371" s="4" t="s">
        <v>1045</v>
      </c>
      <c r="C4371" s="4" t="s">
        <v>36</v>
      </c>
      <c r="D4371" s="4" t="s">
        <v>764</v>
      </c>
      <c r="E4371" s="3" t="s">
        <v>900</v>
      </c>
      <c r="F4371" s="3"/>
      <c r="G4371" s="3"/>
      <c r="H4371" s="3"/>
      <c r="I4371" s="3" t="s">
        <v>833</v>
      </c>
      <c r="J4371" s="3">
        <v>2030</v>
      </c>
      <c r="K4371" s="9">
        <v>2</v>
      </c>
    </row>
    <row r="4372" spans="1:11" x14ac:dyDescent="0.3">
      <c r="A4372" s="4" t="s">
        <v>1072</v>
      </c>
      <c r="B4372" s="4" t="s">
        <v>1045</v>
      </c>
      <c r="C4372" s="4" t="s">
        <v>36</v>
      </c>
      <c r="D4372" s="4" t="s">
        <v>764</v>
      </c>
      <c r="E4372" s="3" t="s">
        <v>900</v>
      </c>
      <c r="F4372" s="3"/>
      <c r="G4372" s="3"/>
      <c r="H4372" s="3"/>
      <c r="I4372" s="3" t="s">
        <v>833</v>
      </c>
      <c r="J4372" s="3">
        <v>2040</v>
      </c>
      <c r="K4372" s="9">
        <v>1.5</v>
      </c>
    </row>
    <row r="4373" spans="1:11" x14ac:dyDescent="0.3">
      <c r="A4373" s="4" t="s">
        <v>1072</v>
      </c>
      <c r="B4373" s="4" t="s">
        <v>1045</v>
      </c>
      <c r="C4373" s="4" t="s">
        <v>36</v>
      </c>
      <c r="D4373" s="4" t="s">
        <v>764</v>
      </c>
      <c r="E4373" s="3" t="s">
        <v>900</v>
      </c>
      <c r="F4373" s="3"/>
      <c r="G4373" s="3"/>
      <c r="H4373" s="3"/>
      <c r="I4373" s="3" t="s">
        <v>833</v>
      </c>
      <c r="J4373" s="3">
        <v>2050</v>
      </c>
      <c r="K4373" s="9">
        <v>1</v>
      </c>
    </row>
    <row r="4374" spans="1:11" x14ac:dyDescent="0.3">
      <c r="A4374" s="4" t="s">
        <v>1072</v>
      </c>
      <c r="B4374" s="4" t="s">
        <v>1045</v>
      </c>
      <c r="C4374" s="4" t="s">
        <v>36</v>
      </c>
      <c r="D4374" s="4" t="s">
        <v>767</v>
      </c>
      <c r="E4374" s="3" t="s">
        <v>900</v>
      </c>
      <c r="F4374" s="3"/>
      <c r="G4374" s="3"/>
      <c r="H4374" s="3"/>
      <c r="I4374" s="3" t="s">
        <v>833</v>
      </c>
      <c r="J4374" s="3">
        <v>2020</v>
      </c>
      <c r="K4374" s="9">
        <v>0</v>
      </c>
    </row>
    <row r="4375" spans="1:11" x14ac:dyDescent="0.3">
      <c r="A4375" s="4" t="s">
        <v>1072</v>
      </c>
      <c r="B4375" s="4" t="s">
        <v>1045</v>
      </c>
      <c r="C4375" s="4" t="s">
        <v>36</v>
      </c>
      <c r="D4375" s="4" t="s">
        <v>767</v>
      </c>
      <c r="E4375" s="3" t="s">
        <v>900</v>
      </c>
      <c r="F4375" s="3"/>
      <c r="G4375" s="3"/>
      <c r="H4375" s="3"/>
      <c r="I4375" s="3" t="s">
        <v>833</v>
      </c>
      <c r="J4375" s="3">
        <v>2025</v>
      </c>
      <c r="K4375" s="9">
        <v>0</v>
      </c>
    </row>
    <row r="4376" spans="1:11" x14ac:dyDescent="0.3">
      <c r="A4376" s="4" t="s">
        <v>1072</v>
      </c>
      <c r="B4376" s="4" t="s">
        <v>1045</v>
      </c>
      <c r="C4376" s="4" t="s">
        <v>36</v>
      </c>
      <c r="D4376" s="4" t="s">
        <v>767</v>
      </c>
      <c r="E4376" s="3" t="s">
        <v>900</v>
      </c>
      <c r="F4376" s="3"/>
      <c r="G4376" s="3"/>
      <c r="H4376" s="3"/>
      <c r="I4376" s="3" t="s">
        <v>833</v>
      </c>
      <c r="J4376" s="3">
        <v>2030</v>
      </c>
      <c r="K4376" s="9">
        <v>0</v>
      </c>
    </row>
    <row r="4377" spans="1:11" x14ac:dyDescent="0.3">
      <c r="A4377" s="4" t="s">
        <v>1072</v>
      </c>
      <c r="B4377" s="4" t="s">
        <v>1045</v>
      </c>
      <c r="C4377" s="4" t="s">
        <v>36</v>
      </c>
      <c r="D4377" s="4" t="s">
        <v>767</v>
      </c>
      <c r="E4377" s="3" t="s">
        <v>900</v>
      </c>
      <c r="F4377" s="3"/>
      <c r="G4377" s="3"/>
      <c r="H4377" s="3"/>
      <c r="I4377" s="3" t="s">
        <v>833</v>
      </c>
      <c r="J4377" s="3">
        <v>2040</v>
      </c>
      <c r="K4377" s="9">
        <v>0</v>
      </c>
    </row>
    <row r="4378" spans="1:11" x14ac:dyDescent="0.3">
      <c r="A4378" s="4" t="s">
        <v>1072</v>
      </c>
      <c r="B4378" s="4" t="s">
        <v>1045</v>
      </c>
      <c r="C4378" s="4" t="s">
        <v>36</v>
      </c>
      <c r="D4378" s="4" t="s">
        <v>767</v>
      </c>
      <c r="E4378" s="3" t="s">
        <v>900</v>
      </c>
      <c r="F4378" s="3"/>
      <c r="G4378" s="3"/>
      <c r="H4378" s="3"/>
      <c r="I4378" s="3" t="s">
        <v>833</v>
      </c>
      <c r="J4378" s="3">
        <v>2050</v>
      </c>
      <c r="K4378" s="9">
        <v>0</v>
      </c>
    </row>
    <row r="4379" spans="1:11" x14ac:dyDescent="0.3">
      <c r="A4379" s="4" t="s">
        <v>1072</v>
      </c>
      <c r="B4379" s="4" t="s">
        <v>1045</v>
      </c>
      <c r="C4379" s="4" t="s">
        <v>36</v>
      </c>
      <c r="D4379" s="4" t="s">
        <v>766</v>
      </c>
      <c r="E4379" s="3" t="s">
        <v>900</v>
      </c>
      <c r="F4379" s="3"/>
      <c r="G4379" s="3"/>
      <c r="H4379" s="3"/>
      <c r="I4379" s="3" t="s">
        <v>833</v>
      </c>
      <c r="J4379" s="3">
        <v>2020</v>
      </c>
      <c r="K4379" s="9">
        <v>0</v>
      </c>
    </row>
    <row r="4380" spans="1:11" x14ac:dyDescent="0.3">
      <c r="A4380" s="4" t="s">
        <v>1072</v>
      </c>
      <c r="B4380" s="4" t="s">
        <v>1045</v>
      </c>
      <c r="C4380" s="4" t="s">
        <v>36</v>
      </c>
      <c r="D4380" s="4" t="s">
        <v>766</v>
      </c>
      <c r="E4380" s="3" t="s">
        <v>900</v>
      </c>
      <c r="F4380" s="3"/>
      <c r="G4380" s="3"/>
      <c r="H4380" s="3"/>
      <c r="I4380" s="3" t="s">
        <v>833</v>
      </c>
      <c r="J4380" s="3">
        <v>2025</v>
      </c>
      <c r="K4380" s="9">
        <v>0</v>
      </c>
    </row>
    <row r="4381" spans="1:11" x14ac:dyDescent="0.3">
      <c r="A4381" s="4" t="s">
        <v>1072</v>
      </c>
      <c r="B4381" s="4" t="s">
        <v>1045</v>
      </c>
      <c r="C4381" s="4" t="s">
        <v>36</v>
      </c>
      <c r="D4381" s="4" t="s">
        <v>766</v>
      </c>
      <c r="E4381" s="3" t="s">
        <v>900</v>
      </c>
      <c r="F4381" s="3"/>
      <c r="G4381" s="3"/>
      <c r="H4381" s="3"/>
      <c r="I4381" s="3" t="s">
        <v>833</v>
      </c>
      <c r="J4381" s="3">
        <v>2030</v>
      </c>
      <c r="K4381" s="9">
        <v>0</v>
      </c>
    </row>
    <row r="4382" spans="1:11" x14ac:dyDescent="0.3">
      <c r="A4382" s="4" t="s">
        <v>1072</v>
      </c>
      <c r="B4382" s="4" t="s">
        <v>1045</v>
      </c>
      <c r="C4382" s="4" t="s">
        <v>36</v>
      </c>
      <c r="D4382" s="4" t="s">
        <v>766</v>
      </c>
      <c r="E4382" s="3" t="s">
        <v>900</v>
      </c>
      <c r="F4382" s="3"/>
      <c r="G4382" s="3"/>
      <c r="H4382" s="3"/>
      <c r="I4382" s="3" t="s">
        <v>833</v>
      </c>
      <c r="J4382" s="3">
        <v>2040</v>
      </c>
      <c r="K4382" s="9">
        <v>0</v>
      </c>
    </row>
    <row r="4383" spans="1:11" x14ac:dyDescent="0.3">
      <c r="A4383" s="4" t="s">
        <v>1072</v>
      </c>
      <c r="B4383" s="4" t="s">
        <v>1045</v>
      </c>
      <c r="C4383" s="4" t="s">
        <v>36</v>
      </c>
      <c r="D4383" s="4" t="s">
        <v>766</v>
      </c>
      <c r="E4383" s="3" t="s">
        <v>900</v>
      </c>
      <c r="F4383" s="3"/>
      <c r="G4383" s="3"/>
      <c r="H4383" s="3"/>
      <c r="I4383" s="3" t="s">
        <v>833</v>
      </c>
      <c r="J4383" s="3">
        <v>2050</v>
      </c>
      <c r="K4383" s="9">
        <v>0</v>
      </c>
    </row>
    <row r="4384" spans="1:11" x14ac:dyDescent="0.3">
      <c r="A4384" s="4" t="s">
        <v>278</v>
      </c>
      <c r="B4384" s="4" t="s">
        <v>188</v>
      </c>
      <c r="C4384" s="4" t="s">
        <v>10</v>
      </c>
      <c r="D4384" s="4" t="s">
        <v>649</v>
      </c>
      <c r="E4384" s="3" t="s">
        <v>866</v>
      </c>
      <c r="F4384" s="3"/>
      <c r="G4384" s="3" t="s">
        <v>190</v>
      </c>
      <c r="H4384" s="3">
        <v>2</v>
      </c>
      <c r="I4384" s="3" t="s">
        <v>12</v>
      </c>
      <c r="J4384" s="3">
        <v>2020</v>
      </c>
      <c r="K4384" s="9">
        <v>0.8</v>
      </c>
    </row>
    <row r="4385" spans="1:11" x14ac:dyDescent="0.3">
      <c r="A4385" s="4" t="s">
        <v>278</v>
      </c>
      <c r="B4385" s="4" t="s">
        <v>188</v>
      </c>
      <c r="C4385" s="4" t="s">
        <v>10</v>
      </c>
      <c r="D4385" s="4" t="s">
        <v>649</v>
      </c>
      <c r="E4385" s="3" t="s">
        <v>866</v>
      </c>
      <c r="F4385" s="3"/>
      <c r="G4385" s="3" t="s">
        <v>190</v>
      </c>
      <c r="H4385" s="3">
        <v>2</v>
      </c>
      <c r="I4385" s="3" t="s">
        <v>12</v>
      </c>
      <c r="J4385" s="3">
        <v>2050</v>
      </c>
      <c r="K4385" s="9">
        <v>0.8</v>
      </c>
    </row>
    <row r="4386" spans="1:11" x14ac:dyDescent="0.3">
      <c r="A4386" s="4" t="s">
        <v>278</v>
      </c>
      <c r="B4386" s="4" t="s">
        <v>188</v>
      </c>
      <c r="C4386" s="4" t="s">
        <v>10</v>
      </c>
      <c r="D4386" s="4" t="s">
        <v>649</v>
      </c>
      <c r="E4386" s="3" t="s">
        <v>866</v>
      </c>
      <c r="F4386" s="3"/>
      <c r="G4386" s="3" t="s">
        <v>190</v>
      </c>
      <c r="H4386" s="3">
        <v>2</v>
      </c>
      <c r="I4386" s="3" t="s">
        <v>11</v>
      </c>
      <c r="J4386" s="3">
        <v>2020</v>
      </c>
      <c r="K4386" s="9">
        <v>1.2</v>
      </c>
    </row>
    <row r="4387" spans="1:11" x14ac:dyDescent="0.3">
      <c r="A4387" s="4" t="s">
        <v>278</v>
      </c>
      <c r="B4387" s="4" t="s">
        <v>188</v>
      </c>
      <c r="C4387" s="4" t="s">
        <v>10</v>
      </c>
      <c r="D4387" s="4" t="s">
        <v>649</v>
      </c>
      <c r="E4387" s="3" t="s">
        <v>866</v>
      </c>
      <c r="F4387" s="3"/>
      <c r="G4387" s="3" t="s">
        <v>190</v>
      </c>
      <c r="H4387" s="3">
        <v>2</v>
      </c>
      <c r="I4387" s="3" t="s">
        <v>11</v>
      </c>
      <c r="J4387" s="3">
        <v>2050</v>
      </c>
      <c r="K4387" s="9">
        <v>1.2</v>
      </c>
    </row>
    <row r="4388" spans="1:11" x14ac:dyDescent="0.3">
      <c r="A4388" s="4" t="s">
        <v>278</v>
      </c>
      <c r="B4388" s="4" t="s">
        <v>188</v>
      </c>
      <c r="C4388" s="4" t="s">
        <v>10</v>
      </c>
      <c r="D4388" s="4" t="s">
        <v>649</v>
      </c>
      <c r="E4388" s="3" t="s">
        <v>866</v>
      </c>
      <c r="F4388" s="3"/>
      <c r="G4388" s="3" t="s">
        <v>190</v>
      </c>
      <c r="H4388" s="3">
        <v>2</v>
      </c>
      <c r="I4388" s="3" t="s">
        <v>833</v>
      </c>
      <c r="J4388" s="3">
        <v>2015</v>
      </c>
      <c r="K4388" s="9">
        <v>0.53</v>
      </c>
    </row>
    <row r="4389" spans="1:11" x14ac:dyDescent="0.3">
      <c r="A4389" s="4" t="s">
        <v>278</v>
      </c>
      <c r="B4389" s="4" t="s">
        <v>188</v>
      </c>
      <c r="C4389" s="4" t="s">
        <v>10</v>
      </c>
      <c r="D4389" s="4" t="s">
        <v>649</v>
      </c>
      <c r="E4389" s="3" t="s">
        <v>866</v>
      </c>
      <c r="F4389" s="3"/>
      <c r="G4389" s="3" t="s">
        <v>190</v>
      </c>
      <c r="H4389" s="3">
        <v>2</v>
      </c>
      <c r="I4389" s="3" t="s">
        <v>833</v>
      </c>
      <c r="J4389" s="3">
        <v>2020</v>
      </c>
      <c r="K4389" s="9">
        <v>0.53</v>
      </c>
    </row>
    <row r="4390" spans="1:11" x14ac:dyDescent="0.3">
      <c r="A4390" s="4" t="s">
        <v>278</v>
      </c>
      <c r="B4390" s="4" t="s">
        <v>188</v>
      </c>
      <c r="C4390" s="4" t="s">
        <v>10</v>
      </c>
      <c r="D4390" s="4" t="s">
        <v>649</v>
      </c>
      <c r="E4390" s="3" t="s">
        <v>866</v>
      </c>
      <c r="F4390" s="3"/>
      <c r="G4390" s="3" t="s">
        <v>190</v>
      </c>
      <c r="H4390" s="3">
        <v>2</v>
      </c>
      <c r="I4390" s="3" t="s">
        <v>833</v>
      </c>
      <c r="J4390" s="3">
        <v>2030</v>
      </c>
      <c r="K4390" s="9">
        <v>0.53</v>
      </c>
    </row>
    <row r="4391" spans="1:11" x14ac:dyDescent="0.3">
      <c r="A4391" s="4" t="s">
        <v>278</v>
      </c>
      <c r="B4391" s="4" t="s">
        <v>188</v>
      </c>
      <c r="C4391" s="4" t="s">
        <v>10</v>
      </c>
      <c r="D4391" s="4" t="s">
        <v>649</v>
      </c>
      <c r="E4391" s="3" t="s">
        <v>866</v>
      </c>
      <c r="F4391" s="3"/>
      <c r="G4391" s="3" t="s">
        <v>190</v>
      </c>
      <c r="H4391" s="3">
        <v>2</v>
      </c>
      <c r="I4391" s="3" t="s">
        <v>833</v>
      </c>
      <c r="J4391" s="3">
        <v>2040</v>
      </c>
      <c r="K4391" s="9">
        <v>0.53</v>
      </c>
    </row>
    <row r="4392" spans="1:11" x14ac:dyDescent="0.3">
      <c r="A4392" s="4" t="s">
        <v>278</v>
      </c>
      <c r="B4392" s="4" t="s">
        <v>188</v>
      </c>
      <c r="C4392" s="4" t="s">
        <v>10</v>
      </c>
      <c r="D4392" s="4" t="s">
        <v>649</v>
      </c>
      <c r="E4392" s="3" t="s">
        <v>866</v>
      </c>
      <c r="F4392" s="3"/>
      <c r="G4392" s="3" t="s">
        <v>190</v>
      </c>
      <c r="H4392" s="3">
        <v>2</v>
      </c>
      <c r="I4392" s="3" t="s">
        <v>833</v>
      </c>
      <c r="J4392" s="3">
        <v>2050</v>
      </c>
      <c r="K4392" s="9">
        <v>0.53</v>
      </c>
    </row>
    <row r="4393" spans="1:11" x14ac:dyDescent="0.3">
      <c r="A4393" s="4" t="s">
        <v>278</v>
      </c>
      <c r="B4393" s="4" t="s">
        <v>188</v>
      </c>
      <c r="C4393" s="4" t="s">
        <v>10</v>
      </c>
      <c r="D4393" s="4" t="s">
        <v>420</v>
      </c>
      <c r="E4393" s="3" t="s">
        <v>853</v>
      </c>
      <c r="F4393" s="3"/>
      <c r="G4393" s="3"/>
      <c r="H4393" s="3"/>
      <c r="I4393" s="3" t="s">
        <v>833</v>
      </c>
      <c r="J4393" s="3">
        <v>2015</v>
      </c>
      <c r="K4393" s="9">
        <v>1</v>
      </c>
    </row>
    <row r="4394" spans="1:11" x14ac:dyDescent="0.3">
      <c r="A4394" s="4" t="s">
        <v>278</v>
      </c>
      <c r="B4394" s="4" t="s">
        <v>188</v>
      </c>
      <c r="C4394" s="4" t="s">
        <v>10</v>
      </c>
      <c r="D4394" s="4" t="s">
        <v>420</v>
      </c>
      <c r="E4394" s="3" t="s">
        <v>853</v>
      </c>
      <c r="F4394" s="3"/>
      <c r="G4394" s="3"/>
      <c r="H4394" s="3"/>
      <c r="I4394" s="3" t="s">
        <v>833</v>
      </c>
      <c r="J4394" s="3">
        <v>2020</v>
      </c>
      <c r="K4394" s="9">
        <v>1</v>
      </c>
    </row>
    <row r="4395" spans="1:11" x14ac:dyDescent="0.3">
      <c r="A4395" s="4" t="s">
        <v>278</v>
      </c>
      <c r="B4395" s="4" t="s">
        <v>188</v>
      </c>
      <c r="C4395" s="4" t="s">
        <v>10</v>
      </c>
      <c r="D4395" s="4" t="s">
        <v>420</v>
      </c>
      <c r="E4395" s="3" t="s">
        <v>853</v>
      </c>
      <c r="F4395" s="3"/>
      <c r="G4395" s="3"/>
      <c r="H4395" s="3"/>
      <c r="I4395" s="3" t="s">
        <v>833</v>
      </c>
      <c r="J4395" s="3">
        <v>2030</v>
      </c>
      <c r="K4395" s="9">
        <v>1</v>
      </c>
    </row>
    <row r="4396" spans="1:11" x14ac:dyDescent="0.3">
      <c r="A4396" s="4" t="s">
        <v>278</v>
      </c>
      <c r="B4396" s="4" t="s">
        <v>188</v>
      </c>
      <c r="C4396" s="4" t="s">
        <v>10</v>
      </c>
      <c r="D4396" s="4" t="s">
        <v>420</v>
      </c>
      <c r="E4396" s="3" t="s">
        <v>853</v>
      </c>
      <c r="F4396" s="3"/>
      <c r="G4396" s="3"/>
      <c r="H4396" s="3"/>
      <c r="I4396" s="3" t="s">
        <v>833</v>
      </c>
      <c r="J4396" s="3">
        <v>2040</v>
      </c>
      <c r="K4396" s="9">
        <v>1</v>
      </c>
    </row>
    <row r="4397" spans="1:11" x14ac:dyDescent="0.3">
      <c r="A4397" s="4" t="s">
        <v>278</v>
      </c>
      <c r="B4397" s="4" t="s">
        <v>188</v>
      </c>
      <c r="C4397" s="4" t="s">
        <v>10</v>
      </c>
      <c r="D4397" s="4" t="s">
        <v>420</v>
      </c>
      <c r="E4397" s="3" t="s">
        <v>853</v>
      </c>
      <c r="F4397" s="3"/>
      <c r="G4397" s="3"/>
      <c r="H4397" s="3"/>
      <c r="I4397" s="3" t="s">
        <v>833</v>
      </c>
      <c r="J4397" s="3">
        <v>2050</v>
      </c>
      <c r="K4397" s="9">
        <v>1</v>
      </c>
    </row>
    <row r="4398" spans="1:11" x14ac:dyDescent="0.3">
      <c r="A4398" s="4" t="s">
        <v>278</v>
      </c>
      <c r="B4398" s="4" t="s">
        <v>188</v>
      </c>
      <c r="C4398" s="4" t="s">
        <v>10</v>
      </c>
      <c r="D4398" s="4" t="s">
        <v>647</v>
      </c>
      <c r="E4398" s="3" t="s">
        <v>866</v>
      </c>
      <c r="F4398" s="3"/>
      <c r="G4398" s="3" t="s">
        <v>18</v>
      </c>
      <c r="H4398" s="3">
        <v>2</v>
      </c>
      <c r="I4398" s="3" t="s">
        <v>12</v>
      </c>
      <c r="J4398" s="3">
        <v>2020</v>
      </c>
      <c r="K4398" s="9">
        <v>0.5</v>
      </c>
    </row>
    <row r="4399" spans="1:11" x14ac:dyDescent="0.3">
      <c r="A4399" s="4" t="s">
        <v>278</v>
      </c>
      <c r="B4399" s="4" t="s">
        <v>188</v>
      </c>
      <c r="C4399" s="4" t="s">
        <v>10</v>
      </c>
      <c r="D4399" s="4" t="s">
        <v>647</v>
      </c>
      <c r="E4399" s="3" t="s">
        <v>866</v>
      </c>
      <c r="F4399" s="3"/>
      <c r="G4399" s="3" t="s">
        <v>18</v>
      </c>
      <c r="H4399" s="3">
        <v>2</v>
      </c>
      <c r="I4399" s="3" t="s">
        <v>12</v>
      </c>
      <c r="J4399" s="3">
        <v>2050</v>
      </c>
      <c r="K4399" s="9">
        <v>0.5</v>
      </c>
    </row>
    <row r="4400" spans="1:11" x14ac:dyDescent="0.3">
      <c r="A4400" s="4" t="s">
        <v>278</v>
      </c>
      <c r="B4400" s="4" t="s">
        <v>188</v>
      </c>
      <c r="C4400" s="4" t="s">
        <v>10</v>
      </c>
      <c r="D4400" s="4" t="s">
        <v>647</v>
      </c>
      <c r="E4400" s="3" t="s">
        <v>866</v>
      </c>
      <c r="F4400" s="3"/>
      <c r="G4400" s="3" t="s">
        <v>18</v>
      </c>
      <c r="H4400" s="3">
        <v>2</v>
      </c>
      <c r="I4400" s="3" t="s">
        <v>11</v>
      </c>
      <c r="J4400" s="3">
        <v>2020</v>
      </c>
      <c r="K4400" s="9">
        <v>1.5</v>
      </c>
    </row>
    <row r="4401" spans="1:11" x14ac:dyDescent="0.3">
      <c r="A4401" s="4" t="s">
        <v>278</v>
      </c>
      <c r="B4401" s="4" t="s">
        <v>188</v>
      </c>
      <c r="C4401" s="4" t="s">
        <v>10</v>
      </c>
      <c r="D4401" s="4" t="s">
        <v>647</v>
      </c>
      <c r="E4401" s="3" t="s">
        <v>866</v>
      </c>
      <c r="F4401" s="3"/>
      <c r="G4401" s="3" t="s">
        <v>18</v>
      </c>
      <c r="H4401" s="3">
        <v>2</v>
      </c>
      <c r="I4401" s="3" t="s">
        <v>11</v>
      </c>
      <c r="J4401" s="3">
        <v>2050</v>
      </c>
      <c r="K4401" s="9">
        <v>1.5</v>
      </c>
    </row>
    <row r="4402" spans="1:11" x14ac:dyDescent="0.3">
      <c r="A4402" s="4" t="s">
        <v>278</v>
      </c>
      <c r="B4402" s="4" t="s">
        <v>188</v>
      </c>
      <c r="C4402" s="4" t="s">
        <v>10</v>
      </c>
      <c r="D4402" s="4" t="s">
        <v>647</v>
      </c>
      <c r="E4402" s="3" t="s">
        <v>866</v>
      </c>
      <c r="F4402" s="3"/>
      <c r="G4402" s="3" t="s">
        <v>18</v>
      </c>
      <c r="H4402" s="3">
        <v>2</v>
      </c>
      <c r="I4402" s="3" t="s">
        <v>833</v>
      </c>
      <c r="J4402" s="3">
        <v>2015</v>
      </c>
      <c r="K4402" s="9">
        <v>0.1</v>
      </c>
    </row>
    <row r="4403" spans="1:11" x14ac:dyDescent="0.3">
      <c r="A4403" s="4" t="s">
        <v>278</v>
      </c>
      <c r="B4403" s="4" t="s">
        <v>188</v>
      </c>
      <c r="C4403" s="4" t="s">
        <v>10</v>
      </c>
      <c r="D4403" s="4" t="s">
        <v>647</v>
      </c>
      <c r="E4403" s="3" t="s">
        <v>866</v>
      </c>
      <c r="F4403" s="3"/>
      <c r="G4403" s="3" t="s">
        <v>18</v>
      </c>
      <c r="H4403" s="3">
        <v>2</v>
      </c>
      <c r="I4403" s="3" t="s">
        <v>833</v>
      </c>
      <c r="J4403" s="3">
        <v>2020</v>
      </c>
      <c r="K4403" s="9">
        <v>0.1</v>
      </c>
    </row>
    <row r="4404" spans="1:11" x14ac:dyDescent="0.3">
      <c r="A4404" s="4" t="s">
        <v>278</v>
      </c>
      <c r="B4404" s="4" t="s">
        <v>188</v>
      </c>
      <c r="C4404" s="4" t="s">
        <v>10</v>
      </c>
      <c r="D4404" s="4" t="s">
        <v>647</v>
      </c>
      <c r="E4404" s="3" t="s">
        <v>866</v>
      </c>
      <c r="F4404" s="3"/>
      <c r="G4404" s="3" t="s">
        <v>18</v>
      </c>
      <c r="H4404" s="3">
        <v>2</v>
      </c>
      <c r="I4404" s="3" t="s">
        <v>833</v>
      </c>
      <c r="J4404" s="3">
        <v>2030</v>
      </c>
      <c r="K4404" s="9">
        <v>0.1</v>
      </c>
    </row>
    <row r="4405" spans="1:11" x14ac:dyDescent="0.3">
      <c r="A4405" s="4" t="s">
        <v>278</v>
      </c>
      <c r="B4405" s="4" t="s">
        <v>188</v>
      </c>
      <c r="C4405" s="4" t="s">
        <v>10</v>
      </c>
      <c r="D4405" s="4" t="s">
        <v>647</v>
      </c>
      <c r="E4405" s="3" t="s">
        <v>866</v>
      </c>
      <c r="F4405" s="3"/>
      <c r="G4405" s="3" t="s">
        <v>18</v>
      </c>
      <c r="H4405" s="3">
        <v>2</v>
      </c>
      <c r="I4405" s="3" t="s">
        <v>833</v>
      </c>
      <c r="J4405" s="3">
        <v>2040</v>
      </c>
      <c r="K4405" s="9">
        <v>0.1</v>
      </c>
    </row>
    <row r="4406" spans="1:11" x14ac:dyDescent="0.3">
      <c r="A4406" s="4" t="s">
        <v>278</v>
      </c>
      <c r="B4406" s="4" t="s">
        <v>188</v>
      </c>
      <c r="C4406" s="4" t="s">
        <v>10</v>
      </c>
      <c r="D4406" s="4" t="s">
        <v>647</v>
      </c>
      <c r="E4406" s="3" t="s">
        <v>866</v>
      </c>
      <c r="F4406" s="3"/>
      <c r="G4406" s="3" t="s">
        <v>18</v>
      </c>
      <c r="H4406" s="3">
        <v>2</v>
      </c>
      <c r="I4406" s="3" t="s">
        <v>833</v>
      </c>
      <c r="J4406" s="3">
        <v>2050</v>
      </c>
      <c r="K4406" s="9">
        <v>0.1</v>
      </c>
    </row>
    <row r="4407" spans="1:11" x14ac:dyDescent="0.3">
      <c r="A4407" s="4" t="s">
        <v>278</v>
      </c>
      <c r="B4407" s="4" t="s">
        <v>188</v>
      </c>
      <c r="C4407" s="4" t="s">
        <v>10</v>
      </c>
      <c r="D4407" s="4" t="s">
        <v>603</v>
      </c>
      <c r="E4407" s="3" t="s">
        <v>866</v>
      </c>
      <c r="F4407" s="3"/>
      <c r="G4407" s="3" t="s">
        <v>2</v>
      </c>
      <c r="H4407" s="3">
        <v>2</v>
      </c>
      <c r="I4407" s="3" t="s">
        <v>12</v>
      </c>
      <c r="J4407" s="3">
        <v>2020</v>
      </c>
      <c r="K4407" s="9">
        <v>0.5</v>
      </c>
    </row>
    <row r="4408" spans="1:11" x14ac:dyDescent="0.3">
      <c r="A4408" s="4" t="s">
        <v>278</v>
      </c>
      <c r="B4408" s="4" t="s">
        <v>188</v>
      </c>
      <c r="C4408" s="4" t="s">
        <v>10</v>
      </c>
      <c r="D4408" s="4" t="s">
        <v>603</v>
      </c>
      <c r="E4408" s="3" t="s">
        <v>866</v>
      </c>
      <c r="F4408" s="3"/>
      <c r="G4408" s="3" t="s">
        <v>2</v>
      </c>
      <c r="H4408" s="3">
        <v>2</v>
      </c>
      <c r="I4408" s="3" t="s">
        <v>12</v>
      </c>
      <c r="J4408" s="3">
        <v>2050</v>
      </c>
      <c r="K4408" s="9">
        <v>0.5</v>
      </c>
    </row>
    <row r="4409" spans="1:11" x14ac:dyDescent="0.3">
      <c r="A4409" s="4" t="s">
        <v>278</v>
      </c>
      <c r="B4409" s="4" t="s">
        <v>188</v>
      </c>
      <c r="C4409" s="4" t="s">
        <v>10</v>
      </c>
      <c r="D4409" s="4" t="s">
        <v>603</v>
      </c>
      <c r="E4409" s="3" t="s">
        <v>866</v>
      </c>
      <c r="F4409" s="3"/>
      <c r="G4409" s="3" t="s">
        <v>2</v>
      </c>
      <c r="H4409" s="3">
        <v>2</v>
      </c>
      <c r="I4409" s="3" t="s">
        <v>11</v>
      </c>
      <c r="J4409" s="3">
        <v>2020</v>
      </c>
      <c r="K4409" s="9">
        <v>1.5</v>
      </c>
    </row>
    <row r="4410" spans="1:11" x14ac:dyDescent="0.3">
      <c r="A4410" s="4" t="s">
        <v>278</v>
      </c>
      <c r="B4410" s="4" t="s">
        <v>188</v>
      </c>
      <c r="C4410" s="4" t="s">
        <v>10</v>
      </c>
      <c r="D4410" s="4" t="s">
        <v>603</v>
      </c>
      <c r="E4410" s="3" t="s">
        <v>866</v>
      </c>
      <c r="F4410" s="3"/>
      <c r="G4410" s="3" t="s">
        <v>2</v>
      </c>
      <c r="H4410" s="3">
        <v>2</v>
      </c>
      <c r="I4410" s="3" t="s">
        <v>11</v>
      </c>
      <c r="J4410" s="3">
        <v>2050</v>
      </c>
      <c r="K4410" s="9">
        <v>1.5</v>
      </c>
    </row>
    <row r="4411" spans="1:11" x14ac:dyDescent="0.3">
      <c r="A4411" s="4" t="s">
        <v>278</v>
      </c>
      <c r="B4411" s="4" t="s">
        <v>188</v>
      </c>
      <c r="C4411" s="4" t="s">
        <v>10</v>
      </c>
      <c r="D4411" s="4" t="s">
        <v>603</v>
      </c>
      <c r="E4411" s="3" t="s">
        <v>866</v>
      </c>
      <c r="F4411" s="3"/>
      <c r="G4411" s="3" t="s">
        <v>2</v>
      </c>
      <c r="H4411" s="3">
        <v>2</v>
      </c>
      <c r="I4411" s="3" t="s">
        <v>833</v>
      </c>
      <c r="J4411" s="3">
        <v>2015</v>
      </c>
      <c r="K4411" s="9">
        <v>0.01</v>
      </c>
    </row>
    <row r="4412" spans="1:11" x14ac:dyDescent="0.3">
      <c r="A4412" s="4" t="s">
        <v>278</v>
      </c>
      <c r="B4412" s="4" t="s">
        <v>188</v>
      </c>
      <c r="C4412" s="4" t="s">
        <v>10</v>
      </c>
      <c r="D4412" s="4" t="s">
        <v>603</v>
      </c>
      <c r="E4412" s="3" t="s">
        <v>866</v>
      </c>
      <c r="F4412" s="3"/>
      <c r="G4412" s="3" t="s">
        <v>2</v>
      </c>
      <c r="H4412" s="3">
        <v>2</v>
      </c>
      <c r="I4412" s="3" t="s">
        <v>833</v>
      </c>
      <c r="J4412" s="3">
        <v>2020</v>
      </c>
      <c r="K4412" s="9">
        <v>0.01</v>
      </c>
    </row>
    <row r="4413" spans="1:11" x14ac:dyDescent="0.3">
      <c r="A4413" s="4" t="s">
        <v>278</v>
      </c>
      <c r="B4413" s="4" t="s">
        <v>188</v>
      </c>
      <c r="C4413" s="4" t="s">
        <v>10</v>
      </c>
      <c r="D4413" s="4" t="s">
        <v>603</v>
      </c>
      <c r="E4413" s="3" t="s">
        <v>866</v>
      </c>
      <c r="F4413" s="3"/>
      <c r="G4413" s="3" t="s">
        <v>2</v>
      </c>
      <c r="H4413" s="3">
        <v>2</v>
      </c>
      <c r="I4413" s="3" t="s">
        <v>833</v>
      </c>
      <c r="J4413" s="3">
        <v>2030</v>
      </c>
      <c r="K4413" s="9">
        <v>0.01</v>
      </c>
    </row>
    <row r="4414" spans="1:11" x14ac:dyDescent="0.3">
      <c r="A4414" s="4" t="s">
        <v>278</v>
      </c>
      <c r="B4414" s="4" t="s">
        <v>188</v>
      </c>
      <c r="C4414" s="4" t="s">
        <v>10</v>
      </c>
      <c r="D4414" s="4" t="s">
        <v>603</v>
      </c>
      <c r="E4414" s="3" t="s">
        <v>866</v>
      </c>
      <c r="F4414" s="3"/>
      <c r="G4414" s="3" t="s">
        <v>2</v>
      </c>
      <c r="H4414" s="3">
        <v>2</v>
      </c>
      <c r="I4414" s="3" t="s">
        <v>833</v>
      </c>
      <c r="J4414" s="3">
        <v>2040</v>
      </c>
      <c r="K4414" s="9">
        <v>0.01</v>
      </c>
    </row>
    <row r="4415" spans="1:11" x14ac:dyDescent="0.3">
      <c r="A4415" s="4" t="s">
        <v>278</v>
      </c>
      <c r="B4415" s="4" t="s">
        <v>188</v>
      </c>
      <c r="C4415" s="4" t="s">
        <v>10</v>
      </c>
      <c r="D4415" s="4" t="s">
        <v>603</v>
      </c>
      <c r="E4415" s="3" t="s">
        <v>866</v>
      </c>
      <c r="F4415" s="3"/>
      <c r="G4415" s="3" t="s">
        <v>2</v>
      </c>
      <c r="H4415" s="3">
        <v>2</v>
      </c>
      <c r="I4415" s="3" t="s">
        <v>833</v>
      </c>
      <c r="J4415" s="3">
        <v>2050</v>
      </c>
      <c r="K4415" s="9">
        <v>0.01</v>
      </c>
    </row>
    <row r="4416" spans="1:11" x14ac:dyDescent="0.3">
      <c r="A4416" s="4" t="s">
        <v>278</v>
      </c>
      <c r="B4416" s="4" t="s">
        <v>188</v>
      </c>
      <c r="C4416" s="4" t="s">
        <v>10</v>
      </c>
      <c r="D4416" s="4" t="s">
        <v>417</v>
      </c>
      <c r="E4416" s="3" t="s">
        <v>850</v>
      </c>
      <c r="F4416" s="3"/>
      <c r="G4416" s="3" t="s">
        <v>0</v>
      </c>
      <c r="H4416" s="3"/>
      <c r="I4416" s="3" t="s">
        <v>833</v>
      </c>
      <c r="J4416" s="3">
        <v>2015</v>
      </c>
      <c r="K4416" s="9">
        <v>4</v>
      </c>
    </row>
    <row r="4417" spans="1:11" x14ac:dyDescent="0.3">
      <c r="A4417" s="4" t="s">
        <v>278</v>
      </c>
      <c r="B4417" s="4" t="s">
        <v>188</v>
      </c>
      <c r="C4417" s="4" t="s">
        <v>10</v>
      </c>
      <c r="D4417" s="4" t="s">
        <v>417</v>
      </c>
      <c r="E4417" s="3" t="s">
        <v>850</v>
      </c>
      <c r="F4417" s="3"/>
      <c r="G4417" s="3" t="s">
        <v>0</v>
      </c>
      <c r="H4417" s="3"/>
      <c r="I4417" s="3" t="s">
        <v>833</v>
      </c>
      <c r="J4417" s="3">
        <v>2020</v>
      </c>
      <c r="K4417" s="9">
        <v>4</v>
      </c>
    </row>
    <row r="4418" spans="1:11" x14ac:dyDescent="0.3">
      <c r="A4418" s="4" t="s">
        <v>278</v>
      </c>
      <c r="B4418" s="4" t="s">
        <v>188</v>
      </c>
      <c r="C4418" s="4" t="s">
        <v>10</v>
      </c>
      <c r="D4418" s="4" t="s">
        <v>417</v>
      </c>
      <c r="E4418" s="3" t="s">
        <v>850</v>
      </c>
      <c r="F4418" s="3"/>
      <c r="G4418" s="3" t="s">
        <v>0</v>
      </c>
      <c r="H4418" s="3"/>
      <c r="I4418" s="3" t="s">
        <v>833</v>
      </c>
      <c r="J4418" s="3">
        <v>2030</v>
      </c>
      <c r="K4418" s="9">
        <v>0</v>
      </c>
    </row>
    <row r="4419" spans="1:11" x14ac:dyDescent="0.3">
      <c r="A4419" s="4" t="s">
        <v>278</v>
      </c>
      <c r="B4419" s="4" t="s">
        <v>188</v>
      </c>
      <c r="C4419" s="4" t="s">
        <v>10</v>
      </c>
      <c r="D4419" s="4" t="s">
        <v>417</v>
      </c>
      <c r="E4419" s="3" t="s">
        <v>850</v>
      </c>
      <c r="F4419" s="3"/>
      <c r="G4419" s="3" t="s">
        <v>0</v>
      </c>
      <c r="H4419" s="3"/>
      <c r="I4419" s="3" t="s">
        <v>833</v>
      </c>
      <c r="J4419" s="3">
        <v>2040</v>
      </c>
      <c r="K4419" s="9">
        <v>0</v>
      </c>
    </row>
    <row r="4420" spans="1:11" x14ac:dyDescent="0.3">
      <c r="A4420" s="4" t="s">
        <v>278</v>
      </c>
      <c r="B4420" s="4" t="s">
        <v>188</v>
      </c>
      <c r="C4420" s="4" t="s">
        <v>10</v>
      </c>
      <c r="D4420" s="4" t="s">
        <v>417</v>
      </c>
      <c r="E4420" s="3" t="s">
        <v>850</v>
      </c>
      <c r="F4420" s="3"/>
      <c r="G4420" s="3" t="s">
        <v>0</v>
      </c>
      <c r="H4420" s="3"/>
      <c r="I4420" s="3" t="s">
        <v>833</v>
      </c>
      <c r="J4420" s="3">
        <v>2050</v>
      </c>
      <c r="K4420" s="9">
        <v>0</v>
      </c>
    </row>
    <row r="4421" spans="1:11" x14ac:dyDescent="0.3">
      <c r="A4421" s="4" t="s">
        <v>278</v>
      </c>
      <c r="B4421" s="4" t="s">
        <v>188</v>
      </c>
      <c r="C4421" s="4" t="s">
        <v>10</v>
      </c>
      <c r="D4421" s="4" t="s">
        <v>650</v>
      </c>
      <c r="E4421" s="3" t="s">
        <v>866</v>
      </c>
      <c r="F4421" s="3"/>
      <c r="G4421" s="3" t="s">
        <v>216</v>
      </c>
      <c r="H4421" s="3">
        <v>2</v>
      </c>
      <c r="I4421" s="3" t="s">
        <v>12</v>
      </c>
      <c r="J4421" s="3">
        <v>2020</v>
      </c>
      <c r="K4421" s="9">
        <v>0.8</v>
      </c>
    </row>
    <row r="4422" spans="1:11" x14ac:dyDescent="0.3">
      <c r="A4422" s="4" t="s">
        <v>278</v>
      </c>
      <c r="B4422" s="4" t="s">
        <v>188</v>
      </c>
      <c r="C4422" s="4" t="s">
        <v>10</v>
      </c>
      <c r="D4422" s="4" t="s">
        <v>650</v>
      </c>
      <c r="E4422" s="3" t="s">
        <v>866</v>
      </c>
      <c r="F4422" s="3"/>
      <c r="G4422" s="3" t="s">
        <v>216</v>
      </c>
      <c r="H4422" s="3">
        <v>2</v>
      </c>
      <c r="I4422" s="3" t="s">
        <v>12</v>
      </c>
      <c r="J4422" s="3">
        <v>2050</v>
      </c>
      <c r="K4422" s="9">
        <v>0.8</v>
      </c>
    </row>
    <row r="4423" spans="1:11" x14ac:dyDescent="0.3">
      <c r="A4423" s="4" t="s">
        <v>278</v>
      </c>
      <c r="B4423" s="4" t="s">
        <v>188</v>
      </c>
      <c r="C4423" s="4" t="s">
        <v>10</v>
      </c>
      <c r="D4423" s="4" t="s">
        <v>650</v>
      </c>
      <c r="E4423" s="3" t="s">
        <v>866</v>
      </c>
      <c r="F4423" s="3"/>
      <c r="G4423" s="3" t="s">
        <v>216</v>
      </c>
      <c r="H4423" s="3">
        <v>2</v>
      </c>
      <c r="I4423" s="3" t="s">
        <v>11</v>
      </c>
      <c r="J4423" s="3">
        <v>2020</v>
      </c>
      <c r="K4423" s="9">
        <v>1.2</v>
      </c>
    </row>
    <row r="4424" spans="1:11" x14ac:dyDescent="0.3">
      <c r="A4424" s="4" t="s">
        <v>278</v>
      </c>
      <c r="B4424" s="4" t="s">
        <v>188</v>
      </c>
      <c r="C4424" s="4" t="s">
        <v>10</v>
      </c>
      <c r="D4424" s="4" t="s">
        <v>650</v>
      </c>
      <c r="E4424" s="3" t="s">
        <v>866</v>
      </c>
      <c r="F4424" s="3"/>
      <c r="G4424" s="3" t="s">
        <v>216</v>
      </c>
      <c r="H4424" s="3">
        <v>2</v>
      </c>
      <c r="I4424" s="3" t="s">
        <v>11</v>
      </c>
      <c r="J4424" s="3">
        <v>2050</v>
      </c>
      <c r="K4424" s="9">
        <v>1.2</v>
      </c>
    </row>
    <row r="4425" spans="1:11" x14ac:dyDescent="0.3">
      <c r="A4425" s="4" t="s">
        <v>278</v>
      </c>
      <c r="B4425" s="4" t="s">
        <v>188</v>
      </c>
      <c r="C4425" s="4" t="s">
        <v>10</v>
      </c>
      <c r="D4425" s="4" t="s">
        <v>650</v>
      </c>
      <c r="E4425" s="3" t="s">
        <v>866</v>
      </c>
      <c r="F4425" s="3"/>
      <c r="G4425" s="3" t="s">
        <v>216</v>
      </c>
      <c r="H4425" s="3">
        <v>2</v>
      </c>
      <c r="I4425" s="3" t="s">
        <v>833</v>
      </c>
      <c r="J4425" s="3">
        <v>2015</v>
      </c>
      <c r="K4425" s="9">
        <v>0.46</v>
      </c>
    </row>
    <row r="4426" spans="1:11" x14ac:dyDescent="0.3">
      <c r="A4426" s="4" t="s">
        <v>278</v>
      </c>
      <c r="B4426" s="4" t="s">
        <v>188</v>
      </c>
      <c r="C4426" s="4" t="s">
        <v>10</v>
      </c>
      <c r="D4426" s="4" t="s">
        <v>650</v>
      </c>
      <c r="E4426" s="3" t="s">
        <v>866</v>
      </c>
      <c r="F4426" s="3"/>
      <c r="G4426" s="3" t="s">
        <v>216</v>
      </c>
      <c r="H4426" s="3">
        <v>2</v>
      </c>
      <c r="I4426" s="3" t="s">
        <v>833</v>
      </c>
      <c r="J4426" s="3">
        <v>2020</v>
      </c>
      <c r="K4426" s="9">
        <v>0.46</v>
      </c>
    </row>
    <row r="4427" spans="1:11" x14ac:dyDescent="0.3">
      <c r="A4427" s="4" t="s">
        <v>278</v>
      </c>
      <c r="B4427" s="4" t="s">
        <v>188</v>
      </c>
      <c r="C4427" s="4" t="s">
        <v>10</v>
      </c>
      <c r="D4427" s="4" t="s">
        <v>650</v>
      </c>
      <c r="E4427" s="3" t="s">
        <v>866</v>
      </c>
      <c r="F4427" s="3"/>
      <c r="G4427" s="3" t="s">
        <v>216</v>
      </c>
      <c r="H4427" s="3">
        <v>2</v>
      </c>
      <c r="I4427" s="3" t="s">
        <v>833</v>
      </c>
      <c r="J4427" s="3">
        <v>2030</v>
      </c>
      <c r="K4427" s="9">
        <v>0.46</v>
      </c>
    </row>
    <row r="4428" spans="1:11" x14ac:dyDescent="0.3">
      <c r="A4428" s="4" t="s">
        <v>278</v>
      </c>
      <c r="B4428" s="4" t="s">
        <v>188</v>
      </c>
      <c r="C4428" s="4" t="s">
        <v>10</v>
      </c>
      <c r="D4428" s="4" t="s">
        <v>650</v>
      </c>
      <c r="E4428" s="3" t="s">
        <v>866</v>
      </c>
      <c r="F4428" s="3"/>
      <c r="G4428" s="3" t="s">
        <v>216</v>
      </c>
      <c r="H4428" s="3">
        <v>2</v>
      </c>
      <c r="I4428" s="3" t="s">
        <v>833</v>
      </c>
      <c r="J4428" s="3">
        <v>2040</v>
      </c>
      <c r="K4428" s="9">
        <v>0.46</v>
      </c>
    </row>
    <row r="4429" spans="1:11" x14ac:dyDescent="0.3">
      <c r="A4429" s="4" t="s">
        <v>278</v>
      </c>
      <c r="B4429" s="4" t="s">
        <v>188</v>
      </c>
      <c r="C4429" s="4" t="s">
        <v>10</v>
      </c>
      <c r="D4429" s="4" t="s">
        <v>650</v>
      </c>
      <c r="E4429" s="3" t="s">
        <v>866</v>
      </c>
      <c r="F4429" s="3"/>
      <c r="G4429" s="3" t="s">
        <v>216</v>
      </c>
      <c r="H4429" s="3">
        <v>2</v>
      </c>
      <c r="I4429" s="3" t="s">
        <v>833</v>
      </c>
      <c r="J4429" s="3">
        <v>2050</v>
      </c>
      <c r="K4429" s="9">
        <v>0.46</v>
      </c>
    </row>
    <row r="4430" spans="1:11" x14ac:dyDescent="0.3">
      <c r="A4430" s="4" t="s">
        <v>278</v>
      </c>
      <c r="B4430" s="4" t="s">
        <v>188</v>
      </c>
      <c r="C4430" s="4" t="s">
        <v>10</v>
      </c>
      <c r="D4430" s="4" t="s">
        <v>422</v>
      </c>
      <c r="E4430" s="3" t="s">
        <v>857</v>
      </c>
      <c r="F4430" s="3"/>
      <c r="G4430" s="3"/>
      <c r="H4430" s="3"/>
      <c r="I4430" s="3" t="s">
        <v>833</v>
      </c>
      <c r="J4430" s="3">
        <v>2015</v>
      </c>
      <c r="K4430" s="9">
        <v>2</v>
      </c>
    </row>
    <row r="4431" spans="1:11" x14ac:dyDescent="0.3">
      <c r="A4431" s="4" t="s">
        <v>278</v>
      </c>
      <c r="B4431" s="4" t="s">
        <v>188</v>
      </c>
      <c r="C4431" s="4" t="s">
        <v>10</v>
      </c>
      <c r="D4431" s="4" t="s">
        <v>422</v>
      </c>
      <c r="E4431" s="3" t="s">
        <v>857</v>
      </c>
      <c r="F4431" s="3"/>
      <c r="G4431" s="3"/>
      <c r="H4431" s="3"/>
      <c r="I4431" s="3" t="s">
        <v>833</v>
      </c>
      <c r="J4431" s="3">
        <v>2020</v>
      </c>
      <c r="K4431" s="9">
        <v>2</v>
      </c>
    </row>
    <row r="4432" spans="1:11" x14ac:dyDescent="0.3">
      <c r="A4432" s="4" t="s">
        <v>278</v>
      </c>
      <c r="B4432" s="4" t="s">
        <v>188</v>
      </c>
      <c r="C4432" s="4" t="s">
        <v>10</v>
      </c>
      <c r="D4432" s="4" t="s">
        <v>422</v>
      </c>
      <c r="E4432" s="3" t="s">
        <v>857</v>
      </c>
      <c r="F4432" s="3"/>
      <c r="G4432" s="3"/>
      <c r="H4432" s="3"/>
      <c r="I4432" s="3" t="s">
        <v>833</v>
      </c>
      <c r="J4432" s="3">
        <v>2030</v>
      </c>
      <c r="K4432" s="9">
        <v>2</v>
      </c>
    </row>
    <row r="4433" spans="1:11" x14ac:dyDescent="0.3">
      <c r="A4433" s="4" t="s">
        <v>278</v>
      </c>
      <c r="B4433" s="4" t="s">
        <v>188</v>
      </c>
      <c r="C4433" s="4" t="s">
        <v>10</v>
      </c>
      <c r="D4433" s="4" t="s">
        <v>422</v>
      </c>
      <c r="E4433" s="3" t="s">
        <v>857</v>
      </c>
      <c r="F4433" s="3"/>
      <c r="G4433" s="3"/>
      <c r="H4433" s="3"/>
      <c r="I4433" s="3" t="s">
        <v>833</v>
      </c>
      <c r="J4433" s="3">
        <v>2040</v>
      </c>
      <c r="K4433" s="9">
        <v>2</v>
      </c>
    </row>
    <row r="4434" spans="1:11" x14ac:dyDescent="0.3">
      <c r="A4434" s="4" t="s">
        <v>278</v>
      </c>
      <c r="B4434" s="4" t="s">
        <v>188</v>
      </c>
      <c r="C4434" s="4" t="s">
        <v>10</v>
      </c>
      <c r="D4434" s="4" t="s">
        <v>422</v>
      </c>
      <c r="E4434" s="3" t="s">
        <v>857</v>
      </c>
      <c r="F4434" s="3"/>
      <c r="G4434" s="3"/>
      <c r="H4434" s="3"/>
      <c r="I4434" s="3" t="s">
        <v>833</v>
      </c>
      <c r="J4434" s="3">
        <v>2050</v>
      </c>
      <c r="K4434" s="9">
        <v>2</v>
      </c>
    </row>
    <row r="4435" spans="1:11" x14ac:dyDescent="0.3">
      <c r="A4435" s="4" t="s">
        <v>278</v>
      </c>
      <c r="B4435" s="4" t="s">
        <v>188</v>
      </c>
      <c r="C4435" s="4" t="s">
        <v>10</v>
      </c>
      <c r="D4435" s="4" t="s">
        <v>651</v>
      </c>
      <c r="E4435" s="3" t="s">
        <v>866</v>
      </c>
      <c r="F4435" s="3"/>
      <c r="G4435" s="3" t="s">
        <v>18</v>
      </c>
      <c r="H4435" s="3">
        <v>2</v>
      </c>
      <c r="I4435" s="3" t="s">
        <v>12</v>
      </c>
      <c r="J4435" s="3">
        <v>2020</v>
      </c>
      <c r="K4435" s="9">
        <v>0.9</v>
      </c>
    </row>
    <row r="4436" spans="1:11" x14ac:dyDescent="0.3">
      <c r="A4436" s="4" t="s">
        <v>278</v>
      </c>
      <c r="B4436" s="4" t="s">
        <v>188</v>
      </c>
      <c r="C4436" s="4" t="s">
        <v>10</v>
      </c>
      <c r="D4436" s="4" t="s">
        <v>651</v>
      </c>
      <c r="E4436" s="3" t="s">
        <v>866</v>
      </c>
      <c r="F4436" s="3"/>
      <c r="G4436" s="3" t="s">
        <v>18</v>
      </c>
      <c r="H4436" s="3">
        <v>2</v>
      </c>
      <c r="I4436" s="3" t="s">
        <v>12</v>
      </c>
      <c r="J4436" s="3">
        <v>2050</v>
      </c>
      <c r="K4436" s="9">
        <v>0.95</v>
      </c>
    </row>
    <row r="4437" spans="1:11" x14ac:dyDescent="0.3">
      <c r="A4437" s="4" t="s">
        <v>278</v>
      </c>
      <c r="B4437" s="4" t="s">
        <v>188</v>
      </c>
      <c r="C4437" s="4" t="s">
        <v>10</v>
      </c>
      <c r="D4437" s="4" t="s">
        <v>651</v>
      </c>
      <c r="E4437" s="3" t="s">
        <v>866</v>
      </c>
      <c r="F4437" s="3"/>
      <c r="G4437" s="3" t="s">
        <v>18</v>
      </c>
      <c r="H4437" s="3">
        <v>2</v>
      </c>
      <c r="I4437" s="3" t="s">
        <v>11</v>
      </c>
      <c r="J4437" s="3">
        <v>2020</v>
      </c>
      <c r="K4437" s="9">
        <v>1.1000000000000001</v>
      </c>
    </row>
    <row r="4438" spans="1:11" x14ac:dyDescent="0.3">
      <c r="A4438" s="4" t="s">
        <v>278</v>
      </c>
      <c r="B4438" s="4" t="s">
        <v>188</v>
      </c>
      <c r="C4438" s="4" t="s">
        <v>10</v>
      </c>
      <c r="D4438" s="4" t="s">
        <v>651</v>
      </c>
      <c r="E4438" s="3" t="s">
        <v>866</v>
      </c>
      <c r="F4438" s="3"/>
      <c r="G4438" s="3" t="s">
        <v>18</v>
      </c>
      <c r="H4438" s="3">
        <v>2</v>
      </c>
      <c r="I4438" s="3" t="s">
        <v>11</v>
      </c>
      <c r="J4438" s="3">
        <v>2050</v>
      </c>
      <c r="K4438" s="9">
        <v>1.05</v>
      </c>
    </row>
    <row r="4439" spans="1:11" x14ac:dyDescent="0.3">
      <c r="A4439" s="4" t="s">
        <v>278</v>
      </c>
      <c r="B4439" s="4" t="s">
        <v>188</v>
      </c>
      <c r="C4439" s="4" t="s">
        <v>10</v>
      </c>
      <c r="D4439" s="4" t="s">
        <v>651</v>
      </c>
      <c r="E4439" s="3" t="s">
        <v>866</v>
      </c>
      <c r="F4439" s="3"/>
      <c r="G4439" s="3" t="s">
        <v>18</v>
      </c>
      <c r="H4439" s="3">
        <v>2</v>
      </c>
      <c r="I4439" s="3" t="s">
        <v>833</v>
      </c>
      <c r="J4439" s="3">
        <v>2015</v>
      </c>
      <c r="K4439" s="9">
        <v>0.89</v>
      </c>
    </row>
    <row r="4440" spans="1:11" x14ac:dyDescent="0.3">
      <c r="A4440" s="4" t="s">
        <v>278</v>
      </c>
      <c r="B4440" s="4" t="s">
        <v>188</v>
      </c>
      <c r="C4440" s="4" t="s">
        <v>10</v>
      </c>
      <c r="D4440" s="4" t="s">
        <v>651</v>
      </c>
      <c r="E4440" s="3" t="s">
        <v>866</v>
      </c>
      <c r="F4440" s="3"/>
      <c r="G4440" s="3" t="s">
        <v>18</v>
      </c>
      <c r="H4440" s="3">
        <v>2</v>
      </c>
      <c r="I4440" s="3" t="s">
        <v>833</v>
      </c>
      <c r="J4440" s="3">
        <v>2020</v>
      </c>
      <c r="K4440" s="9">
        <v>0.89</v>
      </c>
    </row>
    <row r="4441" spans="1:11" x14ac:dyDescent="0.3">
      <c r="A4441" s="4" t="s">
        <v>278</v>
      </c>
      <c r="B4441" s="4" t="s">
        <v>188</v>
      </c>
      <c r="C4441" s="4" t="s">
        <v>10</v>
      </c>
      <c r="D4441" s="4" t="s">
        <v>651</v>
      </c>
      <c r="E4441" s="3" t="s">
        <v>866</v>
      </c>
      <c r="F4441" s="3"/>
      <c r="G4441" s="3" t="s">
        <v>18</v>
      </c>
      <c r="H4441" s="3">
        <v>2</v>
      </c>
      <c r="I4441" s="3" t="s">
        <v>833</v>
      </c>
      <c r="J4441" s="3">
        <v>2030</v>
      </c>
      <c r="K4441" s="9">
        <v>0.89</v>
      </c>
    </row>
    <row r="4442" spans="1:11" x14ac:dyDescent="0.3">
      <c r="A4442" s="4" t="s">
        <v>278</v>
      </c>
      <c r="B4442" s="4" t="s">
        <v>188</v>
      </c>
      <c r="C4442" s="4" t="s">
        <v>10</v>
      </c>
      <c r="D4442" s="4" t="s">
        <v>651</v>
      </c>
      <c r="E4442" s="3" t="s">
        <v>866</v>
      </c>
      <c r="F4442" s="3"/>
      <c r="G4442" s="3" t="s">
        <v>18</v>
      </c>
      <c r="H4442" s="3">
        <v>2</v>
      </c>
      <c r="I4442" s="3" t="s">
        <v>833</v>
      </c>
      <c r="J4442" s="3">
        <v>2040</v>
      </c>
      <c r="K4442" s="9">
        <v>0.89</v>
      </c>
    </row>
    <row r="4443" spans="1:11" x14ac:dyDescent="0.3">
      <c r="A4443" s="4" t="s">
        <v>278</v>
      </c>
      <c r="B4443" s="4" t="s">
        <v>188</v>
      </c>
      <c r="C4443" s="4" t="s">
        <v>10</v>
      </c>
      <c r="D4443" s="4" t="s">
        <v>651</v>
      </c>
      <c r="E4443" s="3" t="s">
        <v>866</v>
      </c>
      <c r="F4443" s="3"/>
      <c r="G4443" s="3" t="s">
        <v>18</v>
      </c>
      <c r="H4443" s="3">
        <v>2</v>
      </c>
      <c r="I4443" s="3" t="s">
        <v>833</v>
      </c>
      <c r="J4443" s="3">
        <v>2050</v>
      </c>
      <c r="K4443" s="9">
        <v>0.89</v>
      </c>
    </row>
    <row r="4444" spans="1:11" x14ac:dyDescent="0.3">
      <c r="A4444" s="4" t="s">
        <v>278</v>
      </c>
      <c r="B4444" s="4" t="s">
        <v>188</v>
      </c>
      <c r="C4444" s="4" t="s">
        <v>10</v>
      </c>
      <c r="D4444" s="4" t="s">
        <v>419</v>
      </c>
      <c r="E4444" s="3" t="s">
        <v>853</v>
      </c>
      <c r="F4444" s="3"/>
      <c r="G4444" s="3"/>
      <c r="H4444" s="3"/>
      <c r="I4444" s="3" t="s">
        <v>833</v>
      </c>
      <c r="J4444" s="3">
        <v>2015</v>
      </c>
      <c r="K4444" s="9">
        <v>25</v>
      </c>
    </row>
    <row r="4445" spans="1:11" x14ac:dyDescent="0.3">
      <c r="A4445" s="4" t="s">
        <v>278</v>
      </c>
      <c r="B4445" s="4" t="s">
        <v>188</v>
      </c>
      <c r="C4445" s="4" t="s">
        <v>10</v>
      </c>
      <c r="D4445" s="4" t="s">
        <v>419</v>
      </c>
      <c r="E4445" s="3" t="s">
        <v>853</v>
      </c>
      <c r="F4445" s="3"/>
      <c r="G4445" s="3"/>
      <c r="H4445" s="3"/>
      <c r="I4445" s="3" t="s">
        <v>833</v>
      </c>
      <c r="J4445" s="3">
        <v>2020</v>
      </c>
      <c r="K4445" s="9">
        <v>25</v>
      </c>
    </row>
    <row r="4446" spans="1:11" x14ac:dyDescent="0.3">
      <c r="A4446" s="4" t="s">
        <v>278</v>
      </c>
      <c r="B4446" s="4" t="s">
        <v>188</v>
      </c>
      <c r="C4446" s="4" t="s">
        <v>10</v>
      </c>
      <c r="D4446" s="4" t="s">
        <v>419</v>
      </c>
      <c r="E4446" s="3" t="s">
        <v>853</v>
      </c>
      <c r="F4446" s="3"/>
      <c r="G4446" s="3"/>
      <c r="H4446" s="3"/>
      <c r="I4446" s="3" t="s">
        <v>833</v>
      </c>
      <c r="J4446" s="3">
        <v>2030</v>
      </c>
      <c r="K4446" s="9">
        <v>25</v>
      </c>
    </row>
    <row r="4447" spans="1:11" x14ac:dyDescent="0.3">
      <c r="A4447" s="4" t="s">
        <v>278</v>
      </c>
      <c r="B4447" s="4" t="s">
        <v>188</v>
      </c>
      <c r="C4447" s="4" t="s">
        <v>10</v>
      </c>
      <c r="D4447" s="4" t="s">
        <v>419</v>
      </c>
      <c r="E4447" s="3" t="s">
        <v>853</v>
      </c>
      <c r="F4447" s="3"/>
      <c r="G4447" s="3"/>
      <c r="H4447" s="3"/>
      <c r="I4447" s="3" t="s">
        <v>833</v>
      </c>
      <c r="J4447" s="3">
        <v>2040</v>
      </c>
      <c r="K4447" s="9">
        <v>25</v>
      </c>
    </row>
    <row r="4448" spans="1:11" x14ac:dyDescent="0.3">
      <c r="A4448" s="4" t="s">
        <v>278</v>
      </c>
      <c r="B4448" s="4" t="s">
        <v>188</v>
      </c>
      <c r="C4448" s="4" t="s">
        <v>10</v>
      </c>
      <c r="D4448" s="4" t="s">
        <v>419</v>
      </c>
      <c r="E4448" s="3" t="s">
        <v>853</v>
      </c>
      <c r="F4448" s="3"/>
      <c r="G4448" s="3"/>
      <c r="H4448" s="3"/>
      <c r="I4448" s="3" t="s">
        <v>833</v>
      </c>
      <c r="J4448" s="3">
        <v>2050</v>
      </c>
      <c r="K4448" s="9">
        <v>25</v>
      </c>
    </row>
    <row r="4449" spans="1:11" x14ac:dyDescent="0.3">
      <c r="A4449" s="4" t="s">
        <v>278</v>
      </c>
      <c r="B4449" s="4" t="s">
        <v>188</v>
      </c>
      <c r="C4449" s="4" t="s">
        <v>10</v>
      </c>
      <c r="D4449" s="4" t="s">
        <v>648</v>
      </c>
      <c r="E4449" s="3" t="s">
        <v>903</v>
      </c>
      <c r="F4449" s="3"/>
      <c r="G4449" s="3" t="s">
        <v>75</v>
      </c>
      <c r="H4449" s="3" t="s">
        <v>189</v>
      </c>
      <c r="I4449" s="3" t="s">
        <v>12</v>
      </c>
      <c r="J4449" s="3">
        <v>2020</v>
      </c>
      <c r="K4449" s="9">
        <v>0.75</v>
      </c>
    </row>
    <row r="4450" spans="1:11" x14ac:dyDescent="0.3">
      <c r="A4450" s="4" t="s">
        <v>278</v>
      </c>
      <c r="B4450" s="4" t="s">
        <v>188</v>
      </c>
      <c r="C4450" s="4" t="s">
        <v>10</v>
      </c>
      <c r="D4450" s="4" t="s">
        <v>648</v>
      </c>
      <c r="E4450" s="3" t="s">
        <v>903</v>
      </c>
      <c r="F4450" s="3"/>
      <c r="G4450" s="3" t="s">
        <v>75</v>
      </c>
      <c r="H4450" s="3" t="s">
        <v>189</v>
      </c>
      <c r="I4450" s="3" t="s">
        <v>12</v>
      </c>
      <c r="J4450" s="3">
        <v>2050</v>
      </c>
      <c r="K4450" s="9">
        <v>0.75</v>
      </c>
    </row>
    <row r="4451" spans="1:11" x14ac:dyDescent="0.3">
      <c r="A4451" s="4" t="s">
        <v>278</v>
      </c>
      <c r="B4451" s="4" t="s">
        <v>188</v>
      </c>
      <c r="C4451" s="4" t="s">
        <v>10</v>
      </c>
      <c r="D4451" s="4" t="s">
        <v>648</v>
      </c>
      <c r="E4451" s="3" t="s">
        <v>903</v>
      </c>
      <c r="F4451" s="3"/>
      <c r="G4451" s="3" t="s">
        <v>75</v>
      </c>
      <c r="H4451" s="3" t="s">
        <v>189</v>
      </c>
      <c r="I4451" s="3" t="s">
        <v>11</v>
      </c>
      <c r="J4451" s="3">
        <v>2020</v>
      </c>
      <c r="K4451" s="9">
        <v>1.25</v>
      </c>
    </row>
    <row r="4452" spans="1:11" x14ac:dyDescent="0.3">
      <c r="A4452" s="4" t="s">
        <v>278</v>
      </c>
      <c r="B4452" s="4" t="s">
        <v>188</v>
      </c>
      <c r="C4452" s="4" t="s">
        <v>10</v>
      </c>
      <c r="D4452" s="4" t="s">
        <v>648</v>
      </c>
      <c r="E4452" s="3" t="s">
        <v>903</v>
      </c>
      <c r="F4452" s="3"/>
      <c r="G4452" s="3" t="s">
        <v>75</v>
      </c>
      <c r="H4452" s="3" t="s">
        <v>189</v>
      </c>
      <c r="I4452" s="3" t="s">
        <v>11</v>
      </c>
      <c r="J4452" s="3">
        <v>2050</v>
      </c>
      <c r="K4452" s="9">
        <v>1.25</v>
      </c>
    </row>
    <row r="4453" spans="1:11" x14ac:dyDescent="0.3">
      <c r="A4453" s="4" t="s">
        <v>278</v>
      </c>
      <c r="B4453" s="4" t="s">
        <v>188</v>
      </c>
      <c r="C4453" s="4" t="s">
        <v>10</v>
      </c>
      <c r="D4453" s="4" t="s">
        <v>648</v>
      </c>
      <c r="E4453" s="3" t="s">
        <v>903</v>
      </c>
      <c r="F4453" s="3"/>
      <c r="G4453" s="3" t="s">
        <v>75</v>
      </c>
      <c r="H4453" s="3" t="s">
        <v>189</v>
      </c>
      <c r="I4453" s="3" t="s">
        <v>833</v>
      </c>
      <c r="J4453" s="3">
        <v>2015</v>
      </c>
      <c r="K4453" s="9">
        <v>70</v>
      </c>
    </row>
    <row r="4454" spans="1:11" x14ac:dyDescent="0.3">
      <c r="A4454" s="4" t="s">
        <v>278</v>
      </c>
      <c r="B4454" s="4" t="s">
        <v>188</v>
      </c>
      <c r="C4454" s="4" t="s">
        <v>10</v>
      </c>
      <c r="D4454" s="4" t="s">
        <v>648</v>
      </c>
      <c r="E4454" s="3" t="s">
        <v>903</v>
      </c>
      <c r="F4454" s="3"/>
      <c r="G4454" s="3" t="s">
        <v>75</v>
      </c>
      <c r="H4454" s="3" t="s">
        <v>189</v>
      </c>
      <c r="I4454" s="3" t="s">
        <v>833</v>
      </c>
      <c r="J4454" s="3">
        <v>2020</v>
      </c>
      <c r="K4454" s="9">
        <v>100</v>
      </c>
    </row>
    <row r="4455" spans="1:11" x14ac:dyDescent="0.3">
      <c r="A4455" s="4" t="s">
        <v>278</v>
      </c>
      <c r="B4455" s="4" t="s">
        <v>188</v>
      </c>
      <c r="C4455" s="4" t="s">
        <v>10</v>
      </c>
      <c r="D4455" s="4" t="s">
        <v>648</v>
      </c>
      <c r="E4455" s="3" t="s">
        <v>903</v>
      </c>
      <c r="F4455" s="3"/>
      <c r="G4455" s="3" t="s">
        <v>75</v>
      </c>
      <c r="H4455" s="3" t="s">
        <v>189</v>
      </c>
      <c r="I4455" s="3" t="s">
        <v>833</v>
      </c>
      <c r="J4455" s="3">
        <v>2030</v>
      </c>
      <c r="K4455" s="9">
        <v>250</v>
      </c>
    </row>
    <row r="4456" spans="1:11" x14ac:dyDescent="0.3">
      <c r="A4456" s="4" t="s">
        <v>278</v>
      </c>
      <c r="B4456" s="4" t="s">
        <v>188</v>
      </c>
      <c r="C4456" s="4" t="s">
        <v>10</v>
      </c>
      <c r="D4456" s="4" t="s">
        <v>648</v>
      </c>
      <c r="E4456" s="3" t="s">
        <v>903</v>
      </c>
      <c r="F4456" s="3"/>
      <c r="G4456" s="3" t="s">
        <v>75</v>
      </c>
      <c r="H4456" s="3" t="s">
        <v>189</v>
      </c>
      <c r="I4456" s="3" t="s">
        <v>833</v>
      </c>
      <c r="J4456" s="3">
        <v>2040</v>
      </c>
      <c r="K4456" s="9">
        <v>500</v>
      </c>
    </row>
    <row r="4457" spans="1:11" x14ac:dyDescent="0.3">
      <c r="A4457" s="4" t="s">
        <v>278</v>
      </c>
      <c r="B4457" s="4" t="s">
        <v>188</v>
      </c>
      <c r="C4457" s="4" t="s">
        <v>10</v>
      </c>
      <c r="D4457" s="4" t="s">
        <v>648</v>
      </c>
      <c r="E4457" s="3" t="s">
        <v>903</v>
      </c>
      <c r="F4457" s="3"/>
      <c r="G4457" s="3" t="s">
        <v>75</v>
      </c>
      <c r="H4457" s="3" t="s">
        <v>189</v>
      </c>
      <c r="I4457" s="3" t="s">
        <v>833</v>
      </c>
      <c r="J4457" s="3">
        <v>2050</v>
      </c>
      <c r="K4457" s="9">
        <v>700</v>
      </c>
    </row>
    <row r="4458" spans="1:11" x14ac:dyDescent="0.3">
      <c r="A4458" s="4" t="s">
        <v>278</v>
      </c>
      <c r="B4458" s="4" t="s">
        <v>188</v>
      </c>
      <c r="C4458" s="4" t="s">
        <v>10</v>
      </c>
      <c r="D4458" s="4" t="s">
        <v>640</v>
      </c>
      <c r="E4458" s="3" t="s">
        <v>855</v>
      </c>
      <c r="F4458" s="3"/>
      <c r="G4458" s="3" t="s">
        <v>215</v>
      </c>
      <c r="H4458" s="3" t="s">
        <v>189</v>
      </c>
      <c r="I4458" s="3" t="s">
        <v>12</v>
      </c>
      <c r="J4458" s="3">
        <v>2020</v>
      </c>
      <c r="K4458" s="9">
        <v>0.75</v>
      </c>
    </row>
    <row r="4459" spans="1:11" x14ac:dyDescent="0.3">
      <c r="A4459" s="4" t="s">
        <v>278</v>
      </c>
      <c r="B4459" s="4" t="s">
        <v>188</v>
      </c>
      <c r="C4459" s="4" t="s">
        <v>10</v>
      </c>
      <c r="D4459" s="4" t="s">
        <v>640</v>
      </c>
      <c r="E4459" s="3" t="s">
        <v>855</v>
      </c>
      <c r="F4459" s="3"/>
      <c r="G4459" s="3" t="s">
        <v>215</v>
      </c>
      <c r="H4459" s="3" t="s">
        <v>189</v>
      </c>
      <c r="I4459" s="3" t="s">
        <v>12</v>
      </c>
      <c r="J4459" s="3">
        <v>2050</v>
      </c>
      <c r="K4459" s="9">
        <v>0.75</v>
      </c>
    </row>
    <row r="4460" spans="1:11" x14ac:dyDescent="0.3">
      <c r="A4460" s="4" t="s">
        <v>278</v>
      </c>
      <c r="B4460" s="4" t="s">
        <v>188</v>
      </c>
      <c r="C4460" s="4" t="s">
        <v>10</v>
      </c>
      <c r="D4460" s="4" t="s">
        <v>640</v>
      </c>
      <c r="E4460" s="3" t="s">
        <v>855</v>
      </c>
      <c r="F4460" s="3"/>
      <c r="G4460" s="3" t="s">
        <v>215</v>
      </c>
      <c r="H4460" s="3" t="s">
        <v>189</v>
      </c>
      <c r="I4460" s="3" t="s">
        <v>11</v>
      </c>
      <c r="J4460" s="3">
        <v>2020</v>
      </c>
      <c r="K4460" s="9">
        <v>1.25</v>
      </c>
    </row>
    <row r="4461" spans="1:11" x14ac:dyDescent="0.3">
      <c r="A4461" s="4" t="s">
        <v>278</v>
      </c>
      <c r="B4461" s="4" t="s">
        <v>188</v>
      </c>
      <c r="C4461" s="4" t="s">
        <v>10</v>
      </c>
      <c r="D4461" s="4" t="s">
        <v>640</v>
      </c>
      <c r="E4461" s="3" t="s">
        <v>855</v>
      </c>
      <c r="F4461" s="3"/>
      <c r="G4461" s="3" t="s">
        <v>215</v>
      </c>
      <c r="H4461" s="3" t="s">
        <v>189</v>
      </c>
      <c r="I4461" s="3" t="s">
        <v>11</v>
      </c>
      <c r="J4461" s="3">
        <v>2050</v>
      </c>
      <c r="K4461" s="9">
        <v>1.25</v>
      </c>
    </row>
    <row r="4462" spans="1:11" x14ac:dyDescent="0.3">
      <c r="A4462" s="4" t="s">
        <v>278</v>
      </c>
      <c r="B4462" s="4" t="s">
        <v>188</v>
      </c>
      <c r="C4462" s="4" t="s">
        <v>10</v>
      </c>
      <c r="D4462" s="4" t="s">
        <v>640</v>
      </c>
      <c r="E4462" s="3" t="s">
        <v>855</v>
      </c>
      <c r="F4462" s="3"/>
      <c r="G4462" s="3" t="s">
        <v>215</v>
      </c>
      <c r="H4462" s="3" t="s">
        <v>189</v>
      </c>
      <c r="I4462" s="3" t="s">
        <v>833</v>
      </c>
      <c r="J4462" s="3">
        <v>2015</v>
      </c>
      <c r="K4462" s="9">
        <v>2.3148148148148149</v>
      </c>
    </row>
    <row r="4463" spans="1:11" x14ac:dyDescent="0.3">
      <c r="A4463" s="4" t="s">
        <v>278</v>
      </c>
      <c r="B4463" s="4" t="s">
        <v>188</v>
      </c>
      <c r="C4463" s="4" t="s">
        <v>10</v>
      </c>
      <c r="D4463" s="4" t="s">
        <v>640</v>
      </c>
      <c r="E4463" s="3" t="s">
        <v>855</v>
      </c>
      <c r="F4463" s="3"/>
      <c r="G4463" s="3" t="s">
        <v>215</v>
      </c>
      <c r="H4463" s="3" t="s">
        <v>189</v>
      </c>
      <c r="I4463" s="3" t="s">
        <v>833</v>
      </c>
      <c r="J4463" s="3">
        <v>2020</v>
      </c>
      <c r="K4463" s="9">
        <v>3.306878306878307</v>
      </c>
    </row>
    <row r="4464" spans="1:11" x14ac:dyDescent="0.3">
      <c r="A4464" s="4" t="s">
        <v>278</v>
      </c>
      <c r="B4464" s="4" t="s">
        <v>188</v>
      </c>
      <c r="C4464" s="4" t="s">
        <v>10</v>
      </c>
      <c r="D4464" s="4" t="s">
        <v>640</v>
      </c>
      <c r="E4464" s="3" t="s">
        <v>855</v>
      </c>
      <c r="F4464" s="3"/>
      <c r="G4464" s="3" t="s">
        <v>215</v>
      </c>
      <c r="H4464" s="3" t="s">
        <v>189</v>
      </c>
      <c r="I4464" s="3" t="s">
        <v>833</v>
      </c>
      <c r="J4464" s="3">
        <v>2030</v>
      </c>
      <c r="K4464" s="9">
        <v>8.2671957671957657</v>
      </c>
    </row>
    <row r="4465" spans="1:11" x14ac:dyDescent="0.3">
      <c r="A4465" s="4" t="s">
        <v>278</v>
      </c>
      <c r="B4465" s="4" t="s">
        <v>188</v>
      </c>
      <c r="C4465" s="4" t="s">
        <v>10</v>
      </c>
      <c r="D4465" s="4" t="s">
        <v>640</v>
      </c>
      <c r="E4465" s="3" t="s">
        <v>855</v>
      </c>
      <c r="F4465" s="3"/>
      <c r="G4465" s="3" t="s">
        <v>215</v>
      </c>
      <c r="H4465" s="3" t="s">
        <v>189</v>
      </c>
      <c r="I4465" s="3" t="s">
        <v>833</v>
      </c>
      <c r="J4465" s="3">
        <v>2040</v>
      </c>
      <c r="K4465" s="9">
        <v>16.534391534391531</v>
      </c>
    </row>
    <row r="4466" spans="1:11" x14ac:dyDescent="0.3">
      <c r="A4466" s="4" t="s">
        <v>278</v>
      </c>
      <c r="B4466" s="4" t="s">
        <v>188</v>
      </c>
      <c r="C4466" s="4" t="s">
        <v>10</v>
      </c>
      <c r="D4466" s="4" t="s">
        <v>640</v>
      </c>
      <c r="E4466" s="3" t="s">
        <v>855</v>
      </c>
      <c r="F4466" s="3"/>
      <c r="G4466" s="3" t="s">
        <v>215</v>
      </c>
      <c r="H4466" s="3" t="s">
        <v>189</v>
      </c>
      <c r="I4466" s="3" t="s">
        <v>833</v>
      </c>
      <c r="J4466" s="3">
        <v>2050</v>
      </c>
      <c r="K4466" s="9">
        <v>23.148148148148149</v>
      </c>
    </row>
    <row r="4467" spans="1:11" x14ac:dyDescent="0.3">
      <c r="A4467" s="4" t="s">
        <v>278</v>
      </c>
      <c r="B4467" s="4" t="s">
        <v>188</v>
      </c>
      <c r="C4467" s="4" t="s">
        <v>415</v>
      </c>
      <c r="D4467" s="4" t="s">
        <v>453</v>
      </c>
      <c r="E4467" s="3" t="s">
        <v>850</v>
      </c>
      <c r="F4467" s="3"/>
      <c r="G4467" s="3"/>
      <c r="H4467" s="3"/>
      <c r="I4467" s="3" t="s">
        <v>833</v>
      </c>
      <c r="J4467" s="3">
        <v>2015</v>
      </c>
      <c r="K4467" s="9">
        <v>75</v>
      </c>
    </row>
    <row r="4468" spans="1:11" x14ac:dyDescent="0.3">
      <c r="A4468" s="4" t="s">
        <v>278</v>
      </c>
      <c r="B4468" s="4" t="s">
        <v>188</v>
      </c>
      <c r="C4468" s="4" t="s">
        <v>415</v>
      </c>
      <c r="D4468" s="4" t="s">
        <v>453</v>
      </c>
      <c r="E4468" s="3" t="s">
        <v>850</v>
      </c>
      <c r="F4468" s="3"/>
      <c r="G4468" s="3"/>
      <c r="H4468" s="3"/>
      <c r="I4468" s="3" t="s">
        <v>833</v>
      </c>
      <c r="J4468" s="3">
        <v>2020</v>
      </c>
      <c r="K4468" s="9">
        <v>75</v>
      </c>
    </row>
    <row r="4469" spans="1:11" x14ac:dyDescent="0.3">
      <c r="A4469" s="4" t="s">
        <v>278</v>
      </c>
      <c r="B4469" s="4" t="s">
        <v>188</v>
      </c>
      <c r="C4469" s="4" t="s">
        <v>415</v>
      </c>
      <c r="D4469" s="4" t="s">
        <v>453</v>
      </c>
      <c r="E4469" s="3" t="s">
        <v>850</v>
      </c>
      <c r="F4469" s="3"/>
      <c r="G4469" s="3"/>
      <c r="H4469" s="3"/>
      <c r="I4469" s="3" t="s">
        <v>833</v>
      </c>
      <c r="J4469" s="3">
        <v>2030</v>
      </c>
      <c r="K4469" s="9">
        <v>75</v>
      </c>
    </row>
    <row r="4470" spans="1:11" x14ac:dyDescent="0.3">
      <c r="A4470" s="4" t="s">
        <v>278</v>
      </c>
      <c r="B4470" s="4" t="s">
        <v>188</v>
      </c>
      <c r="C4470" s="4" t="s">
        <v>415</v>
      </c>
      <c r="D4470" s="4" t="s">
        <v>453</v>
      </c>
      <c r="E4470" s="3" t="s">
        <v>850</v>
      </c>
      <c r="F4470" s="3"/>
      <c r="G4470" s="3"/>
      <c r="H4470" s="3"/>
      <c r="I4470" s="3" t="s">
        <v>833</v>
      </c>
      <c r="J4470" s="3">
        <v>2040</v>
      </c>
      <c r="K4470" s="9">
        <v>75</v>
      </c>
    </row>
    <row r="4471" spans="1:11" x14ac:dyDescent="0.3">
      <c r="A4471" s="4" t="s">
        <v>278</v>
      </c>
      <c r="B4471" s="4" t="s">
        <v>188</v>
      </c>
      <c r="C4471" s="4" t="s">
        <v>415</v>
      </c>
      <c r="D4471" s="4" t="s">
        <v>453</v>
      </c>
      <c r="E4471" s="3" t="s">
        <v>850</v>
      </c>
      <c r="F4471" s="3"/>
      <c r="G4471" s="3"/>
      <c r="H4471" s="3"/>
      <c r="I4471" s="3" t="s">
        <v>833</v>
      </c>
      <c r="J4471" s="3">
        <v>2050</v>
      </c>
      <c r="K4471" s="9">
        <v>75</v>
      </c>
    </row>
    <row r="4472" spans="1:11" x14ac:dyDescent="0.3">
      <c r="A4472" s="4" t="s">
        <v>278</v>
      </c>
      <c r="B4472" s="4" t="s">
        <v>188</v>
      </c>
      <c r="C4472" s="4" t="s">
        <v>415</v>
      </c>
      <c r="D4472" s="4" t="s">
        <v>454</v>
      </c>
      <c r="E4472" s="3" t="s">
        <v>850</v>
      </c>
      <c r="F4472" s="3"/>
      <c r="G4472" s="3"/>
      <c r="H4472" s="3"/>
      <c r="I4472" s="3" t="s">
        <v>833</v>
      </c>
      <c r="J4472" s="3">
        <v>2015</v>
      </c>
      <c r="K4472" s="9">
        <v>25</v>
      </c>
    </row>
    <row r="4473" spans="1:11" x14ac:dyDescent="0.3">
      <c r="A4473" s="4" t="s">
        <v>278</v>
      </c>
      <c r="B4473" s="4" t="s">
        <v>188</v>
      </c>
      <c r="C4473" s="4" t="s">
        <v>415</v>
      </c>
      <c r="D4473" s="4" t="s">
        <v>454</v>
      </c>
      <c r="E4473" s="3" t="s">
        <v>850</v>
      </c>
      <c r="F4473" s="3"/>
      <c r="G4473" s="3"/>
      <c r="H4473" s="3"/>
      <c r="I4473" s="3" t="s">
        <v>833</v>
      </c>
      <c r="J4473" s="3">
        <v>2020</v>
      </c>
      <c r="K4473" s="9">
        <v>25</v>
      </c>
    </row>
    <row r="4474" spans="1:11" x14ac:dyDescent="0.3">
      <c r="A4474" s="4" t="s">
        <v>278</v>
      </c>
      <c r="B4474" s="4" t="s">
        <v>188</v>
      </c>
      <c r="C4474" s="4" t="s">
        <v>415</v>
      </c>
      <c r="D4474" s="4" t="s">
        <v>454</v>
      </c>
      <c r="E4474" s="3" t="s">
        <v>850</v>
      </c>
      <c r="F4474" s="3"/>
      <c r="G4474" s="3"/>
      <c r="H4474" s="3"/>
      <c r="I4474" s="3" t="s">
        <v>833</v>
      </c>
      <c r="J4474" s="3">
        <v>2030</v>
      </c>
      <c r="K4474" s="9">
        <v>25</v>
      </c>
    </row>
    <row r="4475" spans="1:11" x14ac:dyDescent="0.3">
      <c r="A4475" s="4" t="s">
        <v>278</v>
      </c>
      <c r="B4475" s="4" t="s">
        <v>188</v>
      </c>
      <c r="C4475" s="4" t="s">
        <v>415</v>
      </c>
      <c r="D4475" s="4" t="s">
        <v>454</v>
      </c>
      <c r="E4475" s="3" t="s">
        <v>850</v>
      </c>
      <c r="F4475" s="3"/>
      <c r="G4475" s="3"/>
      <c r="H4475" s="3"/>
      <c r="I4475" s="3" t="s">
        <v>833</v>
      </c>
      <c r="J4475" s="3">
        <v>2040</v>
      </c>
      <c r="K4475" s="9">
        <v>25</v>
      </c>
    </row>
    <row r="4476" spans="1:11" x14ac:dyDescent="0.3">
      <c r="A4476" s="4" t="s">
        <v>278</v>
      </c>
      <c r="B4476" s="4" t="s">
        <v>188</v>
      </c>
      <c r="C4476" s="4" t="s">
        <v>415</v>
      </c>
      <c r="D4476" s="4" t="s">
        <v>454</v>
      </c>
      <c r="E4476" s="3" t="s">
        <v>850</v>
      </c>
      <c r="F4476" s="3"/>
      <c r="G4476" s="3"/>
      <c r="H4476" s="3"/>
      <c r="I4476" s="3" t="s">
        <v>833</v>
      </c>
      <c r="J4476" s="3">
        <v>2050</v>
      </c>
      <c r="K4476" s="9">
        <v>25</v>
      </c>
    </row>
    <row r="4477" spans="1:11" x14ac:dyDescent="0.3">
      <c r="A4477" s="4" t="s">
        <v>278</v>
      </c>
      <c r="B4477" s="4" t="s">
        <v>188</v>
      </c>
      <c r="C4477" s="4" t="s">
        <v>415</v>
      </c>
      <c r="D4477" s="4" t="s">
        <v>769</v>
      </c>
      <c r="E4477" s="3" t="s">
        <v>869</v>
      </c>
      <c r="F4477" s="3"/>
      <c r="G4477" s="3"/>
      <c r="H4477" s="3">
        <v>1</v>
      </c>
      <c r="I4477" s="3" t="s">
        <v>12</v>
      </c>
      <c r="J4477" s="3">
        <v>2020</v>
      </c>
      <c r="K4477" s="9">
        <v>0.9</v>
      </c>
    </row>
    <row r="4478" spans="1:11" x14ac:dyDescent="0.3">
      <c r="A4478" s="4" t="s">
        <v>278</v>
      </c>
      <c r="B4478" s="4" t="s">
        <v>188</v>
      </c>
      <c r="C4478" s="4" t="s">
        <v>415</v>
      </c>
      <c r="D4478" s="4" t="s">
        <v>769</v>
      </c>
      <c r="E4478" s="3" t="s">
        <v>869</v>
      </c>
      <c r="F4478" s="3"/>
      <c r="G4478" s="3"/>
      <c r="H4478" s="3">
        <v>1</v>
      </c>
      <c r="I4478" s="3" t="s">
        <v>12</v>
      </c>
      <c r="J4478" s="3">
        <v>2050</v>
      </c>
      <c r="K4478" s="9">
        <v>0.9</v>
      </c>
    </row>
    <row r="4479" spans="1:11" x14ac:dyDescent="0.3">
      <c r="A4479" s="4" t="s">
        <v>278</v>
      </c>
      <c r="B4479" s="4" t="s">
        <v>188</v>
      </c>
      <c r="C4479" s="4" t="s">
        <v>415</v>
      </c>
      <c r="D4479" s="4" t="s">
        <v>769</v>
      </c>
      <c r="E4479" s="3" t="s">
        <v>869</v>
      </c>
      <c r="F4479" s="3"/>
      <c r="G4479" s="3"/>
      <c r="H4479" s="3">
        <v>1</v>
      </c>
      <c r="I4479" s="3" t="s">
        <v>11</v>
      </c>
      <c r="J4479" s="3">
        <v>2020</v>
      </c>
      <c r="K4479" s="9">
        <v>1.1000000000000001</v>
      </c>
    </row>
    <row r="4480" spans="1:11" x14ac:dyDescent="0.3">
      <c r="A4480" s="4" t="s">
        <v>278</v>
      </c>
      <c r="B4480" s="4" t="s">
        <v>188</v>
      </c>
      <c r="C4480" s="4" t="s">
        <v>415</v>
      </c>
      <c r="D4480" s="4" t="s">
        <v>769</v>
      </c>
      <c r="E4480" s="3" t="s">
        <v>869</v>
      </c>
      <c r="F4480" s="3"/>
      <c r="G4480" s="3"/>
      <c r="H4480" s="3">
        <v>1</v>
      </c>
      <c r="I4480" s="3" t="s">
        <v>11</v>
      </c>
      <c r="J4480" s="3">
        <v>2050</v>
      </c>
      <c r="K4480" s="9">
        <v>1.1000000000000001</v>
      </c>
    </row>
    <row r="4481" spans="1:11" x14ac:dyDescent="0.3">
      <c r="A4481" s="4" t="s">
        <v>278</v>
      </c>
      <c r="B4481" s="4" t="s">
        <v>188</v>
      </c>
      <c r="C4481" s="4" t="s">
        <v>415</v>
      </c>
      <c r="D4481" s="4" t="s">
        <v>769</v>
      </c>
      <c r="E4481" s="3" t="s">
        <v>869</v>
      </c>
      <c r="F4481" s="3"/>
      <c r="G4481" s="3"/>
      <c r="H4481" s="3">
        <v>1</v>
      </c>
      <c r="I4481" s="3" t="s">
        <v>833</v>
      </c>
      <c r="J4481" s="3">
        <v>2015</v>
      </c>
      <c r="K4481" s="9">
        <v>4.3545599999999997E-2</v>
      </c>
    </row>
    <row r="4482" spans="1:11" x14ac:dyDescent="0.3">
      <c r="A4482" s="4" t="s">
        <v>278</v>
      </c>
      <c r="B4482" s="4" t="s">
        <v>188</v>
      </c>
      <c r="C4482" s="4" t="s">
        <v>415</v>
      </c>
      <c r="D4482" s="4" t="s">
        <v>769</v>
      </c>
      <c r="E4482" s="3" t="s">
        <v>869</v>
      </c>
      <c r="F4482" s="3"/>
      <c r="G4482" s="3"/>
      <c r="H4482" s="3">
        <v>1</v>
      </c>
      <c r="I4482" s="3" t="s">
        <v>833</v>
      </c>
      <c r="J4482" s="3">
        <v>2020</v>
      </c>
      <c r="K4482" s="9">
        <v>3.6288000000000001E-2</v>
      </c>
    </row>
    <row r="4483" spans="1:11" x14ac:dyDescent="0.3">
      <c r="A4483" s="4" t="s">
        <v>278</v>
      </c>
      <c r="B4483" s="4" t="s">
        <v>188</v>
      </c>
      <c r="C4483" s="4" t="s">
        <v>415</v>
      </c>
      <c r="D4483" s="4" t="s">
        <v>769</v>
      </c>
      <c r="E4483" s="3" t="s">
        <v>869</v>
      </c>
      <c r="F4483" s="3"/>
      <c r="G4483" s="3"/>
      <c r="H4483" s="3">
        <v>1</v>
      </c>
      <c r="I4483" s="3" t="s">
        <v>833</v>
      </c>
      <c r="J4483" s="3">
        <v>2030</v>
      </c>
      <c r="K4483" s="9">
        <v>3.024000000000001E-2</v>
      </c>
    </row>
    <row r="4484" spans="1:11" x14ac:dyDescent="0.3">
      <c r="A4484" s="4" t="s">
        <v>278</v>
      </c>
      <c r="B4484" s="4" t="s">
        <v>188</v>
      </c>
      <c r="C4484" s="4" t="s">
        <v>415</v>
      </c>
      <c r="D4484" s="4" t="s">
        <v>769</v>
      </c>
      <c r="E4484" s="3" t="s">
        <v>869</v>
      </c>
      <c r="F4484" s="3"/>
      <c r="G4484" s="3"/>
      <c r="H4484" s="3">
        <v>1</v>
      </c>
      <c r="I4484" s="3" t="s">
        <v>833</v>
      </c>
      <c r="J4484" s="3">
        <v>2040</v>
      </c>
      <c r="K4484" s="9">
        <v>2.4192000000000009E-2</v>
      </c>
    </row>
    <row r="4485" spans="1:11" x14ac:dyDescent="0.3">
      <c r="A4485" s="4" t="s">
        <v>278</v>
      </c>
      <c r="B4485" s="4" t="s">
        <v>188</v>
      </c>
      <c r="C4485" s="4" t="s">
        <v>415</v>
      </c>
      <c r="D4485" s="4" t="s">
        <v>769</v>
      </c>
      <c r="E4485" s="3" t="s">
        <v>869</v>
      </c>
      <c r="F4485" s="3"/>
      <c r="G4485" s="3"/>
      <c r="H4485" s="3">
        <v>1</v>
      </c>
      <c r="I4485" s="3" t="s">
        <v>833</v>
      </c>
      <c r="J4485" s="3">
        <v>2050</v>
      </c>
      <c r="K4485" s="9">
        <v>1.8144E-2</v>
      </c>
    </row>
    <row r="4486" spans="1:11" x14ac:dyDescent="0.3">
      <c r="A4486" s="4" t="s">
        <v>278</v>
      </c>
      <c r="B4486" s="4" t="s">
        <v>188</v>
      </c>
      <c r="C4486" s="4" t="s">
        <v>415</v>
      </c>
      <c r="D4486" s="4" t="s">
        <v>768</v>
      </c>
      <c r="E4486" s="3" t="s">
        <v>899</v>
      </c>
      <c r="F4486" s="3"/>
      <c r="G4486" s="3" t="s">
        <v>19</v>
      </c>
      <c r="H4486" s="3">
        <v>1</v>
      </c>
      <c r="I4486" s="3" t="s">
        <v>12</v>
      </c>
      <c r="J4486" s="3">
        <v>2020</v>
      </c>
      <c r="K4486" s="9">
        <v>0.5</v>
      </c>
    </row>
    <row r="4487" spans="1:11" x14ac:dyDescent="0.3">
      <c r="A4487" s="4" t="s">
        <v>278</v>
      </c>
      <c r="B4487" s="4" t="s">
        <v>188</v>
      </c>
      <c r="C4487" s="4" t="s">
        <v>415</v>
      </c>
      <c r="D4487" s="4" t="s">
        <v>768</v>
      </c>
      <c r="E4487" s="3" t="s">
        <v>899</v>
      </c>
      <c r="F4487" s="3"/>
      <c r="G4487" s="3" t="s">
        <v>19</v>
      </c>
      <c r="H4487" s="3">
        <v>1</v>
      </c>
      <c r="I4487" s="3" t="s">
        <v>12</v>
      </c>
      <c r="J4487" s="3">
        <v>2050</v>
      </c>
      <c r="K4487" s="9">
        <v>0.5</v>
      </c>
    </row>
    <row r="4488" spans="1:11" x14ac:dyDescent="0.3">
      <c r="A4488" s="4" t="s">
        <v>278</v>
      </c>
      <c r="B4488" s="4" t="s">
        <v>188</v>
      </c>
      <c r="C4488" s="4" t="s">
        <v>415</v>
      </c>
      <c r="D4488" s="4" t="s">
        <v>768</v>
      </c>
      <c r="E4488" s="3" t="s">
        <v>899</v>
      </c>
      <c r="F4488" s="3"/>
      <c r="G4488" s="3" t="s">
        <v>19</v>
      </c>
      <c r="H4488" s="3">
        <v>1</v>
      </c>
      <c r="I4488" s="3" t="s">
        <v>11</v>
      </c>
      <c r="J4488" s="3">
        <v>2020</v>
      </c>
      <c r="K4488" s="9">
        <v>1.5</v>
      </c>
    </row>
    <row r="4489" spans="1:11" x14ac:dyDescent="0.3">
      <c r="A4489" s="4" t="s">
        <v>278</v>
      </c>
      <c r="B4489" s="4" t="s">
        <v>188</v>
      </c>
      <c r="C4489" s="4" t="s">
        <v>415</v>
      </c>
      <c r="D4489" s="4" t="s">
        <v>768</v>
      </c>
      <c r="E4489" s="3" t="s">
        <v>899</v>
      </c>
      <c r="F4489" s="3"/>
      <c r="G4489" s="3" t="s">
        <v>19</v>
      </c>
      <c r="H4489" s="3">
        <v>1</v>
      </c>
      <c r="I4489" s="3" t="s">
        <v>11</v>
      </c>
      <c r="J4489" s="3">
        <v>2050</v>
      </c>
      <c r="K4489" s="9">
        <v>1.5</v>
      </c>
    </row>
    <row r="4490" spans="1:11" x14ac:dyDescent="0.3">
      <c r="A4490" s="4" t="s">
        <v>278</v>
      </c>
      <c r="B4490" s="4" t="s">
        <v>188</v>
      </c>
      <c r="C4490" s="4" t="s">
        <v>415</v>
      </c>
      <c r="D4490" s="4" t="s">
        <v>768</v>
      </c>
      <c r="E4490" s="3" t="s">
        <v>899</v>
      </c>
      <c r="F4490" s="3"/>
      <c r="G4490" s="3" t="s">
        <v>19</v>
      </c>
      <c r="H4490" s="3">
        <v>1</v>
      </c>
      <c r="I4490" s="3" t="s">
        <v>833</v>
      </c>
      <c r="J4490" s="3">
        <v>2015</v>
      </c>
      <c r="K4490" s="9">
        <v>1.0886400000000001</v>
      </c>
    </row>
    <row r="4491" spans="1:11" x14ac:dyDescent="0.3">
      <c r="A4491" s="4" t="s">
        <v>278</v>
      </c>
      <c r="B4491" s="4" t="s">
        <v>188</v>
      </c>
      <c r="C4491" s="4" t="s">
        <v>415</v>
      </c>
      <c r="D4491" s="4" t="s">
        <v>768</v>
      </c>
      <c r="E4491" s="3" t="s">
        <v>899</v>
      </c>
      <c r="F4491" s="3"/>
      <c r="G4491" s="3" t="s">
        <v>19</v>
      </c>
      <c r="H4491" s="3">
        <v>1</v>
      </c>
      <c r="I4491" s="3" t="s">
        <v>833</v>
      </c>
      <c r="J4491" s="3">
        <v>2020</v>
      </c>
      <c r="K4491" s="9">
        <v>0.90720000000000001</v>
      </c>
    </row>
    <row r="4492" spans="1:11" x14ac:dyDescent="0.3">
      <c r="A4492" s="4" t="s">
        <v>278</v>
      </c>
      <c r="B4492" s="4" t="s">
        <v>188</v>
      </c>
      <c r="C4492" s="4" t="s">
        <v>415</v>
      </c>
      <c r="D4492" s="4" t="s">
        <v>768</v>
      </c>
      <c r="E4492" s="3" t="s">
        <v>899</v>
      </c>
      <c r="F4492" s="3"/>
      <c r="G4492" s="3" t="s">
        <v>19</v>
      </c>
      <c r="H4492" s="3">
        <v>1</v>
      </c>
      <c r="I4492" s="3" t="s">
        <v>833</v>
      </c>
      <c r="J4492" s="3">
        <v>2030</v>
      </c>
      <c r="K4492" s="9">
        <v>0.75600000000000012</v>
      </c>
    </row>
    <row r="4493" spans="1:11" x14ac:dyDescent="0.3">
      <c r="A4493" s="4" t="s">
        <v>278</v>
      </c>
      <c r="B4493" s="4" t="s">
        <v>188</v>
      </c>
      <c r="C4493" s="4" t="s">
        <v>415</v>
      </c>
      <c r="D4493" s="4" t="s">
        <v>768</v>
      </c>
      <c r="E4493" s="3" t="s">
        <v>899</v>
      </c>
      <c r="F4493" s="3"/>
      <c r="G4493" s="3" t="s">
        <v>19</v>
      </c>
      <c r="H4493" s="3">
        <v>1</v>
      </c>
      <c r="I4493" s="3" t="s">
        <v>833</v>
      </c>
      <c r="J4493" s="3">
        <v>2040</v>
      </c>
      <c r="K4493" s="9">
        <v>0.60480000000000012</v>
      </c>
    </row>
    <row r="4494" spans="1:11" x14ac:dyDescent="0.3">
      <c r="A4494" s="4" t="s">
        <v>278</v>
      </c>
      <c r="B4494" s="4" t="s">
        <v>188</v>
      </c>
      <c r="C4494" s="4" t="s">
        <v>415</v>
      </c>
      <c r="D4494" s="4" t="s">
        <v>768</v>
      </c>
      <c r="E4494" s="3" t="s">
        <v>899</v>
      </c>
      <c r="F4494" s="3"/>
      <c r="G4494" s="3" t="s">
        <v>19</v>
      </c>
      <c r="H4494" s="3">
        <v>1</v>
      </c>
      <c r="I4494" s="3" t="s">
        <v>833</v>
      </c>
      <c r="J4494" s="3">
        <v>2050</v>
      </c>
      <c r="K4494" s="9">
        <v>0.4536</v>
      </c>
    </row>
    <row r="4495" spans="1:11" x14ac:dyDescent="0.3">
      <c r="A4495" s="4" t="s">
        <v>278</v>
      </c>
      <c r="B4495" s="4" t="s">
        <v>188</v>
      </c>
      <c r="C4495" s="4" t="s">
        <v>415</v>
      </c>
      <c r="D4495" s="4" t="s">
        <v>771</v>
      </c>
      <c r="E4495" s="3" t="s">
        <v>904</v>
      </c>
      <c r="F4495" s="3"/>
      <c r="G4495" s="3"/>
      <c r="H4495" s="3"/>
      <c r="I4495" s="3" t="s">
        <v>833</v>
      </c>
      <c r="J4495" s="3">
        <v>2015</v>
      </c>
      <c r="K4495" s="9">
        <v>0</v>
      </c>
    </row>
    <row r="4496" spans="1:11" x14ac:dyDescent="0.3">
      <c r="A4496" s="4" t="s">
        <v>278</v>
      </c>
      <c r="B4496" s="4" t="s">
        <v>188</v>
      </c>
      <c r="C4496" s="4" t="s">
        <v>415</v>
      </c>
      <c r="D4496" s="4" t="s">
        <v>771</v>
      </c>
      <c r="E4496" s="3" t="s">
        <v>904</v>
      </c>
      <c r="F4496" s="3"/>
      <c r="G4496" s="3"/>
      <c r="H4496" s="3"/>
      <c r="I4496" s="3" t="s">
        <v>833</v>
      </c>
      <c r="J4496" s="3">
        <v>2020</v>
      </c>
      <c r="K4496" s="9">
        <v>0</v>
      </c>
    </row>
    <row r="4497" spans="1:11" x14ac:dyDescent="0.3">
      <c r="A4497" s="4" t="s">
        <v>278</v>
      </c>
      <c r="B4497" s="4" t="s">
        <v>188</v>
      </c>
      <c r="C4497" s="4" t="s">
        <v>415</v>
      </c>
      <c r="D4497" s="4" t="s">
        <v>771</v>
      </c>
      <c r="E4497" s="3" t="s">
        <v>904</v>
      </c>
      <c r="F4497" s="3"/>
      <c r="G4497" s="3"/>
      <c r="H4497" s="3"/>
      <c r="I4497" s="3" t="s">
        <v>833</v>
      </c>
      <c r="J4497" s="3">
        <v>2030</v>
      </c>
      <c r="K4497" s="9">
        <v>0</v>
      </c>
    </row>
    <row r="4498" spans="1:11" x14ac:dyDescent="0.3">
      <c r="A4498" s="4" t="s">
        <v>278</v>
      </c>
      <c r="B4498" s="4" t="s">
        <v>188</v>
      </c>
      <c r="C4498" s="4" t="s">
        <v>415</v>
      </c>
      <c r="D4498" s="4" t="s">
        <v>771</v>
      </c>
      <c r="E4498" s="3" t="s">
        <v>904</v>
      </c>
      <c r="F4498" s="3"/>
      <c r="G4498" s="3"/>
      <c r="H4498" s="3"/>
      <c r="I4498" s="3" t="s">
        <v>833</v>
      </c>
      <c r="J4498" s="3">
        <v>2040</v>
      </c>
      <c r="K4498" s="9">
        <v>0</v>
      </c>
    </row>
    <row r="4499" spans="1:11" x14ac:dyDescent="0.3">
      <c r="A4499" s="4" t="s">
        <v>278</v>
      </c>
      <c r="B4499" s="4" t="s">
        <v>188</v>
      </c>
      <c r="C4499" s="4" t="s">
        <v>415</v>
      </c>
      <c r="D4499" s="4" t="s">
        <v>771</v>
      </c>
      <c r="E4499" s="3" t="s">
        <v>904</v>
      </c>
      <c r="F4499" s="3"/>
      <c r="G4499" s="3"/>
      <c r="H4499" s="3"/>
      <c r="I4499" s="3" t="s">
        <v>833</v>
      </c>
      <c r="J4499" s="3">
        <v>2050</v>
      </c>
      <c r="K4499" s="9">
        <v>0</v>
      </c>
    </row>
    <row r="4500" spans="1:11" x14ac:dyDescent="0.3">
      <c r="A4500" s="4" t="s">
        <v>278</v>
      </c>
      <c r="B4500" s="4" t="s">
        <v>188</v>
      </c>
      <c r="C4500" s="4" t="s">
        <v>415</v>
      </c>
      <c r="D4500" s="4" t="s">
        <v>770</v>
      </c>
      <c r="E4500" s="3" t="s">
        <v>890</v>
      </c>
      <c r="F4500" s="3"/>
      <c r="G4500" s="3"/>
      <c r="H4500" s="3">
        <v>1</v>
      </c>
      <c r="I4500" s="3" t="s">
        <v>12</v>
      </c>
      <c r="J4500" s="3">
        <v>2020</v>
      </c>
      <c r="K4500" s="9">
        <v>0.9</v>
      </c>
    </row>
    <row r="4501" spans="1:11" x14ac:dyDescent="0.3">
      <c r="A4501" s="4" t="s">
        <v>278</v>
      </c>
      <c r="B4501" s="4" t="s">
        <v>188</v>
      </c>
      <c r="C4501" s="4" t="s">
        <v>415</v>
      </c>
      <c r="D4501" s="4" t="s">
        <v>770</v>
      </c>
      <c r="E4501" s="3" t="s">
        <v>890</v>
      </c>
      <c r="F4501" s="3"/>
      <c r="G4501" s="3"/>
      <c r="H4501" s="3">
        <v>1</v>
      </c>
      <c r="I4501" s="3" t="s">
        <v>12</v>
      </c>
      <c r="J4501" s="3">
        <v>2050</v>
      </c>
      <c r="K4501" s="9">
        <v>0.9</v>
      </c>
    </row>
    <row r="4502" spans="1:11" x14ac:dyDescent="0.3">
      <c r="A4502" s="4" t="s">
        <v>278</v>
      </c>
      <c r="B4502" s="4" t="s">
        <v>188</v>
      </c>
      <c r="C4502" s="4" t="s">
        <v>415</v>
      </c>
      <c r="D4502" s="4" t="s">
        <v>770</v>
      </c>
      <c r="E4502" s="3" t="s">
        <v>890</v>
      </c>
      <c r="F4502" s="3"/>
      <c r="G4502" s="3"/>
      <c r="H4502" s="3">
        <v>1</v>
      </c>
      <c r="I4502" s="3" t="s">
        <v>11</v>
      </c>
      <c r="J4502" s="3">
        <v>2020</v>
      </c>
      <c r="K4502" s="9">
        <v>1.1000000000000001</v>
      </c>
    </row>
    <row r="4503" spans="1:11" x14ac:dyDescent="0.3">
      <c r="A4503" s="4" t="s">
        <v>278</v>
      </c>
      <c r="B4503" s="4" t="s">
        <v>188</v>
      </c>
      <c r="C4503" s="4" t="s">
        <v>415</v>
      </c>
      <c r="D4503" s="4" t="s">
        <v>770</v>
      </c>
      <c r="E4503" s="3" t="s">
        <v>890</v>
      </c>
      <c r="F4503" s="3"/>
      <c r="G4503" s="3"/>
      <c r="H4503" s="3">
        <v>1</v>
      </c>
      <c r="I4503" s="3" t="s">
        <v>11</v>
      </c>
      <c r="J4503" s="3">
        <v>2050</v>
      </c>
      <c r="K4503" s="9">
        <v>1.1000000000000001</v>
      </c>
    </row>
    <row r="4504" spans="1:11" x14ac:dyDescent="0.3">
      <c r="A4504" s="4" t="s">
        <v>278</v>
      </c>
      <c r="B4504" s="4" t="s">
        <v>188</v>
      </c>
      <c r="C4504" s="4" t="s">
        <v>415</v>
      </c>
      <c r="D4504" s="4" t="s">
        <v>770</v>
      </c>
      <c r="E4504" s="3" t="s">
        <v>890</v>
      </c>
      <c r="F4504" s="3"/>
      <c r="G4504" s="3"/>
      <c r="H4504" s="3">
        <v>1</v>
      </c>
      <c r="I4504" s="3" t="s">
        <v>833</v>
      </c>
      <c r="J4504" s="3">
        <v>2015</v>
      </c>
      <c r="K4504" s="9">
        <v>5.1840000000000002</v>
      </c>
    </row>
    <row r="4505" spans="1:11" x14ac:dyDescent="0.3">
      <c r="A4505" s="4" t="s">
        <v>278</v>
      </c>
      <c r="B4505" s="4" t="s">
        <v>188</v>
      </c>
      <c r="C4505" s="4" t="s">
        <v>415</v>
      </c>
      <c r="D4505" s="4" t="s">
        <v>770</v>
      </c>
      <c r="E4505" s="3" t="s">
        <v>890</v>
      </c>
      <c r="F4505" s="3"/>
      <c r="G4505" s="3"/>
      <c r="H4505" s="3">
        <v>1</v>
      </c>
      <c r="I4505" s="3" t="s">
        <v>833</v>
      </c>
      <c r="J4505" s="3">
        <v>2020</v>
      </c>
      <c r="K4505" s="9">
        <v>4.32</v>
      </c>
    </row>
    <row r="4506" spans="1:11" x14ac:dyDescent="0.3">
      <c r="A4506" s="4" t="s">
        <v>278</v>
      </c>
      <c r="B4506" s="4" t="s">
        <v>188</v>
      </c>
      <c r="C4506" s="4" t="s">
        <v>415</v>
      </c>
      <c r="D4506" s="4" t="s">
        <v>770</v>
      </c>
      <c r="E4506" s="3" t="s">
        <v>890</v>
      </c>
      <c r="F4506" s="3"/>
      <c r="G4506" s="3"/>
      <c r="H4506" s="3">
        <v>1</v>
      </c>
      <c r="I4506" s="3" t="s">
        <v>833</v>
      </c>
      <c r="J4506" s="3">
        <v>2030</v>
      </c>
      <c r="K4506" s="9">
        <v>3.600000000000001</v>
      </c>
    </row>
    <row r="4507" spans="1:11" x14ac:dyDescent="0.3">
      <c r="A4507" s="4" t="s">
        <v>278</v>
      </c>
      <c r="B4507" s="4" t="s">
        <v>188</v>
      </c>
      <c r="C4507" s="4" t="s">
        <v>415</v>
      </c>
      <c r="D4507" s="4" t="s">
        <v>770</v>
      </c>
      <c r="E4507" s="3" t="s">
        <v>890</v>
      </c>
      <c r="F4507" s="3"/>
      <c r="G4507" s="3"/>
      <c r="H4507" s="3">
        <v>1</v>
      </c>
      <c r="I4507" s="3" t="s">
        <v>833</v>
      </c>
      <c r="J4507" s="3">
        <v>2040</v>
      </c>
      <c r="K4507" s="9">
        <v>2.88</v>
      </c>
    </row>
    <row r="4508" spans="1:11" x14ac:dyDescent="0.3">
      <c r="A4508" s="4" t="s">
        <v>278</v>
      </c>
      <c r="B4508" s="4" t="s">
        <v>188</v>
      </c>
      <c r="C4508" s="4" t="s">
        <v>415</v>
      </c>
      <c r="D4508" s="4" t="s">
        <v>770</v>
      </c>
      <c r="E4508" s="3" t="s">
        <v>890</v>
      </c>
      <c r="F4508" s="3"/>
      <c r="G4508" s="3"/>
      <c r="H4508" s="3">
        <v>1</v>
      </c>
      <c r="I4508" s="3" t="s">
        <v>833</v>
      </c>
      <c r="J4508" s="3">
        <v>2050</v>
      </c>
      <c r="K4508" s="9">
        <v>2.16</v>
      </c>
    </row>
    <row r="4509" spans="1:11" x14ac:dyDescent="0.3">
      <c r="A4509" s="4" t="s">
        <v>278</v>
      </c>
      <c r="B4509" s="4" t="s">
        <v>188</v>
      </c>
      <c r="C4509" s="4" t="s">
        <v>36</v>
      </c>
      <c r="D4509" s="4" t="s">
        <v>453</v>
      </c>
      <c r="E4509" s="3" t="s">
        <v>850</v>
      </c>
      <c r="F4509" s="3"/>
      <c r="G4509" s="3"/>
      <c r="H4509" s="3"/>
      <c r="I4509" s="3" t="s">
        <v>833</v>
      </c>
      <c r="J4509" s="3">
        <v>2015</v>
      </c>
      <c r="K4509" s="9">
        <v>75</v>
      </c>
    </row>
    <row r="4510" spans="1:11" x14ac:dyDescent="0.3">
      <c r="A4510" s="4" t="s">
        <v>278</v>
      </c>
      <c r="B4510" s="4" t="s">
        <v>188</v>
      </c>
      <c r="C4510" s="4" t="s">
        <v>36</v>
      </c>
      <c r="D4510" s="4" t="s">
        <v>453</v>
      </c>
      <c r="E4510" s="3" t="s">
        <v>850</v>
      </c>
      <c r="F4510" s="3"/>
      <c r="G4510" s="3"/>
      <c r="H4510" s="3"/>
      <c r="I4510" s="3" t="s">
        <v>833</v>
      </c>
      <c r="J4510" s="3">
        <v>2020</v>
      </c>
      <c r="K4510" s="9">
        <v>75</v>
      </c>
    </row>
    <row r="4511" spans="1:11" x14ac:dyDescent="0.3">
      <c r="A4511" s="4" t="s">
        <v>278</v>
      </c>
      <c r="B4511" s="4" t="s">
        <v>188</v>
      </c>
      <c r="C4511" s="4" t="s">
        <v>36</v>
      </c>
      <c r="D4511" s="4" t="s">
        <v>453</v>
      </c>
      <c r="E4511" s="3" t="s">
        <v>850</v>
      </c>
      <c r="F4511" s="3"/>
      <c r="G4511" s="3"/>
      <c r="H4511" s="3"/>
      <c r="I4511" s="3" t="s">
        <v>833</v>
      </c>
      <c r="J4511" s="3">
        <v>2030</v>
      </c>
      <c r="K4511" s="9">
        <v>75</v>
      </c>
    </row>
    <row r="4512" spans="1:11" x14ac:dyDescent="0.3">
      <c r="A4512" s="4" t="s">
        <v>278</v>
      </c>
      <c r="B4512" s="4" t="s">
        <v>188</v>
      </c>
      <c r="C4512" s="4" t="s">
        <v>36</v>
      </c>
      <c r="D4512" s="4" t="s">
        <v>453</v>
      </c>
      <c r="E4512" s="3" t="s">
        <v>850</v>
      </c>
      <c r="F4512" s="3"/>
      <c r="G4512" s="3"/>
      <c r="H4512" s="3"/>
      <c r="I4512" s="3" t="s">
        <v>833</v>
      </c>
      <c r="J4512" s="3">
        <v>2040</v>
      </c>
      <c r="K4512" s="9">
        <v>75</v>
      </c>
    </row>
    <row r="4513" spans="1:11" x14ac:dyDescent="0.3">
      <c r="A4513" s="4" t="s">
        <v>278</v>
      </c>
      <c r="B4513" s="4" t="s">
        <v>188</v>
      </c>
      <c r="C4513" s="4" t="s">
        <v>36</v>
      </c>
      <c r="D4513" s="4" t="s">
        <v>453</v>
      </c>
      <c r="E4513" s="3" t="s">
        <v>850</v>
      </c>
      <c r="F4513" s="3"/>
      <c r="G4513" s="3"/>
      <c r="H4513" s="3"/>
      <c r="I4513" s="3" t="s">
        <v>833</v>
      </c>
      <c r="J4513" s="3">
        <v>2050</v>
      </c>
      <c r="K4513" s="9">
        <v>75</v>
      </c>
    </row>
    <row r="4514" spans="1:11" x14ac:dyDescent="0.3">
      <c r="A4514" s="4" t="s">
        <v>278</v>
      </c>
      <c r="B4514" s="4" t="s">
        <v>188</v>
      </c>
      <c r="C4514" s="4" t="s">
        <v>36</v>
      </c>
      <c r="D4514" s="4" t="s">
        <v>454</v>
      </c>
      <c r="E4514" s="3" t="s">
        <v>850</v>
      </c>
      <c r="F4514" s="3"/>
      <c r="G4514" s="3"/>
      <c r="H4514" s="3"/>
      <c r="I4514" s="3" t="s">
        <v>833</v>
      </c>
      <c r="J4514" s="3">
        <v>2015</v>
      </c>
      <c r="K4514" s="9">
        <v>25</v>
      </c>
    </row>
    <row r="4515" spans="1:11" x14ac:dyDescent="0.3">
      <c r="A4515" s="4" t="s">
        <v>278</v>
      </c>
      <c r="B4515" s="4" t="s">
        <v>188</v>
      </c>
      <c r="C4515" s="4" t="s">
        <v>36</v>
      </c>
      <c r="D4515" s="4" t="s">
        <v>454</v>
      </c>
      <c r="E4515" s="3" t="s">
        <v>850</v>
      </c>
      <c r="F4515" s="3"/>
      <c r="G4515" s="3"/>
      <c r="H4515" s="3"/>
      <c r="I4515" s="3" t="s">
        <v>833</v>
      </c>
      <c r="J4515" s="3">
        <v>2020</v>
      </c>
      <c r="K4515" s="9">
        <v>25</v>
      </c>
    </row>
    <row r="4516" spans="1:11" x14ac:dyDescent="0.3">
      <c r="A4516" s="4" t="s">
        <v>278</v>
      </c>
      <c r="B4516" s="4" t="s">
        <v>188</v>
      </c>
      <c r="C4516" s="4" t="s">
        <v>36</v>
      </c>
      <c r="D4516" s="4" t="s">
        <v>454</v>
      </c>
      <c r="E4516" s="3" t="s">
        <v>850</v>
      </c>
      <c r="F4516" s="3"/>
      <c r="G4516" s="3"/>
      <c r="H4516" s="3"/>
      <c r="I4516" s="3" t="s">
        <v>833</v>
      </c>
      <c r="J4516" s="3">
        <v>2030</v>
      </c>
      <c r="K4516" s="9">
        <v>25</v>
      </c>
    </row>
    <row r="4517" spans="1:11" x14ac:dyDescent="0.3">
      <c r="A4517" s="4" t="s">
        <v>278</v>
      </c>
      <c r="B4517" s="4" t="s">
        <v>188</v>
      </c>
      <c r="C4517" s="4" t="s">
        <v>36</v>
      </c>
      <c r="D4517" s="4" t="s">
        <v>454</v>
      </c>
      <c r="E4517" s="3" t="s">
        <v>850</v>
      </c>
      <c r="F4517" s="3"/>
      <c r="G4517" s="3"/>
      <c r="H4517" s="3"/>
      <c r="I4517" s="3" t="s">
        <v>833</v>
      </c>
      <c r="J4517" s="3">
        <v>2040</v>
      </c>
      <c r="K4517" s="9">
        <v>25</v>
      </c>
    </row>
    <row r="4518" spans="1:11" x14ac:dyDescent="0.3">
      <c r="A4518" s="4" t="s">
        <v>278</v>
      </c>
      <c r="B4518" s="4" t="s">
        <v>188</v>
      </c>
      <c r="C4518" s="4" t="s">
        <v>36</v>
      </c>
      <c r="D4518" s="4" t="s">
        <v>454</v>
      </c>
      <c r="E4518" s="3" t="s">
        <v>850</v>
      </c>
      <c r="F4518" s="3"/>
      <c r="G4518" s="3"/>
      <c r="H4518" s="3"/>
      <c r="I4518" s="3" t="s">
        <v>833</v>
      </c>
      <c r="J4518" s="3">
        <v>2050</v>
      </c>
      <c r="K4518" s="9">
        <v>25</v>
      </c>
    </row>
    <row r="4519" spans="1:11" x14ac:dyDescent="0.3">
      <c r="A4519" s="4" t="s">
        <v>278</v>
      </c>
      <c r="B4519" s="4" t="s">
        <v>188</v>
      </c>
      <c r="C4519" s="4" t="s">
        <v>36</v>
      </c>
      <c r="D4519" s="4" t="s">
        <v>774</v>
      </c>
      <c r="E4519" s="3" t="s">
        <v>904</v>
      </c>
      <c r="F4519" s="3"/>
      <c r="G4519" s="3"/>
      <c r="H4519" s="3">
        <v>1</v>
      </c>
      <c r="I4519" s="3" t="s">
        <v>12</v>
      </c>
      <c r="J4519" s="3">
        <v>2020</v>
      </c>
      <c r="K4519" s="9">
        <v>0.9</v>
      </c>
    </row>
    <row r="4520" spans="1:11" x14ac:dyDescent="0.3">
      <c r="A4520" s="4" t="s">
        <v>278</v>
      </c>
      <c r="B4520" s="4" t="s">
        <v>188</v>
      </c>
      <c r="C4520" s="4" t="s">
        <v>36</v>
      </c>
      <c r="D4520" s="4" t="s">
        <v>774</v>
      </c>
      <c r="E4520" s="3" t="s">
        <v>904</v>
      </c>
      <c r="F4520" s="3"/>
      <c r="G4520" s="3"/>
      <c r="H4520" s="3">
        <v>1</v>
      </c>
      <c r="I4520" s="3" t="s">
        <v>12</v>
      </c>
      <c r="J4520" s="3">
        <v>2050</v>
      </c>
      <c r="K4520" s="9">
        <v>0.9</v>
      </c>
    </row>
    <row r="4521" spans="1:11" x14ac:dyDescent="0.3">
      <c r="A4521" s="4" t="s">
        <v>278</v>
      </c>
      <c r="B4521" s="4" t="s">
        <v>188</v>
      </c>
      <c r="C4521" s="4" t="s">
        <v>36</v>
      </c>
      <c r="D4521" s="4" t="s">
        <v>774</v>
      </c>
      <c r="E4521" s="3" t="s">
        <v>904</v>
      </c>
      <c r="F4521" s="3"/>
      <c r="G4521" s="3"/>
      <c r="H4521" s="3">
        <v>1</v>
      </c>
      <c r="I4521" s="3" t="s">
        <v>11</v>
      </c>
      <c r="J4521" s="3">
        <v>2020</v>
      </c>
      <c r="K4521" s="9">
        <v>1.1000000000000001</v>
      </c>
    </row>
    <row r="4522" spans="1:11" x14ac:dyDescent="0.3">
      <c r="A4522" s="4" t="s">
        <v>278</v>
      </c>
      <c r="B4522" s="4" t="s">
        <v>188</v>
      </c>
      <c r="C4522" s="4" t="s">
        <v>36</v>
      </c>
      <c r="D4522" s="4" t="s">
        <v>774</v>
      </c>
      <c r="E4522" s="3" t="s">
        <v>904</v>
      </c>
      <c r="F4522" s="3"/>
      <c r="G4522" s="3"/>
      <c r="H4522" s="3">
        <v>1</v>
      </c>
      <c r="I4522" s="3" t="s">
        <v>11</v>
      </c>
      <c r="J4522" s="3">
        <v>2050</v>
      </c>
      <c r="K4522" s="9">
        <v>1.1000000000000001</v>
      </c>
    </row>
    <row r="4523" spans="1:11" x14ac:dyDescent="0.3">
      <c r="A4523" s="4" t="s">
        <v>278</v>
      </c>
      <c r="B4523" s="4" t="s">
        <v>188</v>
      </c>
      <c r="C4523" s="4" t="s">
        <v>36</v>
      </c>
      <c r="D4523" s="4" t="s">
        <v>774</v>
      </c>
      <c r="E4523" s="3" t="s">
        <v>904</v>
      </c>
      <c r="F4523" s="3"/>
      <c r="G4523" s="3"/>
      <c r="H4523" s="3">
        <v>1</v>
      </c>
      <c r="I4523" s="3" t="s">
        <v>833</v>
      </c>
      <c r="J4523" s="3">
        <v>2015</v>
      </c>
      <c r="K4523" s="9">
        <v>0.14399999999999999</v>
      </c>
    </row>
    <row r="4524" spans="1:11" x14ac:dyDescent="0.3">
      <c r="A4524" s="4" t="s">
        <v>278</v>
      </c>
      <c r="B4524" s="4" t="s">
        <v>188</v>
      </c>
      <c r="C4524" s="4" t="s">
        <v>36</v>
      </c>
      <c r="D4524" s="4" t="s">
        <v>774</v>
      </c>
      <c r="E4524" s="3" t="s">
        <v>904</v>
      </c>
      <c r="F4524" s="3"/>
      <c r="G4524" s="3"/>
      <c r="H4524" s="3">
        <v>1</v>
      </c>
      <c r="I4524" s="3" t="s">
        <v>833</v>
      </c>
      <c r="J4524" s="3">
        <v>2020</v>
      </c>
      <c r="K4524" s="9">
        <v>0.12</v>
      </c>
    </row>
    <row r="4525" spans="1:11" x14ac:dyDescent="0.3">
      <c r="A4525" s="4" t="s">
        <v>278</v>
      </c>
      <c r="B4525" s="4" t="s">
        <v>188</v>
      </c>
      <c r="C4525" s="4" t="s">
        <v>36</v>
      </c>
      <c r="D4525" s="4" t="s">
        <v>774</v>
      </c>
      <c r="E4525" s="3" t="s">
        <v>904</v>
      </c>
      <c r="F4525" s="3"/>
      <c r="G4525" s="3"/>
      <c r="H4525" s="3">
        <v>1</v>
      </c>
      <c r="I4525" s="3" t="s">
        <v>833</v>
      </c>
      <c r="J4525" s="3">
        <v>2030</v>
      </c>
      <c r="K4525" s="9">
        <v>0.1</v>
      </c>
    </row>
    <row r="4526" spans="1:11" x14ac:dyDescent="0.3">
      <c r="A4526" s="4" t="s">
        <v>278</v>
      </c>
      <c r="B4526" s="4" t="s">
        <v>188</v>
      </c>
      <c r="C4526" s="4" t="s">
        <v>36</v>
      </c>
      <c r="D4526" s="4" t="s">
        <v>774</v>
      </c>
      <c r="E4526" s="3" t="s">
        <v>904</v>
      </c>
      <c r="F4526" s="3"/>
      <c r="G4526" s="3"/>
      <c r="H4526" s="3">
        <v>1</v>
      </c>
      <c r="I4526" s="3" t="s">
        <v>833</v>
      </c>
      <c r="J4526" s="3">
        <v>2040</v>
      </c>
      <c r="K4526" s="9">
        <v>0.08</v>
      </c>
    </row>
    <row r="4527" spans="1:11" x14ac:dyDescent="0.3">
      <c r="A4527" s="4" t="s">
        <v>278</v>
      </c>
      <c r="B4527" s="4" t="s">
        <v>188</v>
      </c>
      <c r="C4527" s="4" t="s">
        <v>36</v>
      </c>
      <c r="D4527" s="4" t="s">
        <v>774</v>
      </c>
      <c r="E4527" s="3" t="s">
        <v>904</v>
      </c>
      <c r="F4527" s="3"/>
      <c r="G4527" s="3"/>
      <c r="H4527" s="3">
        <v>1</v>
      </c>
      <c r="I4527" s="3" t="s">
        <v>833</v>
      </c>
      <c r="J4527" s="3">
        <v>2050</v>
      </c>
      <c r="K4527" s="9">
        <v>0.06</v>
      </c>
    </row>
    <row r="4528" spans="1:11" x14ac:dyDescent="0.3">
      <c r="A4528" s="4" t="s">
        <v>278</v>
      </c>
      <c r="B4528" s="4" t="s">
        <v>188</v>
      </c>
      <c r="C4528" s="4" t="s">
        <v>36</v>
      </c>
      <c r="D4528" s="4" t="s">
        <v>772</v>
      </c>
      <c r="E4528" s="3" t="s">
        <v>852</v>
      </c>
      <c r="F4528" s="3"/>
      <c r="G4528" s="3"/>
      <c r="H4528" s="3"/>
      <c r="I4528" s="3" t="s">
        <v>833</v>
      </c>
      <c r="J4528" s="3">
        <v>2015</v>
      </c>
      <c r="K4528" s="9">
        <v>50.7</v>
      </c>
    </row>
    <row r="4529" spans="1:11" x14ac:dyDescent="0.3">
      <c r="A4529" s="4" t="s">
        <v>278</v>
      </c>
      <c r="B4529" s="4" t="s">
        <v>188</v>
      </c>
      <c r="C4529" s="4" t="s">
        <v>36</v>
      </c>
      <c r="D4529" s="4" t="s">
        <v>772</v>
      </c>
      <c r="E4529" s="3" t="s">
        <v>852</v>
      </c>
      <c r="F4529" s="3"/>
      <c r="G4529" s="3"/>
      <c r="H4529" s="3"/>
      <c r="I4529" s="3" t="s">
        <v>833</v>
      </c>
      <c r="J4529" s="3">
        <v>2020</v>
      </c>
      <c r="K4529" s="9">
        <v>50.7</v>
      </c>
    </row>
    <row r="4530" spans="1:11" x14ac:dyDescent="0.3">
      <c r="A4530" s="4" t="s">
        <v>278</v>
      </c>
      <c r="B4530" s="4" t="s">
        <v>188</v>
      </c>
      <c r="C4530" s="4" t="s">
        <v>36</v>
      </c>
      <c r="D4530" s="4" t="s">
        <v>772</v>
      </c>
      <c r="E4530" s="3" t="s">
        <v>852</v>
      </c>
      <c r="F4530" s="3"/>
      <c r="G4530" s="3"/>
      <c r="H4530" s="3"/>
      <c r="I4530" s="3" t="s">
        <v>833</v>
      </c>
      <c r="J4530" s="3">
        <v>2030</v>
      </c>
      <c r="K4530" s="9">
        <v>50.7</v>
      </c>
    </row>
    <row r="4531" spans="1:11" x14ac:dyDescent="0.3">
      <c r="A4531" s="4" t="s">
        <v>278</v>
      </c>
      <c r="B4531" s="4" t="s">
        <v>188</v>
      </c>
      <c r="C4531" s="4" t="s">
        <v>36</v>
      </c>
      <c r="D4531" s="4" t="s">
        <v>772</v>
      </c>
      <c r="E4531" s="3" t="s">
        <v>852</v>
      </c>
      <c r="F4531" s="3"/>
      <c r="G4531" s="3"/>
      <c r="H4531" s="3"/>
      <c r="I4531" s="3" t="s">
        <v>833</v>
      </c>
      <c r="J4531" s="3">
        <v>2040</v>
      </c>
      <c r="K4531" s="9">
        <v>50.7</v>
      </c>
    </row>
    <row r="4532" spans="1:11" x14ac:dyDescent="0.3">
      <c r="A4532" s="4" t="s">
        <v>278</v>
      </c>
      <c r="B4532" s="4" t="s">
        <v>188</v>
      </c>
      <c r="C4532" s="4" t="s">
        <v>36</v>
      </c>
      <c r="D4532" s="4" t="s">
        <v>772</v>
      </c>
      <c r="E4532" s="3" t="s">
        <v>852</v>
      </c>
      <c r="F4532" s="3"/>
      <c r="G4532" s="3"/>
      <c r="H4532" s="3"/>
      <c r="I4532" s="3" t="s">
        <v>833</v>
      </c>
      <c r="J4532" s="3">
        <v>2050</v>
      </c>
      <c r="K4532" s="9">
        <v>50.7</v>
      </c>
    </row>
    <row r="4533" spans="1:11" x14ac:dyDescent="0.3">
      <c r="A4533" s="4" t="s">
        <v>278</v>
      </c>
      <c r="B4533" s="4" t="s">
        <v>188</v>
      </c>
      <c r="C4533" s="4" t="s">
        <v>36</v>
      </c>
      <c r="D4533" s="4" t="s">
        <v>773</v>
      </c>
      <c r="E4533" s="3" t="s">
        <v>905</v>
      </c>
      <c r="F4533" s="3"/>
      <c r="G4533" s="3" t="s">
        <v>19</v>
      </c>
      <c r="H4533" s="3">
        <v>1</v>
      </c>
      <c r="I4533" s="3" t="s">
        <v>12</v>
      </c>
      <c r="J4533" s="3">
        <v>2020</v>
      </c>
      <c r="K4533" s="9">
        <v>0.5</v>
      </c>
    </row>
    <row r="4534" spans="1:11" x14ac:dyDescent="0.3">
      <c r="A4534" s="4" t="s">
        <v>278</v>
      </c>
      <c r="B4534" s="4" t="s">
        <v>188</v>
      </c>
      <c r="C4534" s="4" t="s">
        <v>36</v>
      </c>
      <c r="D4534" s="4" t="s">
        <v>773</v>
      </c>
      <c r="E4534" s="3" t="s">
        <v>905</v>
      </c>
      <c r="F4534" s="3"/>
      <c r="G4534" s="3" t="s">
        <v>19</v>
      </c>
      <c r="H4534" s="3">
        <v>1</v>
      </c>
      <c r="I4534" s="3" t="s">
        <v>12</v>
      </c>
      <c r="J4534" s="3">
        <v>2050</v>
      </c>
      <c r="K4534" s="9">
        <v>0.5</v>
      </c>
    </row>
    <row r="4535" spans="1:11" x14ac:dyDescent="0.3">
      <c r="A4535" s="4" t="s">
        <v>278</v>
      </c>
      <c r="B4535" s="4" t="s">
        <v>188</v>
      </c>
      <c r="C4535" s="4" t="s">
        <v>36</v>
      </c>
      <c r="D4535" s="4" t="s">
        <v>773</v>
      </c>
      <c r="E4535" s="3" t="s">
        <v>905</v>
      </c>
      <c r="F4535" s="3"/>
      <c r="G4535" s="3" t="s">
        <v>19</v>
      </c>
      <c r="H4535" s="3">
        <v>1</v>
      </c>
      <c r="I4535" s="3" t="s">
        <v>11</v>
      </c>
      <c r="J4535" s="3">
        <v>2020</v>
      </c>
      <c r="K4535" s="9">
        <v>1.5</v>
      </c>
    </row>
    <row r="4536" spans="1:11" x14ac:dyDescent="0.3">
      <c r="A4536" s="4" t="s">
        <v>278</v>
      </c>
      <c r="B4536" s="4" t="s">
        <v>188</v>
      </c>
      <c r="C4536" s="4" t="s">
        <v>36</v>
      </c>
      <c r="D4536" s="4" t="s">
        <v>773</v>
      </c>
      <c r="E4536" s="3" t="s">
        <v>905</v>
      </c>
      <c r="F4536" s="3"/>
      <c r="G4536" s="3" t="s">
        <v>19</v>
      </c>
      <c r="H4536" s="3">
        <v>1</v>
      </c>
      <c r="I4536" s="3" t="s">
        <v>11</v>
      </c>
      <c r="J4536" s="3">
        <v>2050</v>
      </c>
      <c r="K4536" s="9">
        <v>1.5</v>
      </c>
    </row>
    <row r="4537" spans="1:11" x14ac:dyDescent="0.3">
      <c r="A4537" s="4" t="s">
        <v>278</v>
      </c>
      <c r="B4537" s="4" t="s">
        <v>188</v>
      </c>
      <c r="C4537" s="4" t="s">
        <v>36</v>
      </c>
      <c r="D4537" s="4" t="s">
        <v>773</v>
      </c>
      <c r="E4537" s="3" t="s">
        <v>905</v>
      </c>
      <c r="F4537" s="3"/>
      <c r="G4537" s="3" t="s">
        <v>19</v>
      </c>
      <c r="H4537" s="3">
        <v>1</v>
      </c>
      <c r="I4537" s="3" t="s">
        <v>833</v>
      </c>
      <c r="J4537" s="3">
        <v>2015</v>
      </c>
      <c r="K4537" s="9">
        <v>3.5999999999999997E-2</v>
      </c>
    </row>
    <row r="4538" spans="1:11" x14ac:dyDescent="0.3">
      <c r="A4538" s="4" t="s">
        <v>278</v>
      </c>
      <c r="B4538" s="4" t="s">
        <v>188</v>
      </c>
      <c r="C4538" s="4" t="s">
        <v>36</v>
      </c>
      <c r="D4538" s="4" t="s">
        <v>773</v>
      </c>
      <c r="E4538" s="3" t="s">
        <v>905</v>
      </c>
      <c r="F4538" s="3"/>
      <c r="G4538" s="3" t="s">
        <v>19</v>
      </c>
      <c r="H4538" s="3">
        <v>1</v>
      </c>
      <c r="I4538" s="3" t="s">
        <v>833</v>
      </c>
      <c r="J4538" s="3">
        <v>2020</v>
      </c>
      <c r="K4538" s="9">
        <v>0.03</v>
      </c>
    </row>
    <row r="4539" spans="1:11" x14ac:dyDescent="0.3">
      <c r="A4539" s="4" t="s">
        <v>278</v>
      </c>
      <c r="B4539" s="4" t="s">
        <v>188</v>
      </c>
      <c r="C4539" s="4" t="s">
        <v>36</v>
      </c>
      <c r="D4539" s="4" t="s">
        <v>773</v>
      </c>
      <c r="E4539" s="3" t="s">
        <v>905</v>
      </c>
      <c r="F4539" s="3"/>
      <c r="G4539" s="3" t="s">
        <v>19</v>
      </c>
      <c r="H4539" s="3">
        <v>1</v>
      </c>
      <c r="I4539" s="3" t="s">
        <v>833</v>
      </c>
      <c r="J4539" s="3">
        <v>2030</v>
      </c>
      <c r="K4539" s="9">
        <v>2.5000000000000001E-2</v>
      </c>
    </row>
    <row r="4540" spans="1:11" x14ac:dyDescent="0.3">
      <c r="A4540" s="4" t="s">
        <v>278</v>
      </c>
      <c r="B4540" s="4" t="s">
        <v>188</v>
      </c>
      <c r="C4540" s="4" t="s">
        <v>36</v>
      </c>
      <c r="D4540" s="4" t="s">
        <v>773</v>
      </c>
      <c r="E4540" s="3" t="s">
        <v>905</v>
      </c>
      <c r="F4540" s="3"/>
      <c r="G4540" s="3" t="s">
        <v>19</v>
      </c>
      <c r="H4540" s="3">
        <v>1</v>
      </c>
      <c r="I4540" s="3" t="s">
        <v>833</v>
      </c>
      <c r="J4540" s="3">
        <v>2040</v>
      </c>
      <c r="K4540" s="9">
        <v>0.02</v>
      </c>
    </row>
    <row r="4541" spans="1:11" x14ac:dyDescent="0.3">
      <c r="A4541" s="4" t="s">
        <v>278</v>
      </c>
      <c r="B4541" s="4" t="s">
        <v>188</v>
      </c>
      <c r="C4541" s="4" t="s">
        <v>36</v>
      </c>
      <c r="D4541" s="4" t="s">
        <v>773</v>
      </c>
      <c r="E4541" s="3" t="s">
        <v>905</v>
      </c>
      <c r="F4541" s="3"/>
      <c r="G4541" s="3" t="s">
        <v>19</v>
      </c>
      <c r="H4541" s="3">
        <v>1</v>
      </c>
      <c r="I4541" s="3" t="s">
        <v>833</v>
      </c>
      <c r="J4541" s="3">
        <v>2050</v>
      </c>
      <c r="K4541" s="9">
        <v>1.4999999999999999E-2</v>
      </c>
    </row>
    <row r="4542" spans="1:11" x14ac:dyDescent="0.3">
      <c r="A4542" s="4" t="s">
        <v>278</v>
      </c>
      <c r="B4542" s="4" t="s">
        <v>188</v>
      </c>
      <c r="C4542" s="4" t="s">
        <v>36</v>
      </c>
      <c r="D4542" s="4" t="s">
        <v>771</v>
      </c>
      <c r="E4542" s="3" t="s">
        <v>904</v>
      </c>
      <c r="F4542" s="3"/>
      <c r="G4542" s="3"/>
      <c r="H4542" s="3"/>
      <c r="I4542" s="3" t="s">
        <v>833</v>
      </c>
      <c r="J4542" s="3">
        <v>2015</v>
      </c>
      <c r="K4542" s="9">
        <v>0</v>
      </c>
    </row>
    <row r="4543" spans="1:11" x14ac:dyDescent="0.3">
      <c r="A4543" s="4" t="s">
        <v>278</v>
      </c>
      <c r="B4543" s="4" t="s">
        <v>188</v>
      </c>
      <c r="C4543" s="4" t="s">
        <v>36</v>
      </c>
      <c r="D4543" s="4" t="s">
        <v>771</v>
      </c>
      <c r="E4543" s="3" t="s">
        <v>904</v>
      </c>
      <c r="F4543" s="3"/>
      <c r="G4543" s="3"/>
      <c r="H4543" s="3"/>
      <c r="I4543" s="3" t="s">
        <v>833</v>
      </c>
      <c r="J4543" s="3">
        <v>2020</v>
      </c>
      <c r="K4543" s="9">
        <v>0</v>
      </c>
    </row>
    <row r="4544" spans="1:11" x14ac:dyDescent="0.3">
      <c r="A4544" s="4" t="s">
        <v>278</v>
      </c>
      <c r="B4544" s="4" t="s">
        <v>188</v>
      </c>
      <c r="C4544" s="4" t="s">
        <v>36</v>
      </c>
      <c r="D4544" s="4" t="s">
        <v>771</v>
      </c>
      <c r="E4544" s="3" t="s">
        <v>904</v>
      </c>
      <c r="F4544" s="3"/>
      <c r="G4544" s="3"/>
      <c r="H4544" s="3"/>
      <c r="I4544" s="3" t="s">
        <v>833</v>
      </c>
      <c r="J4544" s="3">
        <v>2030</v>
      </c>
      <c r="K4544" s="9">
        <v>0</v>
      </c>
    </row>
    <row r="4545" spans="1:11" x14ac:dyDescent="0.3">
      <c r="A4545" s="4" t="s">
        <v>278</v>
      </c>
      <c r="B4545" s="4" t="s">
        <v>188</v>
      </c>
      <c r="C4545" s="4" t="s">
        <v>36</v>
      </c>
      <c r="D4545" s="4" t="s">
        <v>771</v>
      </c>
      <c r="E4545" s="3" t="s">
        <v>904</v>
      </c>
      <c r="F4545" s="3"/>
      <c r="G4545" s="3"/>
      <c r="H4545" s="3"/>
      <c r="I4545" s="3" t="s">
        <v>833</v>
      </c>
      <c r="J4545" s="3">
        <v>2040</v>
      </c>
      <c r="K4545" s="9">
        <v>0</v>
      </c>
    </row>
    <row r="4546" spans="1:11" x14ac:dyDescent="0.3">
      <c r="A4546" s="4" t="s">
        <v>278</v>
      </c>
      <c r="B4546" s="4" t="s">
        <v>188</v>
      </c>
      <c r="C4546" s="4" t="s">
        <v>36</v>
      </c>
      <c r="D4546" s="4" t="s">
        <v>771</v>
      </c>
      <c r="E4546" s="3" t="s">
        <v>904</v>
      </c>
      <c r="F4546" s="3"/>
      <c r="G4546" s="3"/>
      <c r="H4546" s="3"/>
      <c r="I4546" s="3" t="s">
        <v>833</v>
      </c>
      <c r="J4546" s="3">
        <v>2050</v>
      </c>
      <c r="K4546" s="9">
        <v>0</v>
      </c>
    </row>
    <row r="4547" spans="1:11" x14ac:dyDescent="0.3">
      <c r="A4547" s="4" t="s">
        <v>278</v>
      </c>
      <c r="B4547" s="4" t="s">
        <v>188</v>
      </c>
      <c r="C4547" s="4" t="s">
        <v>36</v>
      </c>
      <c r="D4547" s="4" t="s">
        <v>775</v>
      </c>
      <c r="E4547" s="3" t="s">
        <v>904</v>
      </c>
      <c r="F4547" s="3"/>
      <c r="G4547" s="3"/>
      <c r="H4547" s="3">
        <v>1</v>
      </c>
      <c r="I4547" s="3" t="s">
        <v>12</v>
      </c>
      <c r="J4547" s="3">
        <v>2020</v>
      </c>
      <c r="K4547" s="9">
        <v>0.9</v>
      </c>
    </row>
    <row r="4548" spans="1:11" x14ac:dyDescent="0.3">
      <c r="A4548" s="4" t="s">
        <v>278</v>
      </c>
      <c r="B4548" s="4" t="s">
        <v>188</v>
      </c>
      <c r="C4548" s="4" t="s">
        <v>36</v>
      </c>
      <c r="D4548" s="4" t="s">
        <v>775</v>
      </c>
      <c r="E4548" s="3" t="s">
        <v>904</v>
      </c>
      <c r="F4548" s="3"/>
      <c r="G4548" s="3"/>
      <c r="H4548" s="3">
        <v>1</v>
      </c>
      <c r="I4548" s="3" t="s">
        <v>12</v>
      </c>
      <c r="J4548" s="3">
        <v>2050</v>
      </c>
      <c r="K4548" s="9">
        <v>0.9</v>
      </c>
    </row>
    <row r="4549" spans="1:11" x14ac:dyDescent="0.3">
      <c r="A4549" s="4" t="s">
        <v>278</v>
      </c>
      <c r="B4549" s="4" t="s">
        <v>188</v>
      </c>
      <c r="C4549" s="4" t="s">
        <v>36</v>
      </c>
      <c r="D4549" s="4" t="s">
        <v>775</v>
      </c>
      <c r="E4549" s="3" t="s">
        <v>904</v>
      </c>
      <c r="F4549" s="3"/>
      <c r="G4549" s="3"/>
      <c r="H4549" s="3">
        <v>1</v>
      </c>
      <c r="I4549" s="3" t="s">
        <v>11</v>
      </c>
      <c r="J4549" s="3">
        <v>2020</v>
      </c>
      <c r="K4549" s="9">
        <v>1.1000000000000001</v>
      </c>
    </row>
    <row r="4550" spans="1:11" x14ac:dyDescent="0.3">
      <c r="A4550" s="4" t="s">
        <v>278</v>
      </c>
      <c r="B4550" s="4" t="s">
        <v>188</v>
      </c>
      <c r="C4550" s="4" t="s">
        <v>36</v>
      </c>
      <c r="D4550" s="4" t="s">
        <v>775</v>
      </c>
      <c r="E4550" s="3" t="s">
        <v>904</v>
      </c>
      <c r="F4550" s="3"/>
      <c r="G4550" s="3"/>
      <c r="H4550" s="3">
        <v>1</v>
      </c>
      <c r="I4550" s="3" t="s">
        <v>11</v>
      </c>
      <c r="J4550" s="3">
        <v>2050</v>
      </c>
      <c r="K4550" s="9">
        <v>1.1000000000000001</v>
      </c>
    </row>
    <row r="4551" spans="1:11" x14ac:dyDescent="0.3">
      <c r="A4551" s="4" t="s">
        <v>278</v>
      </c>
      <c r="B4551" s="4" t="s">
        <v>188</v>
      </c>
      <c r="C4551" s="4" t="s">
        <v>36</v>
      </c>
      <c r="D4551" s="4" t="s">
        <v>775</v>
      </c>
      <c r="E4551" s="3" t="s">
        <v>904</v>
      </c>
      <c r="F4551" s="3"/>
      <c r="G4551" s="3"/>
      <c r="H4551" s="3">
        <v>1</v>
      </c>
      <c r="I4551" s="3" t="s">
        <v>833</v>
      </c>
      <c r="J4551" s="3">
        <v>2015</v>
      </c>
      <c r="K4551" s="9">
        <v>0.14399999999999999</v>
      </c>
    </row>
    <row r="4552" spans="1:11" x14ac:dyDescent="0.3">
      <c r="A4552" s="4" t="s">
        <v>278</v>
      </c>
      <c r="B4552" s="4" t="s">
        <v>188</v>
      </c>
      <c r="C4552" s="4" t="s">
        <v>36</v>
      </c>
      <c r="D4552" s="4" t="s">
        <v>775</v>
      </c>
      <c r="E4552" s="3" t="s">
        <v>904</v>
      </c>
      <c r="F4552" s="3"/>
      <c r="G4552" s="3"/>
      <c r="H4552" s="3">
        <v>1</v>
      </c>
      <c r="I4552" s="3" t="s">
        <v>833</v>
      </c>
      <c r="J4552" s="3">
        <v>2020</v>
      </c>
      <c r="K4552" s="9">
        <v>0.12</v>
      </c>
    </row>
    <row r="4553" spans="1:11" x14ac:dyDescent="0.3">
      <c r="A4553" s="4" t="s">
        <v>278</v>
      </c>
      <c r="B4553" s="4" t="s">
        <v>188</v>
      </c>
      <c r="C4553" s="4" t="s">
        <v>36</v>
      </c>
      <c r="D4553" s="4" t="s">
        <v>775</v>
      </c>
      <c r="E4553" s="3" t="s">
        <v>904</v>
      </c>
      <c r="F4553" s="3"/>
      <c r="G4553" s="3"/>
      <c r="H4553" s="3">
        <v>1</v>
      </c>
      <c r="I4553" s="3" t="s">
        <v>833</v>
      </c>
      <c r="J4553" s="3">
        <v>2030</v>
      </c>
      <c r="K4553" s="9">
        <v>0.1</v>
      </c>
    </row>
    <row r="4554" spans="1:11" x14ac:dyDescent="0.3">
      <c r="A4554" s="4" t="s">
        <v>278</v>
      </c>
      <c r="B4554" s="4" t="s">
        <v>188</v>
      </c>
      <c r="C4554" s="4" t="s">
        <v>36</v>
      </c>
      <c r="D4554" s="4" t="s">
        <v>775</v>
      </c>
      <c r="E4554" s="3" t="s">
        <v>904</v>
      </c>
      <c r="F4554" s="3"/>
      <c r="G4554" s="3"/>
      <c r="H4554" s="3">
        <v>1</v>
      </c>
      <c r="I4554" s="3" t="s">
        <v>833</v>
      </c>
      <c r="J4554" s="3">
        <v>2040</v>
      </c>
      <c r="K4554" s="9">
        <v>0.08</v>
      </c>
    </row>
    <row r="4555" spans="1:11" x14ac:dyDescent="0.3">
      <c r="A4555" s="4" t="s">
        <v>278</v>
      </c>
      <c r="B4555" s="4" t="s">
        <v>188</v>
      </c>
      <c r="C4555" s="4" t="s">
        <v>36</v>
      </c>
      <c r="D4555" s="4" t="s">
        <v>775</v>
      </c>
      <c r="E4555" s="3" t="s">
        <v>904</v>
      </c>
      <c r="F4555" s="3"/>
      <c r="G4555" s="3"/>
      <c r="H4555" s="3">
        <v>1</v>
      </c>
      <c r="I4555" s="3" t="s">
        <v>833</v>
      </c>
      <c r="J4555" s="3">
        <v>2050</v>
      </c>
      <c r="K4555" s="9">
        <v>0.06</v>
      </c>
    </row>
    <row r="4556" spans="1:11" x14ac:dyDescent="0.3">
      <c r="A4556" s="4" t="s">
        <v>279</v>
      </c>
      <c r="B4556" s="4" t="s">
        <v>197</v>
      </c>
      <c r="C4556" s="4" t="s">
        <v>10</v>
      </c>
      <c r="D4556" s="4" t="s">
        <v>636</v>
      </c>
      <c r="E4556" s="3" t="s">
        <v>866</v>
      </c>
      <c r="F4556" s="3"/>
      <c r="G4556" s="3" t="s">
        <v>1</v>
      </c>
      <c r="H4556" s="3">
        <v>4</v>
      </c>
      <c r="I4556" s="3" t="s">
        <v>12</v>
      </c>
      <c r="J4556" s="3">
        <v>2020</v>
      </c>
      <c r="K4556" s="9">
        <v>0.9</v>
      </c>
    </row>
    <row r="4557" spans="1:11" x14ac:dyDescent="0.3">
      <c r="A4557" s="4" t="s">
        <v>279</v>
      </c>
      <c r="B4557" s="4" t="s">
        <v>197</v>
      </c>
      <c r="C4557" s="4" t="s">
        <v>10</v>
      </c>
      <c r="D4557" s="4" t="s">
        <v>636</v>
      </c>
      <c r="E4557" s="3" t="s">
        <v>866</v>
      </c>
      <c r="F4557" s="3"/>
      <c r="G4557" s="3" t="s">
        <v>1</v>
      </c>
      <c r="H4557" s="3">
        <v>4</v>
      </c>
      <c r="I4557" s="3" t="s">
        <v>12</v>
      </c>
      <c r="J4557" s="3">
        <v>2050</v>
      </c>
      <c r="K4557" s="9">
        <v>0.9</v>
      </c>
    </row>
    <row r="4558" spans="1:11" x14ac:dyDescent="0.3">
      <c r="A4558" s="4" t="s">
        <v>279</v>
      </c>
      <c r="B4558" s="4" t="s">
        <v>197</v>
      </c>
      <c r="C4558" s="4" t="s">
        <v>10</v>
      </c>
      <c r="D4558" s="4" t="s">
        <v>636</v>
      </c>
      <c r="E4558" s="3" t="s">
        <v>866</v>
      </c>
      <c r="F4558" s="3"/>
      <c r="G4558" s="3" t="s">
        <v>1</v>
      </c>
      <c r="H4558" s="3">
        <v>4</v>
      </c>
      <c r="I4558" s="3" t="s">
        <v>11</v>
      </c>
      <c r="J4558" s="3">
        <v>2020</v>
      </c>
      <c r="K4558" s="9">
        <v>1.1000000000000001</v>
      </c>
    </row>
    <row r="4559" spans="1:11" x14ac:dyDescent="0.3">
      <c r="A4559" s="4" t="s">
        <v>279</v>
      </c>
      <c r="B4559" s="4" t="s">
        <v>197</v>
      </c>
      <c r="C4559" s="4" t="s">
        <v>10</v>
      </c>
      <c r="D4559" s="4" t="s">
        <v>636</v>
      </c>
      <c r="E4559" s="3" t="s">
        <v>866</v>
      </c>
      <c r="F4559" s="3"/>
      <c r="G4559" s="3" t="s">
        <v>1</v>
      </c>
      <c r="H4559" s="3">
        <v>4</v>
      </c>
      <c r="I4559" s="3" t="s">
        <v>11</v>
      </c>
      <c r="J4559" s="3">
        <v>2050</v>
      </c>
      <c r="K4559" s="9">
        <v>1.1000000000000001</v>
      </c>
    </row>
    <row r="4560" spans="1:11" x14ac:dyDescent="0.3">
      <c r="A4560" s="4" t="s">
        <v>279</v>
      </c>
      <c r="B4560" s="4" t="s">
        <v>197</v>
      </c>
      <c r="C4560" s="4" t="s">
        <v>10</v>
      </c>
      <c r="D4560" s="4" t="s">
        <v>636</v>
      </c>
      <c r="E4560" s="3" t="s">
        <v>866</v>
      </c>
      <c r="F4560" s="3"/>
      <c r="G4560" s="3" t="s">
        <v>1</v>
      </c>
      <c r="H4560" s="3">
        <v>4</v>
      </c>
      <c r="I4560" s="3" t="s">
        <v>833</v>
      </c>
      <c r="J4560" s="3">
        <v>2015</v>
      </c>
      <c r="K4560" s="9" t="s">
        <v>122</v>
      </c>
    </row>
    <row r="4561" spans="1:11" x14ac:dyDescent="0.3">
      <c r="A4561" s="4" t="s">
        <v>279</v>
      </c>
      <c r="B4561" s="4" t="s">
        <v>197</v>
      </c>
      <c r="C4561" s="4" t="s">
        <v>10</v>
      </c>
      <c r="D4561" s="4" t="s">
        <v>636</v>
      </c>
      <c r="E4561" s="3" t="s">
        <v>866</v>
      </c>
      <c r="F4561" s="3"/>
      <c r="G4561" s="3" t="s">
        <v>1</v>
      </c>
      <c r="H4561" s="3">
        <v>4</v>
      </c>
      <c r="I4561" s="3" t="s">
        <v>833</v>
      </c>
      <c r="J4561" s="3">
        <v>2020</v>
      </c>
      <c r="K4561" s="9">
        <v>0.82</v>
      </c>
    </row>
    <row r="4562" spans="1:11" x14ac:dyDescent="0.3">
      <c r="A4562" s="4" t="s">
        <v>279</v>
      </c>
      <c r="B4562" s="4" t="s">
        <v>197</v>
      </c>
      <c r="C4562" s="4" t="s">
        <v>10</v>
      </c>
      <c r="D4562" s="4" t="s">
        <v>636</v>
      </c>
      <c r="E4562" s="3" t="s">
        <v>866</v>
      </c>
      <c r="F4562" s="3"/>
      <c r="G4562" s="3" t="s">
        <v>1</v>
      </c>
      <c r="H4562" s="3">
        <v>4</v>
      </c>
      <c r="I4562" s="3" t="s">
        <v>833</v>
      </c>
      <c r="J4562" s="3">
        <v>2030</v>
      </c>
      <c r="K4562" s="9">
        <v>0.82</v>
      </c>
    </row>
    <row r="4563" spans="1:11" x14ac:dyDescent="0.3">
      <c r="A4563" s="4" t="s">
        <v>279</v>
      </c>
      <c r="B4563" s="4" t="s">
        <v>197</v>
      </c>
      <c r="C4563" s="4" t="s">
        <v>10</v>
      </c>
      <c r="D4563" s="4" t="s">
        <v>636</v>
      </c>
      <c r="E4563" s="3" t="s">
        <v>866</v>
      </c>
      <c r="F4563" s="3"/>
      <c r="G4563" s="3" t="s">
        <v>1</v>
      </c>
      <c r="H4563" s="3">
        <v>4</v>
      </c>
      <c r="I4563" s="3" t="s">
        <v>833</v>
      </c>
      <c r="J4563" s="3">
        <v>2040</v>
      </c>
      <c r="K4563" s="9">
        <v>0.82</v>
      </c>
    </row>
    <row r="4564" spans="1:11" x14ac:dyDescent="0.3">
      <c r="A4564" s="4" t="s">
        <v>279</v>
      </c>
      <c r="B4564" s="4" t="s">
        <v>197</v>
      </c>
      <c r="C4564" s="4" t="s">
        <v>10</v>
      </c>
      <c r="D4564" s="4" t="s">
        <v>636</v>
      </c>
      <c r="E4564" s="3" t="s">
        <v>866</v>
      </c>
      <c r="F4564" s="3"/>
      <c r="G4564" s="3" t="s">
        <v>1</v>
      </c>
      <c r="H4564" s="3">
        <v>4</v>
      </c>
      <c r="I4564" s="3" t="s">
        <v>833</v>
      </c>
      <c r="J4564" s="3">
        <v>2050</v>
      </c>
      <c r="K4564" s="9">
        <v>0.82</v>
      </c>
    </row>
    <row r="4565" spans="1:11" x14ac:dyDescent="0.3">
      <c r="A4565" s="4" t="s">
        <v>279</v>
      </c>
      <c r="B4565" s="4" t="s">
        <v>197</v>
      </c>
      <c r="C4565" s="4" t="s">
        <v>10</v>
      </c>
      <c r="D4565" s="4" t="s">
        <v>941</v>
      </c>
      <c r="E4565" s="3" t="s">
        <v>866</v>
      </c>
      <c r="F4565" s="3"/>
      <c r="G4565" s="3" t="s">
        <v>1</v>
      </c>
      <c r="H4565" s="3">
        <v>4</v>
      </c>
      <c r="I4565" s="3" t="s">
        <v>12</v>
      </c>
      <c r="J4565" s="3">
        <v>2020</v>
      </c>
      <c r="K4565" s="9">
        <v>0.9</v>
      </c>
    </row>
    <row r="4566" spans="1:11" x14ac:dyDescent="0.3">
      <c r="A4566" s="4" t="s">
        <v>279</v>
      </c>
      <c r="B4566" s="4" t="s">
        <v>197</v>
      </c>
      <c r="C4566" s="4" t="s">
        <v>10</v>
      </c>
      <c r="D4566" s="4" t="s">
        <v>941</v>
      </c>
      <c r="E4566" s="3" t="s">
        <v>866</v>
      </c>
      <c r="F4566" s="3"/>
      <c r="G4566" s="3" t="s">
        <v>1</v>
      </c>
      <c r="H4566" s="3">
        <v>4</v>
      </c>
      <c r="I4566" s="3" t="s">
        <v>12</v>
      </c>
      <c r="J4566" s="3">
        <v>2050</v>
      </c>
      <c r="K4566" s="9">
        <v>0.9</v>
      </c>
    </row>
    <row r="4567" spans="1:11" x14ac:dyDescent="0.3">
      <c r="A4567" s="4" t="s">
        <v>279</v>
      </c>
      <c r="B4567" s="4" t="s">
        <v>197</v>
      </c>
      <c r="C4567" s="4" t="s">
        <v>10</v>
      </c>
      <c r="D4567" s="4" t="s">
        <v>941</v>
      </c>
      <c r="E4567" s="3" t="s">
        <v>866</v>
      </c>
      <c r="F4567" s="3"/>
      <c r="G4567" s="3" t="s">
        <v>1</v>
      </c>
      <c r="H4567" s="3">
        <v>4</v>
      </c>
      <c r="I4567" s="3" t="s">
        <v>11</v>
      </c>
      <c r="J4567" s="3">
        <v>2020</v>
      </c>
      <c r="K4567" s="9">
        <v>1.1000000000000001</v>
      </c>
    </row>
    <row r="4568" spans="1:11" x14ac:dyDescent="0.3">
      <c r="A4568" s="4" t="s">
        <v>279</v>
      </c>
      <c r="B4568" s="4" t="s">
        <v>197</v>
      </c>
      <c r="C4568" s="4" t="s">
        <v>10</v>
      </c>
      <c r="D4568" s="4" t="s">
        <v>941</v>
      </c>
      <c r="E4568" s="3" t="s">
        <v>866</v>
      </c>
      <c r="F4568" s="3"/>
      <c r="G4568" s="3" t="s">
        <v>1</v>
      </c>
      <c r="H4568" s="3">
        <v>4</v>
      </c>
      <c r="I4568" s="3" t="s">
        <v>11</v>
      </c>
      <c r="J4568" s="3">
        <v>2050</v>
      </c>
      <c r="K4568" s="9">
        <v>1.1000000000000001</v>
      </c>
    </row>
    <row r="4569" spans="1:11" x14ac:dyDescent="0.3">
      <c r="A4569" s="4" t="s">
        <v>279</v>
      </c>
      <c r="B4569" s="4" t="s">
        <v>197</v>
      </c>
      <c r="C4569" s="4" t="s">
        <v>10</v>
      </c>
      <c r="D4569" s="4" t="s">
        <v>941</v>
      </c>
      <c r="E4569" s="3" t="s">
        <v>866</v>
      </c>
      <c r="F4569" s="3"/>
      <c r="G4569" s="3" t="s">
        <v>1</v>
      </c>
      <c r="H4569" s="3">
        <v>4</v>
      </c>
      <c r="I4569" s="3" t="s">
        <v>833</v>
      </c>
      <c r="J4569" s="3">
        <v>2015</v>
      </c>
      <c r="K4569" s="9" t="s">
        <v>122</v>
      </c>
    </row>
    <row r="4570" spans="1:11" x14ac:dyDescent="0.3">
      <c r="A4570" s="4" t="s">
        <v>279</v>
      </c>
      <c r="B4570" s="4" t="s">
        <v>197</v>
      </c>
      <c r="C4570" s="4" t="s">
        <v>10</v>
      </c>
      <c r="D4570" s="4" t="s">
        <v>941</v>
      </c>
      <c r="E4570" s="3" t="s">
        <v>866</v>
      </c>
      <c r="F4570" s="3"/>
      <c r="G4570" s="3" t="s">
        <v>1</v>
      </c>
      <c r="H4570" s="3">
        <v>4</v>
      </c>
      <c r="I4570" s="3" t="s">
        <v>833</v>
      </c>
      <c r="J4570" s="3">
        <v>2020</v>
      </c>
      <c r="K4570" s="9">
        <v>0</v>
      </c>
    </row>
    <row r="4571" spans="1:11" x14ac:dyDescent="0.3">
      <c r="A4571" s="4" t="s">
        <v>279</v>
      </c>
      <c r="B4571" s="4" t="s">
        <v>197</v>
      </c>
      <c r="C4571" s="4" t="s">
        <v>10</v>
      </c>
      <c r="D4571" s="4" t="s">
        <v>941</v>
      </c>
      <c r="E4571" s="3" t="s">
        <v>866</v>
      </c>
      <c r="F4571" s="3"/>
      <c r="G4571" s="3" t="s">
        <v>1</v>
      </c>
      <c r="H4571" s="3">
        <v>4</v>
      </c>
      <c r="I4571" s="3" t="s">
        <v>833</v>
      </c>
      <c r="J4571" s="3">
        <v>2030</v>
      </c>
      <c r="K4571" s="9">
        <v>0</v>
      </c>
    </row>
    <row r="4572" spans="1:11" x14ac:dyDescent="0.3">
      <c r="A4572" s="4" t="s">
        <v>279</v>
      </c>
      <c r="B4572" s="4" t="s">
        <v>197</v>
      </c>
      <c r="C4572" s="4" t="s">
        <v>10</v>
      </c>
      <c r="D4572" s="4" t="s">
        <v>941</v>
      </c>
      <c r="E4572" s="3" t="s">
        <v>866</v>
      </c>
      <c r="F4572" s="3"/>
      <c r="G4572" s="3" t="s">
        <v>1</v>
      </c>
      <c r="H4572" s="3">
        <v>4</v>
      </c>
      <c r="I4572" s="3" t="s">
        <v>833</v>
      </c>
      <c r="J4572" s="3">
        <v>2040</v>
      </c>
      <c r="K4572" s="9">
        <v>0</v>
      </c>
    </row>
    <row r="4573" spans="1:11" x14ac:dyDescent="0.3">
      <c r="A4573" s="4" t="s">
        <v>279</v>
      </c>
      <c r="B4573" s="4" t="s">
        <v>197</v>
      </c>
      <c r="C4573" s="4" t="s">
        <v>10</v>
      </c>
      <c r="D4573" s="4" t="s">
        <v>941</v>
      </c>
      <c r="E4573" s="3" t="s">
        <v>866</v>
      </c>
      <c r="F4573" s="3"/>
      <c r="G4573" s="3" t="s">
        <v>1</v>
      </c>
      <c r="H4573" s="3">
        <v>4</v>
      </c>
      <c r="I4573" s="3" t="s">
        <v>833</v>
      </c>
      <c r="J4573" s="3">
        <v>2050</v>
      </c>
      <c r="K4573" s="9">
        <v>0</v>
      </c>
    </row>
    <row r="4574" spans="1:11" x14ac:dyDescent="0.3">
      <c r="A4574" s="4" t="s">
        <v>279</v>
      </c>
      <c r="B4574" s="4" t="s">
        <v>197</v>
      </c>
      <c r="C4574" s="4" t="s">
        <v>10</v>
      </c>
      <c r="D4574" s="4" t="s">
        <v>420</v>
      </c>
      <c r="E4574" s="3" t="s">
        <v>853</v>
      </c>
      <c r="F4574" s="3"/>
      <c r="G4574" s="3"/>
      <c r="H4574" s="3"/>
      <c r="I4574" s="3" t="s">
        <v>833</v>
      </c>
      <c r="J4574" s="3">
        <v>2015</v>
      </c>
      <c r="K4574" s="9">
        <v>2</v>
      </c>
    </row>
    <row r="4575" spans="1:11" x14ac:dyDescent="0.3">
      <c r="A4575" s="4" t="s">
        <v>279</v>
      </c>
      <c r="B4575" s="4" t="s">
        <v>197</v>
      </c>
      <c r="C4575" s="4" t="s">
        <v>10</v>
      </c>
      <c r="D4575" s="4" t="s">
        <v>420</v>
      </c>
      <c r="E4575" s="3" t="s">
        <v>853</v>
      </c>
      <c r="F4575" s="3"/>
      <c r="G4575" s="3"/>
      <c r="H4575" s="3"/>
      <c r="I4575" s="3" t="s">
        <v>833</v>
      </c>
      <c r="J4575" s="3">
        <v>2020</v>
      </c>
      <c r="K4575" s="9">
        <v>2</v>
      </c>
    </row>
    <row r="4576" spans="1:11" x14ac:dyDescent="0.3">
      <c r="A4576" s="4" t="s">
        <v>279</v>
      </c>
      <c r="B4576" s="4" t="s">
        <v>197</v>
      </c>
      <c r="C4576" s="4" t="s">
        <v>10</v>
      </c>
      <c r="D4576" s="4" t="s">
        <v>420</v>
      </c>
      <c r="E4576" s="3" t="s">
        <v>853</v>
      </c>
      <c r="F4576" s="3"/>
      <c r="G4576" s="3"/>
      <c r="H4576" s="3"/>
      <c r="I4576" s="3" t="s">
        <v>833</v>
      </c>
      <c r="J4576" s="3">
        <v>2030</v>
      </c>
      <c r="K4576" s="9">
        <v>2</v>
      </c>
    </row>
    <row r="4577" spans="1:11" x14ac:dyDescent="0.3">
      <c r="A4577" s="4" t="s">
        <v>279</v>
      </c>
      <c r="B4577" s="4" t="s">
        <v>197</v>
      </c>
      <c r="C4577" s="4" t="s">
        <v>10</v>
      </c>
      <c r="D4577" s="4" t="s">
        <v>420</v>
      </c>
      <c r="E4577" s="3" t="s">
        <v>853</v>
      </c>
      <c r="F4577" s="3"/>
      <c r="G4577" s="3"/>
      <c r="H4577" s="3"/>
      <c r="I4577" s="3" t="s">
        <v>833</v>
      </c>
      <c r="J4577" s="3">
        <v>2040</v>
      </c>
      <c r="K4577" s="9">
        <v>2</v>
      </c>
    </row>
    <row r="4578" spans="1:11" x14ac:dyDescent="0.3">
      <c r="A4578" s="4" t="s">
        <v>279</v>
      </c>
      <c r="B4578" s="4" t="s">
        <v>197</v>
      </c>
      <c r="C4578" s="4" t="s">
        <v>10</v>
      </c>
      <c r="D4578" s="4" t="s">
        <v>420</v>
      </c>
      <c r="E4578" s="3" t="s">
        <v>853</v>
      </c>
      <c r="F4578" s="3"/>
      <c r="G4578" s="3"/>
      <c r="H4578" s="3"/>
      <c r="I4578" s="3" t="s">
        <v>833</v>
      </c>
      <c r="J4578" s="3">
        <v>2050</v>
      </c>
      <c r="K4578" s="9">
        <v>2</v>
      </c>
    </row>
    <row r="4579" spans="1:11" x14ac:dyDescent="0.3">
      <c r="A4579" s="4" t="s">
        <v>279</v>
      </c>
      <c r="B4579" s="4" t="s">
        <v>197</v>
      </c>
      <c r="C4579" s="4" t="s">
        <v>10</v>
      </c>
      <c r="D4579" s="4" t="s">
        <v>603</v>
      </c>
      <c r="E4579" s="3" t="s">
        <v>866</v>
      </c>
      <c r="F4579" s="3"/>
      <c r="G4579" s="3" t="s">
        <v>1</v>
      </c>
      <c r="H4579" s="3">
        <v>4</v>
      </c>
      <c r="I4579" s="3" t="s">
        <v>12</v>
      </c>
      <c r="J4579" s="3">
        <v>2020</v>
      </c>
      <c r="K4579" s="9">
        <v>0.75</v>
      </c>
    </row>
    <row r="4580" spans="1:11" x14ac:dyDescent="0.3">
      <c r="A4580" s="4" t="s">
        <v>279</v>
      </c>
      <c r="B4580" s="4" t="s">
        <v>197</v>
      </c>
      <c r="C4580" s="4" t="s">
        <v>10</v>
      </c>
      <c r="D4580" s="4" t="s">
        <v>603</v>
      </c>
      <c r="E4580" s="3" t="s">
        <v>866</v>
      </c>
      <c r="F4580" s="3"/>
      <c r="G4580" s="3" t="s">
        <v>1</v>
      </c>
      <c r="H4580" s="3">
        <v>4</v>
      </c>
      <c r="I4580" s="3" t="s">
        <v>12</v>
      </c>
      <c r="J4580" s="3">
        <v>2050</v>
      </c>
      <c r="K4580" s="9">
        <v>0.75</v>
      </c>
    </row>
    <row r="4581" spans="1:11" x14ac:dyDescent="0.3">
      <c r="A4581" s="4" t="s">
        <v>279</v>
      </c>
      <c r="B4581" s="4" t="s">
        <v>197</v>
      </c>
      <c r="C4581" s="4" t="s">
        <v>10</v>
      </c>
      <c r="D4581" s="4" t="s">
        <v>603</v>
      </c>
      <c r="E4581" s="3" t="s">
        <v>866</v>
      </c>
      <c r="F4581" s="3"/>
      <c r="G4581" s="3" t="s">
        <v>1</v>
      </c>
      <c r="H4581" s="3">
        <v>4</v>
      </c>
      <c r="I4581" s="3" t="s">
        <v>11</v>
      </c>
      <c r="J4581" s="3">
        <v>2020</v>
      </c>
      <c r="K4581" s="9">
        <v>1.25</v>
      </c>
    </row>
    <row r="4582" spans="1:11" x14ac:dyDescent="0.3">
      <c r="A4582" s="4" t="s">
        <v>279</v>
      </c>
      <c r="B4582" s="4" t="s">
        <v>197</v>
      </c>
      <c r="C4582" s="4" t="s">
        <v>10</v>
      </c>
      <c r="D4582" s="4" t="s">
        <v>603</v>
      </c>
      <c r="E4582" s="3" t="s">
        <v>866</v>
      </c>
      <c r="F4582" s="3"/>
      <c r="G4582" s="3" t="s">
        <v>1</v>
      </c>
      <c r="H4582" s="3">
        <v>4</v>
      </c>
      <c r="I4582" s="3" t="s">
        <v>11</v>
      </c>
      <c r="J4582" s="3">
        <v>2050</v>
      </c>
      <c r="K4582" s="9">
        <v>1.25</v>
      </c>
    </row>
    <row r="4583" spans="1:11" x14ac:dyDescent="0.3">
      <c r="A4583" s="4" t="s">
        <v>279</v>
      </c>
      <c r="B4583" s="4" t="s">
        <v>197</v>
      </c>
      <c r="C4583" s="4" t="s">
        <v>10</v>
      </c>
      <c r="D4583" s="4" t="s">
        <v>603</v>
      </c>
      <c r="E4583" s="3" t="s">
        <v>866</v>
      </c>
      <c r="F4583" s="3"/>
      <c r="G4583" s="3" t="s">
        <v>1</v>
      </c>
      <c r="H4583" s="3">
        <v>4</v>
      </c>
      <c r="I4583" s="3" t="s">
        <v>833</v>
      </c>
      <c r="J4583" s="3">
        <v>2015</v>
      </c>
      <c r="K4583" s="9" t="s">
        <v>122</v>
      </c>
    </row>
    <row r="4584" spans="1:11" x14ac:dyDescent="0.3">
      <c r="A4584" s="4" t="s">
        <v>279</v>
      </c>
      <c r="B4584" s="4" t="s">
        <v>197</v>
      </c>
      <c r="C4584" s="4" t="s">
        <v>10</v>
      </c>
      <c r="D4584" s="4" t="s">
        <v>603</v>
      </c>
      <c r="E4584" s="3" t="s">
        <v>866</v>
      </c>
      <c r="F4584" s="3"/>
      <c r="G4584" s="3" t="s">
        <v>1</v>
      </c>
      <c r="H4584" s="3">
        <v>4</v>
      </c>
      <c r="I4584" s="3" t="s">
        <v>833</v>
      </c>
      <c r="J4584" s="3">
        <v>2020</v>
      </c>
      <c r="K4584" s="9">
        <v>0.05</v>
      </c>
    </row>
    <row r="4585" spans="1:11" x14ac:dyDescent="0.3">
      <c r="A4585" s="4" t="s">
        <v>279</v>
      </c>
      <c r="B4585" s="4" t="s">
        <v>197</v>
      </c>
      <c r="C4585" s="4" t="s">
        <v>10</v>
      </c>
      <c r="D4585" s="4" t="s">
        <v>603</v>
      </c>
      <c r="E4585" s="3" t="s">
        <v>866</v>
      </c>
      <c r="F4585" s="3"/>
      <c r="G4585" s="3" t="s">
        <v>1</v>
      </c>
      <c r="H4585" s="3">
        <v>4</v>
      </c>
      <c r="I4585" s="3" t="s">
        <v>833</v>
      </c>
      <c r="J4585" s="3">
        <v>2030</v>
      </c>
      <c r="K4585" s="9">
        <v>0.05</v>
      </c>
    </row>
    <row r="4586" spans="1:11" x14ac:dyDescent="0.3">
      <c r="A4586" s="4" t="s">
        <v>279</v>
      </c>
      <c r="B4586" s="4" t="s">
        <v>197</v>
      </c>
      <c r="C4586" s="4" t="s">
        <v>10</v>
      </c>
      <c r="D4586" s="4" t="s">
        <v>603</v>
      </c>
      <c r="E4586" s="3" t="s">
        <v>866</v>
      </c>
      <c r="F4586" s="3"/>
      <c r="G4586" s="3" t="s">
        <v>1</v>
      </c>
      <c r="H4586" s="3">
        <v>4</v>
      </c>
      <c r="I4586" s="3" t="s">
        <v>833</v>
      </c>
      <c r="J4586" s="3">
        <v>2040</v>
      </c>
      <c r="K4586" s="9">
        <v>0.05</v>
      </c>
    </row>
    <row r="4587" spans="1:11" x14ac:dyDescent="0.3">
      <c r="A4587" s="4" t="s">
        <v>279</v>
      </c>
      <c r="B4587" s="4" t="s">
        <v>197</v>
      </c>
      <c r="C4587" s="4" t="s">
        <v>10</v>
      </c>
      <c r="D4587" s="4" t="s">
        <v>603</v>
      </c>
      <c r="E4587" s="3" t="s">
        <v>866</v>
      </c>
      <c r="F4587" s="3"/>
      <c r="G4587" s="3" t="s">
        <v>1</v>
      </c>
      <c r="H4587" s="3">
        <v>4</v>
      </c>
      <c r="I4587" s="3" t="s">
        <v>833</v>
      </c>
      <c r="J4587" s="3">
        <v>2050</v>
      </c>
      <c r="K4587" s="9">
        <v>0.05</v>
      </c>
    </row>
    <row r="4588" spans="1:11" x14ac:dyDescent="0.3">
      <c r="A4588" s="4" t="s">
        <v>279</v>
      </c>
      <c r="B4588" s="4" t="s">
        <v>197</v>
      </c>
      <c r="C4588" s="4" t="s">
        <v>10</v>
      </c>
      <c r="D4588" s="4" t="s">
        <v>629</v>
      </c>
      <c r="E4588" s="3" t="s">
        <v>866</v>
      </c>
      <c r="F4588" s="3"/>
      <c r="G4588" s="3" t="s">
        <v>1</v>
      </c>
      <c r="H4588" s="3">
        <v>4</v>
      </c>
      <c r="I4588" s="3" t="s">
        <v>12</v>
      </c>
      <c r="J4588" s="3">
        <v>2020</v>
      </c>
      <c r="K4588" s="9">
        <v>0.9</v>
      </c>
    </row>
    <row r="4589" spans="1:11" x14ac:dyDescent="0.3">
      <c r="A4589" s="4" t="s">
        <v>279</v>
      </c>
      <c r="B4589" s="4" t="s">
        <v>197</v>
      </c>
      <c r="C4589" s="4" t="s">
        <v>10</v>
      </c>
      <c r="D4589" s="4" t="s">
        <v>629</v>
      </c>
      <c r="E4589" s="3" t="s">
        <v>866</v>
      </c>
      <c r="F4589" s="3"/>
      <c r="G4589" s="3" t="s">
        <v>1</v>
      </c>
      <c r="H4589" s="3">
        <v>4</v>
      </c>
      <c r="I4589" s="3" t="s">
        <v>12</v>
      </c>
      <c r="J4589" s="3">
        <v>2050</v>
      </c>
      <c r="K4589" s="9">
        <v>0.9</v>
      </c>
    </row>
    <row r="4590" spans="1:11" x14ac:dyDescent="0.3">
      <c r="A4590" s="4" t="s">
        <v>279</v>
      </c>
      <c r="B4590" s="4" t="s">
        <v>197</v>
      </c>
      <c r="C4590" s="4" t="s">
        <v>10</v>
      </c>
      <c r="D4590" s="4" t="s">
        <v>629</v>
      </c>
      <c r="E4590" s="3" t="s">
        <v>866</v>
      </c>
      <c r="F4590" s="3"/>
      <c r="G4590" s="3" t="s">
        <v>1</v>
      </c>
      <c r="H4590" s="3">
        <v>4</v>
      </c>
      <c r="I4590" s="3" t="s">
        <v>11</v>
      </c>
      <c r="J4590" s="3">
        <v>2020</v>
      </c>
      <c r="K4590" s="9">
        <v>1.5</v>
      </c>
    </row>
    <row r="4591" spans="1:11" x14ac:dyDescent="0.3">
      <c r="A4591" s="4" t="s">
        <v>279</v>
      </c>
      <c r="B4591" s="4" t="s">
        <v>197</v>
      </c>
      <c r="C4591" s="4" t="s">
        <v>10</v>
      </c>
      <c r="D4591" s="4" t="s">
        <v>629</v>
      </c>
      <c r="E4591" s="3" t="s">
        <v>866</v>
      </c>
      <c r="F4591" s="3"/>
      <c r="G4591" s="3" t="s">
        <v>1</v>
      </c>
      <c r="H4591" s="3">
        <v>4</v>
      </c>
      <c r="I4591" s="3" t="s">
        <v>11</v>
      </c>
      <c r="J4591" s="3">
        <v>2050</v>
      </c>
      <c r="K4591" s="9">
        <v>1.25</v>
      </c>
    </row>
    <row r="4592" spans="1:11" x14ac:dyDescent="0.3">
      <c r="A4592" s="4" t="s">
        <v>279</v>
      </c>
      <c r="B4592" s="4" t="s">
        <v>197</v>
      </c>
      <c r="C4592" s="4" t="s">
        <v>10</v>
      </c>
      <c r="D4592" s="4" t="s">
        <v>629</v>
      </c>
      <c r="E4592" s="3" t="s">
        <v>866</v>
      </c>
      <c r="F4592" s="3"/>
      <c r="G4592" s="3" t="s">
        <v>1</v>
      </c>
      <c r="H4592" s="3">
        <v>4</v>
      </c>
      <c r="I4592" s="3" t="s">
        <v>833</v>
      </c>
      <c r="J4592" s="3">
        <v>2015</v>
      </c>
      <c r="K4592" s="9" t="s">
        <v>122</v>
      </c>
    </row>
    <row r="4593" spans="1:11" x14ac:dyDescent="0.3">
      <c r="A4593" s="4" t="s">
        <v>279</v>
      </c>
      <c r="B4593" s="4" t="s">
        <v>197</v>
      </c>
      <c r="C4593" s="4" t="s">
        <v>10</v>
      </c>
      <c r="D4593" s="4" t="s">
        <v>629</v>
      </c>
      <c r="E4593" s="3" t="s">
        <v>866</v>
      </c>
      <c r="F4593" s="3"/>
      <c r="G4593" s="3" t="s">
        <v>1</v>
      </c>
      <c r="H4593" s="3">
        <v>4</v>
      </c>
      <c r="I4593" s="3" t="s">
        <v>833</v>
      </c>
      <c r="J4593" s="3">
        <v>2020</v>
      </c>
      <c r="K4593" s="9">
        <v>0.95</v>
      </c>
    </row>
    <row r="4594" spans="1:11" x14ac:dyDescent="0.3">
      <c r="A4594" s="4" t="s">
        <v>279</v>
      </c>
      <c r="B4594" s="4" t="s">
        <v>197</v>
      </c>
      <c r="C4594" s="4" t="s">
        <v>10</v>
      </c>
      <c r="D4594" s="4" t="s">
        <v>629</v>
      </c>
      <c r="E4594" s="3" t="s">
        <v>866</v>
      </c>
      <c r="F4594" s="3"/>
      <c r="G4594" s="3" t="s">
        <v>1</v>
      </c>
      <c r="H4594" s="3">
        <v>4</v>
      </c>
      <c r="I4594" s="3" t="s">
        <v>833</v>
      </c>
      <c r="J4594" s="3">
        <v>2030</v>
      </c>
      <c r="K4594" s="9">
        <v>0.95</v>
      </c>
    </row>
    <row r="4595" spans="1:11" x14ac:dyDescent="0.3">
      <c r="A4595" s="4" t="s">
        <v>279</v>
      </c>
      <c r="B4595" s="4" t="s">
        <v>197</v>
      </c>
      <c r="C4595" s="4" t="s">
        <v>10</v>
      </c>
      <c r="D4595" s="4" t="s">
        <v>629</v>
      </c>
      <c r="E4595" s="3" t="s">
        <v>866</v>
      </c>
      <c r="F4595" s="3"/>
      <c r="G4595" s="3" t="s">
        <v>1</v>
      </c>
      <c r="H4595" s="3">
        <v>4</v>
      </c>
      <c r="I4595" s="3" t="s">
        <v>833</v>
      </c>
      <c r="J4595" s="3">
        <v>2040</v>
      </c>
      <c r="K4595" s="9">
        <v>0.95</v>
      </c>
    </row>
    <row r="4596" spans="1:11" x14ac:dyDescent="0.3">
      <c r="A4596" s="4" t="s">
        <v>279</v>
      </c>
      <c r="B4596" s="4" t="s">
        <v>197</v>
      </c>
      <c r="C4596" s="4" t="s">
        <v>10</v>
      </c>
      <c r="D4596" s="4" t="s">
        <v>629</v>
      </c>
      <c r="E4596" s="3" t="s">
        <v>866</v>
      </c>
      <c r="F4596" s="3"/>
      <c r="G4596" s="3" t="s">
        <v>1</v>
      </c>
      <c r="H4596" s="3">
        <v>4</v>
      </c>
      <c r="I4596" s="3" t="s">
        <v>833</v>
      </c>
      <c r="J4596" s="3">
        <v>2050</v>
      </c>
      <c r="K4596" s="9">
        <v>0.95</v>
      </c>
    </row>
    <row r="4597" spans="1:11" x14ac:dyDescent="0.3">
      <c r="A4597" s="4" t="s">
        <v>279</v>
      </c>
      <c r="B4597" s="4" t="s">
        <v>197</v>
      </c>
      <c r="C4597" s="4" t="s">
        <v>10</v>
      </c>
      <c r="D4597" s="4" t="s">
        <v>417</v>
      </c>
      <c r="E4597" s="3" t="s">
        <v>850</v>
      </c>
      <c r="F4597" s="3"/>
      <c r="G4597" s="3"/>
      <c r="H4597" s="3"/>
      <c r="I4597" s="3" t="s">
        <v>833</v>
      </c>
      <c r="J4597" s="3">
        <v>2015</v>
      </c>
      <c r="K4597" s="9" t="s">
        <v>122</v>
      </c>
    </row>
    <row r="4598" spans="1:11" x14ac:dyDescent="0.3">
      <c r="A4598" s="4" t="s">
        <v>279</v>
      </c>
      <c r="B4598" s="4" t="s">
        <v>197</v>
      </c>
      <c r="C4598" s="4" t="s">
        <v>10</v>
      </c>
      <c r="D4598" s="4" t="s">
        <v>417</v>
      </c>
      <c r="E4598" s="3" t="s">
        <v>850</v>
      </c>
      <c r="F4598" s="3"/>
      <c r="G4598" s="3"/>
      <c r="H4598" s="3"/>
      <c r="I4598" s="3" t="s">
        <v>833</v>
      </c>
      <c r="J4598" s="3">
        <v>2020</v>
      </c>
      <c r="K4598" s="9">
        <v>4</v>
      </c>
    </row>
    <row r="4599" spans="1:11" x14ac:dyDescent="0.3">
      <c r="A4599" s="4" t="s">
        <v>279</v>
      </c>
      <c r="B4599" s="4" t="s">
        <v>197</v>
      </c>
      <c r="C4599" s="4" t="s">
        <v>10</v>
      </c>
      <c r="D4599" s="4" t="s">
        <v>417</v>
      </c>
      <c r="E4599" s="3" t="s">
        <v>850</v>
      </c>
      <c r="F4599" s="3"/>
      <c r="G4599" s="3"/>
      <c r="H4599" s="3"/>
      <c r="I4599" s="3" t="s">
        <v>833</v>
      </c>
      <c r="J4599" s="3">
        <v>2030</v>
      </c>
      <c r="K4599" s="9">
        <v>0</v>
      </c>
    </row>
    <row r="4600" spans="1:11" x14ac:dyDescent="0.3">
      <c r="A4600" s="4" t="s">
        <v>279</v>
      </c>
      <c r="B4600" s="4" t="s">
        <v>197</v>
      </c>
      <c r="C4600" s="4" t="s">
        <v>10</v>
      </c>
      <c r="D4600" s="4" t="s">
        <v>417</v>
      </c>
      <c r="E4600" s="3" t="s">
        <v>850</v>
      </c>
      <c r="F4600" s="3"/>
      <c r="G4600" s="3"/>
      <c r="H4600" s="3"/>
      <c r="I4600" s="3" t="s">
        <v>833</v>
      </c>
      <c r="J4600" s="3">
        <v>2040</v>
      </c>
      <c r="K4600" s="9">
        <v>0</v>
      </c>
    </row>
    <row r="4601" spans="1:11" x14ac:dyDescent="0.3">
      <c r="A4601" s="4" t="s">
        <v>279</v>
      </c>
      <c r="B4601" s="4" t="s">
        <v>197</v>
      </c>
      <c r="C4601" s="4" t="s">
        <v>10</v>
      </c>
      <c r="D4601" s="4" t="s">
        <v>417</v>
      </c>
      <c r="E4601" s="3" t="s">
        <v>850</v>
      </c>
      <c r="F4601" s="3"/>
      <c r="G4601" s="3"/>
      <c r="H4601" s="3"/>
      <c r="I4601" s="3" t="s">
        <v>833</v>
      </c>
      <c r="J4601" s="3">
        <v>2050</v>
      </c>
      <c r="K4601" s="9">
        <v>0</v>
      </c>
    </row>
    <row r="4602" spans="1:11" x14ac:dyDescent="0.3">
      <c r="A4602" s="4" t="s">
        <v>279</v>
      </c>
      <c r="B4602" s="4" t="s">
        <v>197</v>
      </c>
      <c r="C4602" s="4" t="s">
        <v>10</v>
      </c>
      <c r="D4602" s="4" t="s">
        <v>422</v>
      </c>
      <c r="E4602" s="3" t="s">
        <v>857</v>
      </c>
      <c r="F4602" s="3"/>
      <c r="G4602" s="3" t="s">
        <v>3</v>
      </c>
      <c r="H4602" s="3">
        <v>8</v>
      </c>
      <c r="I4602" s="3" t="s">
        <v>833</v>
      </c>
      <c r="J4602" s="3">
        <v>2015</v>
      </c>
      <c r="K4602" s="9">
        <v>4</v>
      </c>
    </row>
    <row r="4603" spans="1:11" x14ac:dyDescent="0.3">
      <c r="A4603" s="4" t="s">
        <v>279</v>
      </c>
      <c r="B4603" s="4" t="s">
        <v>197</v>
      </c>
      <c r="C4603" s="4" t="s">
        <v>10</v>
      </c>
      <c r="D4603" s="4" t="s">
        <v>422</v>
      </c>
      <c r="E4603" s="3" t="s">
        <v>857</v>
      </c>
      <c r="F4603" s="3"/>
      <c r="G4603" s="3" t="s">
        <v>3</v>
      </c>
      <c r="H4603" s="3">
        <v>8</v>
      </c>
      <c r="I4603" s="3" t="s">
        <v>833</v>
      </c>
      <c r="J4603" s="3">
        <v>2020</v>
      </c>
      <c r="K4603" s="9">
        <v>4</v>
      </c>
    </row>
    <row r="4604" spans="1:11" x14ac:dyDescent="0.3">
      <c r="A4604" s="4" t="s">
        <v>279</v>
      </c>
      <c r="B4604" s="4" t="s">
        <v>197</v>
      </c>
      <c r="C4604" s="4" t="s">
        <v>10</v>
      </c>
      <c r="D4604" s="4" t="s">
        <v>422</v>
      </c>
      <c r="E4604" s="3" t="s">
        <v>857</v>
      </c>
      <c r="F4604" s="3"/>
      <c r="G4604" s="3" t="s">
        <v>3</v>
      </c>
      <c r="H4604" s="3">
        <v>8</v>
      </c>
      <c r="I4604" s="3" t="s">
        <v>833</v>
      </c>
      <c r="J4604" s="3">
        <v>2030</v>
      </c>
      <c r="K4604" s="9">
        <v>4</v>
      </c>
    </row>
    <row r="4605" spans="1:11" x14ac:dyDescent="0.3">
      <c r="A4605" s="4" t="s">
        <v>279</v>
      </c>
      <c r="B4605" s="4" t="s">
        <v>197</v>
      </c>
      <c r="C4605" s="4" t="s">
        <v>10</v>
      </c>
      <c r="D4605" s="4" t="s">
        <v>422</v>
      </c>
      <c r="E4605" s="3" t="s">
        <v>857</v>
      </c>
      <c r="F4605" s="3"/>
      <c r="G4605" s="3" t="s">
        <v>3</v>
      </c>
      <c r="H4605" s="3">
        <v>8</v>
      </c>
      <c r="I4605" s="3" t="s">
        <v>833</v>
      </c>
      <c r="J4605" s="3">
        <v>2040</v>
      </c>
      <c r="K4605" s="9">
        <v>4</v>
      </c>
    </row>
    <row r="4606" spans="1:11" x14ac:dyDescent="0.3">
      <c r="A4606" s="4" t="s">
        <v>279</v>
      </c>
      <c r="B4606" s="4" t="s">
        <v>197</v>
      </c>
      <c r="C4606" s="4" t="s">
        <v>10</v>
      </c>
      <c r="D4606" s="4" t="s">
        <v>422</v>
      </c>
      <c r="E4606" s="3" t="s">
        <v>857</v>
      </c>
      <c r="F4606" s="3"/>
      <c r="G4606" s="3" t="s">
        <v>3</v>
      </c>
      <c r="H4606" s="3">
        <v>8</v>
      </c>
      <c r="I4606" s="3" t="s">
        <v>833</v>
      </c>
      <c r="J4606" s="3">
        <v>2050</v>
      </c>
      <c r="K4606" s="9">
        <v>4</v>
      </c>
    </row>
    <row r="4607" spans="1:11" x14ac:dyDescent="0.3">
      <c r="A4607" s="4" t="s">
        <v>279</v>
      </c>
      <c r="B4607" s="4" t="s">
        <v>197</v>
      </c>
      <c r="C4607" s="4" t="s">
        <v>10</v>
      </c>
      <c r="D4607" s="4" t="s">
        <v>419</v>
      </c>
      <c r="E4607" s="3" t="s">
        <v>853</v>
      </c>
      <c r="F4607" s="3"/>
      <c r="G4607" s="3" t="s">
        <v>19</v>
      </c>
      <c r="H4607" s="3"/>
      <c r="I4607" s="3" t="s">
        <v>833</v>
      </c>
      <c r="J4607" s="3">
        <v>2015</v>
      </c>
      <c r="K4607" s="9">
        <v>20</v>
      </c>
    </row>
    <row r="4608" spans="1:11" x14ac:dyDescent="0.3">
      <c r="A4608" s="4" t="s">
        <v>279</v>
      </c>
      <c r="B4608" s="4" t="s">
        <v>197</v>
      </c>
      <c r="C4608" s="4" t="s">
        <v>10</v>
      </c>
      <c r="D4608" s="4" t="s">
        <v>419</v>
      </c>
      <c r="E4608" s="3" t="s">
        <v>853</v>
      </c>
      <c r="F4608" s="3"/>
      <c r="G4608" s="3" t="s">
        <v>19</v>
      </c>
      <c r="H4608" s="3"/>
      <c r="I4608" s="3" t="s">
        <v>833</v>
      </c>
      <c r="J4608" s="3">
        <v>2020</v>
      </c>
      <c r="K4608" s="9">
        <v>20</v>
      </c>
    </row>
    <row r="4609" spans="1:11" x14ac:dyDescent="0.3">
      <c r="A4609" s="4" t="s">
        <v>279</v>
      </c>
      <c r="B4609" s="4" t="s">
        <v>197</v>
      </c>
      <c r="C4609" s="4" t="s">
        <v>10</v>
      </c>
      <c r="D4609" s="4" t="s">
        <v>419</v>
      </c>
      <c r="E4609" s="3" t="s">
        <v>853</v>
      </c>
      <c r="F4609" s="3"/>
      <c r="G4609" s="3" t="s">
        <v>19</v>
      </c>
      <c r="H4609" s="3"/>
      <c r="I4609" s="3" t="s">
        <v>833</v>
      </c>
      <c r="J4609" s="3">
        <v>2030</v>
      </c>
      <c r="K4609" s="9">
        <v>20</v>
      </c>
    </row>
    <row r="4610" spans="1:11" x14ac:dyDescent="0.3">
      <c r="A4610" s="4" t="s">
        <v>279</v>
      </c>
      <c r="B4610" s="4" t="s">
        <v>197</v>
      </c>
      <c r="C4610" s="4" t="s">
        <v>10</v>
      </c>
      <c r="D4610" s="4" t="s">
        <v>419</v>
      </c>
      <c r="E4610" s="3" t="s">
        <v>853</v>
      </c>
      <c r="F4610" s="3"/>
      <c r="G4610" s="3" t="s">
        <v>19</v>
      </c>
      <c r="H4610" s="3"/>
      <c r="I4610" s="3" t="s">
        <v>833</v>
      </c>
      <c r="J4610" s="3">
        <v>2040</v>
      </c>
      <c r="K4610" s="9">
        <v>20</v>
      </c>
    </row>
    <row r="4611" spans="1:11" x14ac:dyDescent="0.3">
      <c r="A4611" s="4" t="s">
        <v>279</v>
      </c>
      <c r="B4611" s="4" t="s">
        <v>197</v>
      </c>
      <c r="C4611" s="4" t="s">
        <v>10</v>
      </c>
      <c r="D4611" s="4" t="s">
        <v>419</v>
      </c>
      <c r="E4611" s="3" t="s">
        <v>853</v>
      </c>
      <c r="F4611" s="3"/>
      <c r="G4611" s="3" t="s">
        <v>19</v>
      </c>
      <c r="H4611" s="3"/>
      <c r="I4611" s="3" t="s">
        <v>833</v>
      </c>
      <c r="J4611" s="3">
        <v>2050</v>
      </c>
      <c r="K4611" s="9">
        <v>20</v>
      </c>
    </row>
    <row r="4612" spans="1:11" x14ac:dyDescent="0.3">
      <c r="A4612" s="4" t="s">
        <v>279</v>
      </c>
      <c r="B4612" s="4" t="s">
        <v>197</v>
      </c>
      <c r="C4612" s="4" t="s">
        <v>10</v>
      </c>
      <c r="D4612" s="4" t="s">
        <v>634</v>
      </c>
      <c r="E4612" s="3" t="s">
        <v>867</v>
      </c>
      <c r="F4612" s="3"/>
      <c r="G4612" s="3" t="s">
        <v>75</v>
      </c>
      <c r="H4612" s="3" t="s">
        <v>121</v>
      </c>
      <c r="I4612" s="3" t="s">
        <v>12</v>
      </c>
      <c r="J4612" s="3">
        <v>2020</v>
      </c>
      <c r="K4612" s="9">
        <v>0.5</v>
      </c>
    </row>
    <row r="4613" spans="1:11" x14ac:dyDescent="0.3">
      <c r="A4613" s="4" t="s">
        <v>279</v>
      </c>
      <c r="B4613" s="4" t="s">
        <v>197</v>
      </c>
      <c r="C4613" s="4" t="s">
        <v>10</v>
      </c>
      <c r="D4613" s="4" t="s">
        <v>634</v>
      </c>
      <c r="E4613" s="3" t="s">
        <v>867</v>
      </c>
      <c r="F4613" s="3"/>
      <c r="G4613" s="3" t="s">
        <v>75</v>
      </c>
      <c r="H4613" s="3" t="s">
        <v>121</v>
      </c>
      <c r="I4613" s="3" t="s">
        <v>12</v>
      </c>
      <c r="J4613" s="3">
        <v>2050</v>
      </c>
      <c r="K4613" s="9">
        <v>0.75</v>
      </c>
    </row>
    <row r="4614" spans="1:11" x14ac:dyDescent="0.3">
      <c r="A4614" s="4" t="s">
        <v>279</v>
      </c>
      <c r="B4614" s="4" t="s">
        <v>197</v>
      </c>
      <c r="C4614" s="4" t="s">
        <v>10</v>
      </c>
      <c r="D4614" s="4" t="s">
        <v>634</v>
      </c>
      <c r="E4614" s="3" t="s">
        <v>867</v>
      </c>
      <c r="F4614" s="3"/>
      <c r="G4614" s="3" t="s">
        <v>75</v>
      </c>
      <c r="H4614" s="3" t="s">
        <v>121</v>
      </c>
      <c r="I4614" s="3" t="s">
        <v>11</v>
      </c>
      <c r="J4614" s="3">
        <v>2020</v>
      </c>
      <c r="K4614" s="9">
        <v>1.25</v>
      </c>
    </row>
    <row r="4615" spans="1:11" x14ac:dyDescent="0.3">
      <c r="A4615" s="4" t="s">
        <v>279</v>
      </c>
      <c r="B4615" s="4" t="s">
        <v>197</v>
      </c>
      <c r="C4615" s="4" t="s">
        <v>10</v>
      </c>
      <c r="D4615" s="4" t="s">
        <v>634</v>
      </c>
      <c r="E4615" s="3" t="s">
        <v>867</v>
      </c>
      <c r="F4615" s="3"/>
      <c r="G4615" s="3" t="s">
        <v>75</v>
      </c>
      <c r="H4615" s="3" t="s">
        <v>121</v>
      </c>
      <c r="I4615" s="3" t="s">
        <v>11</v>
      </c>
      <c r="J4615" s="3">
        <v>2050</v>
      </c>
      <c r="K4615" s="9">
        <v>1.25</v>
      </c>
    </row>
    <row r="4616" spans="1:11" x14ac:dyDescent="0.3">
      <c r="A4616" s="4" t="s">
        <v>279</v>
      </c>
      <c r="B4616" s="4" t="s">
        <v>197</v>
      </c>
      <c r="C4616" s="4" t="s">
        <v>10</v>
      </c>
      <c r="D4616" s="4" t="s">
        <v>634</v>
      </c>
      <c r="E4616" s="3" t="s">
        <v>867</v>
      </c>
      <c r="F4616" s="3"/>
      <c r="G4616" s="3" t="s">
        <v>75</v>
      </c>
      <c r="H4616" s="3" t="s">
        <v>121</v>
      </c>
      <c r="I4616" s="3" t="s">
        <v>833</v>
      </c>
      <c r="J4616" s="3">
        <v>2015</v>
      </c>
      <c r="K4616" s="9" t="s">
        <v>122</v>
      </c>
    </row>
    <row r="4617" spans="1:11" x14ac:dyDescent="0.3">
      <c r="A4617" s="4" t="s">
        <v>279</v>
      </c>
      <c r="B4617" s="4" t="s">
        <v>197</v>
      </c>
      <c r="C4617" s="4" t="s">
        <v>10</v>
      </c>
      <c r="D4617" s="4" t="s">
        <v>634</v>
      </c>
      <c r="E4617" s="3" t="s">
        <v>867</v>
      </c>
      <c r="F4617" s="3"/>
      <c r="G4617" s="3" t="s">
        <v>75</v>
      </c>
      <c r="H4617" s="3" t="s">
        <v>121</v>
      </c>
      <c r="I4617" s="3" t="s">
        <v>833</v>
      </c>
      <c r="J4617" s="3">
        <v>2020</v>
      </c>
      <c r="K4617" s="9">
        <v>120</v>
      </c>
    </row>
    <row r="4618" spans="1:11" x14ac:dyDescent="0.3">
      <c r="A4618" s="4" t="s">
        <v>279</v>
      </c>
      <c r="B4618" s="4" t="s">
        <v>197</v>
      </c>
      <c r="C4618" s="4" t="s">
        <v>10</v>
      </c>
      <c r="D4618" s="4" t="s">
        <v>634</v>
      </c>
      <c r="E4618" s="3" t="s">
        <v>867</v>
      </c>
      <c r="F4618" s="3"/>
      <c r="G4618" s="3" t="s">
        <v>75</v>
      </c>
      <c r="H4618" s="3" t="s">
        <v>121</v>
      </c>
      <c r="I4618" s="3" t="s">
        <v>833</v>
      </c>
      <c r="J4618" s="3">
        <v>2030</v>
      </c>
      <c r="K4618" s="9">
        <v>180</v>
      </c>
    </row>
    <row r="4619" spans="1:11" x14ac:dyDescent="0.3">
      <c r="A4619" s="4" t="s">
        <v>279</v>
      </c>
      <c r="B4619" s="4" t="s">
        <v>197</v>
      </c>
      <c r="C4619" s="4" t="s">
        <v>10</v>
      </c>
      <c r="D4619" s="4" t="s">
        <v>634</v>
      </c>
      <c r="E4619" s="3" t="s">
        <v>867</v>
      </c>
      <c r="F4619" s="3"/>
      <c r="G4619" s="3" t="s">
        <v>75</v>
      </c>
      <c r="H4619" s="3" t="s">
        <v>121</v>
      </c>
      <c r="I4619" s="3" t="s">
        <v>833</v>
      </c>
      <c r="J4619" s="3">
        <v>2040</v>
      </c>
      <c r="K4619" s="9">
        <v>250</v>
      </c>
    </row>
    <row r="4620" spans="1:11" x14ac:dyDescent="0.3">
      <c r="A4620" s="4" t="s">
        <v>279</v>
      </c>
      <c r="B4620" s="4" t="s">
        <v>197</v>
      </c>
      <c r="C4620" s="4" t="s">
        <v>10</v>
      </c>
      <c r="D4620" s="4" t="s">
        <v>634</v>
      </c>
      <c r="E4620" s="3" t="s">
        <v>867</v>
      </c>
      <c r="F4620" s="3"/>
      <c r="G4620" s="3" t="s">
        <v>75</v>
      </c>
      <c r="H4620" s="3" t="s">
        <v>121</v>
      </c>
      <c r="I4620" s="3" t="s">
        <v>833</v>
      </c>
      <c r="J4620" s="3">
        <v>2050</v>
      </c>
      <c r="K4620" s="9">
        <v>300</v>
      </c>
    </row>
    <row r="4621" spans="1:11" x14ac:dyDescent="0.3">
      <c r="A4621" s="4" t="s">
        <v>279</v>
      </c>
      <c r="B4621" s="4" t="s">
        <v>197</v>
      </c>
      <c r="C4621" s="4" t="s">
        <v>10</v>
      </c>
      <c r="D4621" s="4" t="s">
        <v>635</v>
      </c>
      <c r="E4621" s="3" t="s">
        <v>855</v>
      </c>
      <c r="F4621" s="3"/>
      <c r="G4621" s="3" t="s">
        <v>76</v>
      </c>
      <c r="H4621" s="3" t="s">
        <v>121</v>
      </c>
      <c r="I4621" s="3" t="s">
        <v>12</v>
      </c>
      <c r="J4621" s="3">
        <v>2020</v>
      </c>
      <c r="K4621" s="9">
        <v>0.5</v>
      </c>
    </row>
    <row r="4622" spans="1:11" x14ac:dyDescent="0.3">
      <c r="A4622" s="4" t="s">
        <v>279</v>
      </c>
      <c r="B4622" s="4" t="s">
        <v>197</v>
      </c>
      <c r="C4622" s="4" t="s">
        <v>10</v>
      </c>
      <c r="D4622" s="4" t="s">
        <v>635</v>
      </c>
      <c r="E4622" s="3" t="s">
        <v>855</v>
      </c>
      <c r="F4622" s="3"/>
      <c r="G4622" s="3" t="s">
        <v>76</v>
      </c>
      <c r="H4622" s="3" t="s">
        <v>121</v>
      </c>
      <c r="I4622" s="3" t="s">
        <v>12</v>
      </c>
      <c r="J4622" s="3">
        <v>2050</v>
      </c>
      <c r="K4622" s="9">
        <v>0.75</v>
      </c>
    </row>
    <row r="4623" spans="1:11" x14ac:dyDescent="0.3">
      <c r="A4623" s="4" t="s">
        <v>279</v>
      </c>
      <c r="B4623" s="4" t="s">
        <v>197</v>
      </c>
      <c r="C4623" s="4" t="s">
        <v>10</v>
      </c>
      <c r="D4623" s="4" t="s">
        <v>635</v>
      </c>
      <c r="E4623" s="3" t="s">
        <v>855</v>
      </c>
      <c r="F4623" s="3"/>
      <c r="G4623" s="3" t="s">
        <v>76</v>
      </c>
      <c r="H4623" s="3" t="s">
        <v>121</v>
      </c>
      <c r="I4623" s="3" t="s">
        <v>11</v>
      </c>
      <c r="J4623" s="3">
        <v>2020</v>
      </c>
      <c r="K4623" s="9">
        <v>1.25</v>
      </c>
    </row>
    <row r="4624" spans="1:11" x14ac:dyDescent="0.3">
      <c r="A4624" s="4" t="s">
        <v>279</v>
      </c>
      <c r="B4624" s="4" t="s">
        <v>197</v>
      </c>
      <c r="C4624" s="4" t="s">
        <v>10</v>
      </c>
      <c r="D4624" s="4" t="s">
        <v>635</v>
      </c>
      <c r="E4624" s="3" t="s">
        <v>855</v>
      </c>
      <c r="F4624" s="3"/>
      <c r="G4624" s="3" t="s">
        <v>76</v>
      </c>
      <c r="H4624" s="3" t="s">
        <v>121</v>
      </c>
      <c r="I4624" s="3" t="s">
        <v>11</v>
      </c>
      <c r="J4624" s="3">
        <v>2050</v>
      </c>
      <c r="K4624" s="9">
        <v>1.25</v>
      </c>
    </row>
    <row r="4625" spans="1:11" x14ac:dyDescent="0.3">
      <c r="A4625" s="4" t="s">
        <v>279</v>
      </c>
      <c r="B4625" s="4" t="s">
        <v>197</v>
      </c>
      <c r="C4625" s="4" t="s">
        <v>10</v>
      </c>
      <c r="D4625" s="4" t="s">
        <v>635</v>
      </c>
      <c r="E4625" s="3" t="s">
        <v>855</v>
      </c>
      <c r="F4625" s="3"/>
      <c r="G4625" s="3" t="s">
        <v>76</v>
      </c>
      <c r="H4625" s="3" t="s">
        <v>121</v>
      </c>
      <c r="I4625" s="3" t="s">
        <v>833</v>
      </c>
      <c r="J4625" s="3">
        <v>2015</v>
      </c>
      <c r="K4625" s="9" t="s">
        <v>122</v>
      </c>
    </row>
    <row r="4626" spans="1:11" x14ac:dyDescent="0.3">
      <c r="A4626" s="4" t="s">
        <v>279</v>
      </c>
      <c r="B4626" s="4" t="s">
        <v>197</v>
      </c>
      <c r="C4626" s="4" t="s">
        <v>10</v>
      </c>
      <c r="D4626" s="4" t="s">
        <v>635</v>
      </c>
      <c r="E4626" s="3" t="s">
        <v>855</v>
      </c>
      <c r="F4626" s="3"/>
      <c r="G4626" s="3" t="s">
        <v>76</v>
      </c>
      <c r="H4626" s="3" t="s">
        <v>121</v>
      </c>
      <c r="I4626" s="3" t="s">
        <v>833</v>
      </c>
      <c r="J4626" s="3">
        <v>2020</v>
      </c>
      <c r="K4626" s="9">
        <v>145</v>
      </c>
    </row>
    <row r="4627" spans="1:11" x14ac:dyDescent="0.3">
      <c r="A4627" s="4" t="s">
        <v>279</v>
      </c>
      <c r="B4627" s="4" t="s">
        <v>197</v>
      </c>
      <c r="C4627" s="4" t="s">
        <v>10</v>
      </c>
      <c r="D4627" s="4" t="s">
        <v>635</v>
      </c>
      <c r="E4627" s="3" t="s">
        <v>855</v>
      </c>
      <c r="F4627" s="3"/>
      <c r="G4627" s="3" t="s">
        <v>76</v>
      </c>
      <c r="H4627" s="3" t="s">
        <v>121</v>
      </c>
      <c r="I4627" s="3" t="s">
        <v>833</v>
      </c>
      <c r="J4627" s="3">
        <v>2030</v>
      </c>
      <c r="K4627" s="9">
        <v>220</v>
      </c>
    </row>
    <row r="4628" spans="1:11" x14ac:dyDescent="0.3">
      <c r="A4628" s="4" t="s">
        <v>279</v>
      </c>
      <c r="B4628" s="4" t="s">
        <v>197</v>
      </c>
      <c r="C4628" s="4" t="s">
        <v>10</v>
      </c>
      <c r="D4628" s="4" t="s">
        <v>635</v>
      </c>
      <c r="E4628" s="3" t="s">
        <v>855</v>
      </c>
      <c r="F4628" s="3"/>
      <c r="G4628" s="3" t="s">
        <v>76</v>
      </c>
      <c r="H4628" s="3" t="s">
        <v>121</v>
      </c>
      <c r="I4628" s="3" t="s">
        <v>833</v>
      </c>
      <c r="J4628" s="3">
        <v>2040</v>
      </c>
      <c r="K4628" s="9">
        <v>300</v>
      </c>
    </row>
    <row r="4629" spans="1:11" x14ac:dyDescent="0.3">
      <c r="A4629" s="4" t="s">
        <v>279</v>
      </c>
      <c r="B4629" s="4" t="s">
        <v>197</v>
      </c>
      <c r="C4629" s="4" t="s">
        <v>10</v>
      </c>
      <c r="D4629" s="4" t="s">
        <v>635</v>
      </c>
      <c r="E4629" s="3" t="s">
        <v>855</v>
      </c>
      <c r="F4629" s="3"/>
      <c r="G4629" s="3" t="s">
        <v>76</v>
      </c>
      <c r="H4629" s="3" t="s">
        <v>121</v>
      </c>
      <c r="I4629" s="3" t="s">
        <v>833</v>
      </c>
      <c r="J4629" s="3">
        <v>2050</v>
      </c>
      <c r="K4629" s="9">
        <v>360</v>
      </c>
    </row>
    <row r="4630" spans="1:11" x14ac:dyDescent="0.3">
      <c r="A4630" s="4" t="s">
        <v>279</v>
      </c>
      <c r="B4630" s="4" t="s">
        <v>197</v>
      </c>
      <c r="C4630" s="4" t="s">
        <v>415</v>
      </c>
      <c r="D4630" s="4" t="s">
        <v>453</v>
      </c>
      <c r="E4630" s="3" t="s">
        <v>850</v>
      </c>
      <c r="F4630" s="3"/>
      <c r="G4630" s="3"/>
      <c r="H4630" s="3"/>
      <c r="I4630" s="3" t="s">
        <v>833</v>
      </c>
      <c r="J4630" s="3">
        <v>2015</v>
      </c>
      <c r="K4630" s="9" t="s">
        <v>122</v>
      </c>
    </row>
    <row r="4631" spans="1:11" x14ac:dyDescent="0.3">
      <c r="A4631" s="4" t="s">
        <v>279</v>
      </c>
      <c r="B4631" s="4" t="s">
        <v>197</v>
      </c>
      <c r="C4631" s="4" t="s">
        <v>415</v>
      </c>
      <c r="D4631" s="4" t="s">
        <v>453</v>
      </c>
      <c r="E4631" s="3" t="s">
        <v>850</v>
      </c>
      <c r="F4631" s="3"/>
      <c r="G4631" s="3"/>
      <c r="H4631" s="3"/>
      <c r="I4631" s="3" t="s">
        <v>833</v>
      </c>
      <c r="J4631" s="3">
        <v>2020</v>
      </c>
      <c r="K4631" s="9">
        <v>75</v>
      </c>
    </row>
    <row r="4632" spans="1:11" x14ac:dyDescent="0.3">
      <c r="A4632" s="4" t="s">
        <v>279</v>
      </c>
      <c r="B4632" s="4" t="s">
        <v>197</v>
      </c>
      <c r="C4632" s="4" t="s">
        <v>415</v>
      </c>
      <c r="D4632" s="4" t="s">
        <v>453</v>
      </c>
      <c r="E4632" s="3" t="s">
        <v>850</v>
      </c>
      <c r="F4632" s="3"/>
      <c r="G4632" s="3"/>
      <c r="H4632" s="3"/>
      <c r="I4632" s="3" t="s">
        <v>833</v>
      </c>
      <c r="J4632" s="3">
        <v>2030</v>
      </c>
      <c r="K4632" s="9">
        <v>75</v>
      </c>
    </row>
    <row r="4633" spans="1:11" x14ac:dyDescent="0.3">
      <c r="A4633" s="4" t="s">
        <v>279</v>
      </c>
      <c r="B4633" s="4" t="s">
        <v>197</v>
      </c>
      <c r="C4633" s="4" t="s">
        <v>415</v>
      </c>
      <c r="D4633" s="4" t="s">
        <v>453</v>
      </c>
      <c r="E4633" s="3" t="s">
        <v>850</v>
      </c>
      <c r="F4633" s="3"/>
      <c r="G4633" s="3"/>
      <c r="H4633" s="3"/>
      <c r="I4633" s="3" t="s">
        <v>833</v>
      </c>
      <c r="J4633" s="3">
        <v>2040</v>
      </c>
      <c r="K4633" s="9">
        <v>75</v>
      </c>
    </row>
    <row r="4634" spans="1:11" x14ac:dyDescent="0.3">
      <c r="A4634" s="4" t="s">
        <v>279</v>
      </c>
      <c r="B4634" s="4" t="s">
        <v>197</v>
      </c>
      <c r="C4634" s="4" t="s">
        <v>415</v>
      </c>
      <c r="D4634" s="4" t="s">
        <v>453</v>
      </c>
      <c r="E4634" s="3" t="s">
        <v>850</v>
      </c>
      <c r="F4634" s="3"/>
      <c r="G4634" s="3"/>
      <c r="H4634" s="3"/>
      <c r="I4634" s="3" t="s">
        <v>833</v>
      </c>
      <c r="J4634" s="3">
        <v>2050</v>
      </c>
      <c r="K4634" s="9">
        <v>75</v>
      </c>
    </row>
    <row r="4635" spans="1:11" x14ac:dyDescent="0.3">
      <c r="A4635" s="4" t="s">
        <v>279</v>
      </c>
      <c r="B4635" s="4" t="s">
        <v>197</v>
      </c>
      <c r="C4635" s="4" t="s">
        <v>415</v>
      </c>
      <c r="D4635" s="4" t="s">
        <v>454</v>
      </c>
      <c r="E4635" s="3" t="s">
        <v>850</v>
      </c>
      <c r="F4635" s="3"/>
      <c r="G4635" s="3"/>
      <c r="H4635" s="3"/>
      <c r="I4635" s="3" t="s">
        <v>833</v>
      </c>
      <c r="J4635" s="3">
        <v>2015</v>
      </c>
      <c r="K4635" s="9" t="s">
        <v>122</v>
      </c>
    </row>
    <row r="4636" spans="1:11" x14ac:dyDescent="0.3">
      <c r="A4636" s="4" t="s">
        <v>279</v>
      </c>
      <c r="B4636" s="4" t="s">
        <v>197</v>
      </c>
      <c r="C4636" s="4" t="s">
        <v>415</v>
      </c>
      <c r="D4636" s="4" t="s">
        <v>454</v>
      </c>
      <c r="E4636" s="3" t="s">
        <v>850</v>
      </c>
      <c r="F4636" s="3"/>
      <c r="G4636" s="3"/>
      <c r="H4636" s="3"/>
      <c r="I4636" s="3" t="s">
        <v>833</v>
      </c>
      <c r="J4636" s="3">
        <v>2020</v>
      </c>
      <c r="K4636" s="9">
        <v>25</v>
      </c>
    </row>
    <row r="4637" spans="1:11" x14ac:dyDescent="0.3">
      <c r="A4637" s="4" t="s">
        <v>279</v>
      </c>
      <c r="B4637" s="4" t="s">
        <v>197</v>
      </c>
      <c r="C4637" s="4" t="s">
        <v>415</v>
      </c>
      <c r="D4637" s="4" t="s">
        <v>454</v>
      </c>
      <c r="E4637" s="3" t="s">
        <v>850</v>
      </c>
      <c r="F4637" s="3"/>
      <c r="G4637" s="3"/>
      <c r="H4637" s="3"/>
      <c r="I4637" s="3" t="s">
        <v>833</v>
      </c>
      <c r="J4637" s="3">
        <v>2030</v>
      </c>
      <c r="K4637" s="9">
        <v>25</v>
      </c>
    </row>
    <row r="4638" spans="1:11" x14ac:dyDescent="0.3">
      <c r="A4638" s="4" t="s">
        <v>279</v>
      </c>
      <c r="B4638" s="4" t="s">
        <v>197</v>
      </c>
      <c r="C4638" s="4" t="s">
        <v>415</v>
      </c>
      <c r="D4638" s="4" t="s">
        <v>454</v>
      </c>
      <c r="E4638" s="3" t="s">
        <v>850</v>
      </c>
      <c r="F4638" s="3"/>
      <c r="G4638" s="3"/>
      <c r="H4638" s="3"/>
      <c r="I4638" s="3" t="s">
        <v>833</v>
      </c>
      <c r="J4638" s="3">
        <v>2040</v>
      </c>
      <c r="K4638" s="9">
        <v>25</v>
      </c>
    </row>
    <row r="4639" spans="1:11" x14ac:dyDescent="0.3">
      <c r="A4639" s="4" t="s">
        <v>279</v>
      </c>
      <c r="B4639" s="4" t="s">
        <v>197</v>
      </c>
      <c r="C4639" s="4" t="s">
        <v>415</v>
      </c>
      <c r="D4639" s="4" t="s">
        <v>454</v>
      </c>
      <c r="E4639" s="3" t="s">
        <v>850</v>
      </c>
      <c r="F4639" s="3"/>
      <c r="G4639" s="3"/>
      <c r="H4639" s="3"/>
      <c r="I4639" s="3" t="s">
        <v>833</v>
      </c>
      <c r="J4639" s="3">
        <v>2050</v>
      </c>
      <c r="K4639" s="9">
        <v>25</v>
      </c>
    </row>
    <row r="4640" spans="1:11" x14ac:dyDescent="0.3">
      <c r="A4640" s="4" t="s">
        <v>279</v>
      </c>
      <c r="B4640" s="4" t="s">
        <v>197</v>
      </c>
      <c r="C4640" s="4" t="s">
        <v>415</v>
      </c>
      <c r="D4640" s="4" t="s">
        <v>777</v>
      </c>
      <c r="E4640" s="3" t="s">
        <v>906</v>
      </c>
      <c r="F4640" s="3"/>
      <c r="G4640" s="3" t="s">
        <v>125</v>
      </c>
      <c r="H4640" s="3">
        <v>6</v>
      </c>
      <c r="I4640" s="3" t="s">
        <v>12</v>
      </c>
      <c r="J4640" s="3">
        <v>2020</v>
      </c>
      <c r="K4640" s="9">
        <v>0.75</v>
      </c>
    </row>
    <row r="4641" spans="1:11" x14ac:dyDescent="0.3">
      <c r="A4641" s="4" t="s">
        <v>279</v>
      </c>
      <c r="B4641" s="4" t="s">
        <v>197</v>
      </c>
      <c r="C4641" s="4" t="s">
        <v>415</v>
      </c>
      <c r="D4641" s="4" t="s">
        <v>777</v>
      </c>
      <c r="E4641" s="3" t="s">
        <v>906</v>
      </c>
      <c r="F4641" s="3"/>
      <c r="G4641" s="3" t="s">
        <v>125</v>
      </c>
      <c r="H4641" s="3">
        <v>6</v>
      </c>
      <c r="I4641" s="3" t="s">
        <v>12</v>
      </c>
      <c r="J4641" s="3">
        <v>2050</v>
      </c>
      <c r="K4641" s="9">
        <v>0.75</v>
      </c>
    </row>
    <row r="4642" spans="1:11" x14ac:dyDescent="0.3">
      <c r="A4642" s="4" t="s">
        <v>279</v>
      </c>
      <c r="B4642" s="4" t="s">
        <v>197</v>
      </c>
      <c r="C4642" s="4" t="s">
        <v>415</v>
      </c>
      <c r="D4642" s="4" t="s">
        <v>777</v>
      </c>
      <c r="E4642" s="3" t="s">
        <v>906</v>
      </c>
      <c r="F4642" s="3"/>
      <c r="G4642" s="3" t="s">
        <v>125</v>
      </c>
      <c r="H4642" s="3">
        <v>6</v>
      </c>
      <c r="I4642" s="3" t="s">
        <v>11</v>
      </c>
      <c r="J4642" s="3">
        <v>2020</v>
      </c>
      <c r="K4642" s="9">
        <v>1.25</v>
      </c>
    </row>
    <row r="4643" spans="1:11" x14ac:dyDescent="0.3">
      <c r="A4643" s="4" t="s">
        <v>279</v>
      </c>
      <c r="B4643" s="4" t="s">
        <v>197</v>
      </c>
      <c r="C4643" s="4" t="s">
        <v>415</v>
      </c>
      <c r="D4643" s="4" t="s">
        <v>777</v>
      </c>
      <c r="E4643" s="3" t="s">
        <v>906</v>
      </c>
      <c r="F4643" s="3"/>
      <c r="G4643" s="3" t="s">
        <v>125</v>
      </c>
      <c r="H4643" s="3">
        <v>6</v>
      </c>
      <c r="I4643" s="3" t="s">
        <v>11</v>
      </c>
      <c r="J4643" s="3">
        <v>2050</v>
      </c>
      <c r="K4643" s="9">
        <v>1.25</v>
      </c>
    </row>
    <row r="4644" spans="1:11" x14ac:dyDescent="0.3">
      <c r="A4644" s="4" t="s">
        <v>279</v>
      </c>
      <c r="B4644" s="4" t="s">
        <v>197</v>
      </c>
      <c r="C4644" s="4" t="s">
        <v>415</v>
      </c>
      <c r="D4644" s="4" t="s">
        <v>777</v>
      </c>
      <c r="E4644" s="3" t="s">
        <v>906</v>
      </c>
      <c r="F4644" s="3"/>
      <c r="G4644" s="3" t="s">
        <v>125</v>
      </c>
      <c r="H4644" s="3">
        <v>6</v>
      </c>
      <c r="I4644" s="3" t="s">
        <v>833</v>
      </c>
      <c r="J4644" s="3">
        <v>2015</v>
      </c>
      <c r="K4644" s="9" t="s">
        <v>122</v>
      </c>
    </row>
    <row r="4645" spans="1:11" x14ac:dyDescent="0.3">
      <c r="A4645" s="4" t="s">
        <v>279</v>
      </c>
      <c r="B4645" s="4" t="s">
        <v>197</v>
      </c>
      <c r="C4645" s="4" t="s">
        <v>415</v>
      </c>
      <c r="D4645" s="4" t="s">
        <v>777</v>
      </c>
      <c r="E4645" s="3" t="s">
        <v>906</v>
      </c>
      <c r="F4645" s="3"/>
      <c r="G4645" s="3" t="s">
        <v>125</v>
      </c>
      <c r="H4645" s="3">
        <v>6</v>
      </c>
      <c r="I4645" s="3" t="s">
        <v>833</v>
      </c>
      <c r="J4645" s="3">
        <v>2020</v>
      </c>
      <c r="K4645" s="9">
        <v>6.2779291553133512E-2</v>
      </c>
    </row>
    <row r="4646" spans="1:11" x14ac:dyDescent="0.3">
      <c r="A4646" s="4" t="s">
        <v>279</v>
      </c>
      <c r="B4646" s="4" t="s">
        <v>197</v>
      </c>
      <c r="C4646" s="4" t="s">
        <v>415</v>
      </c>
      <c r="D4646" s="4" t="s">
        <v>777</v>
      </c>
      <c r="E4646" s="3" t="s">
        <v>906</v>
      </c>
      <c r="F4646" s="3"/>
      <c r="G4646" s="3" t="s">
        <v>125</v>
      </c>
      <c r="H4646" s="3">
        <v>6</v>
      </c>
      <c r="I4646" s="3" t="s">
        <v>833</v>
      </c>
      <c r="J4646" s="3">
        <v>2030</v>
      </c>
      <c r="K4646" s="9">
        <v>6.2779291553133498E-2</v>
      </c>
    </row>
    <row r="4647" spans="1:11" x14ac:dyDescent="0.3">
      <c r="A4647" s="4" t="s">
        <v>279</v>
      </c>
      <c r="B4647" s="4" t="s">
        <v>197</v>
      </c>
      <c r="C4647" s="4" t="s">
        <v>415</v>
      </c>
      <c r="D4647" s="4" t="s">
        <v>777</v>
      </c>
      <c r="E4647" s="3" t="s">
        <v>906</v>
      </c>
      <c r="F4647" s="3"/>
      <c r="G4647" s="3" t="s">
        <v>125</v>
      </c>
      <c r="H4647" s="3">
        <v>6</v>
      </c>
      <c r="I4647" s="3" t="s">
        <v>833</v>
      </c>
      <c r="J4647" s="3">
        <v>2040</v>
      </c>
      <c r="K4647" s="9">
        <v>6.2779291553133498E-2</v>
      </c>
    </row>
    <row r="4648" spans="1:11" x14ac:dyDescent="0.3">
      <c r="A4648" s="4" t="s">
        <v>279</v>
      </c>
      <c r="B4648" s="4" t="s">
        <v>197</v>
      </c>
      <c r="C4648" s="4" t="s">
        <v>415</v>
      </c>
      <c r="D4648" s="4" t="s">
        <v>777</v>
      </c>
      <c r="E4648" s="3" t="s">
        <v>906</v>
      </c>
      <c r="F4648" s="3"/>
      <c r="G4648" s="3" t="s">
        <v>125</v>
      </c>
      <c r="H4648" s="3">
        <v>6</v>
      </c>
      <c r="I4648" s="3" t="s">
        <v>833</v>
      </c>
      <c r="J4648" s="3">
        <v>2050</v>
      </c>
      <c r="K4648" s="9">
        <v>6.2779291553133498E-2</v>
      </c>
    </row>
    <row r="4649" spans="1:11" x14ac:dyDescent="0.3">
      <c r="A4649" s="4" t="s">
        <v>279</v>
      </c>
      <c r="B4649" s="4" t="s">
        <v>197</v>
      </c>
      <c r="C4649" s="4" t="s">
        <v>415</v>
      </c>
      <c r="D4649" s="4" t="s">
        <v>776</v>
      </c>
      <c r="E4649" s="3" t="s">
        <v>907</v>
      </c>
      <c r="F4649" s="3"/>
      <c r="G4649" s="3" t="s">
        <v>123</v>
      </c>
      <c r="H4649" s="3" t="s">
        <v>124</v>
      </c>
      <c r="I4649" s="3" t="s">
        <v>12</v>
      </c>
      <c r="J4649" s="3">
        <v>2020</v>
      </c>
      <c r="K4649" s="9">
        <v>0.75</v>
      </c>
    </row>
    <row r="4650" spans="1:11" x14ac:dyDescent="0.3">
      <c r="A4650" s="4" t="s">
        <v>279</v>
      </c>
      <c r="B4650" s="4" t="s">
        <v>197</v>
      </c>
      <c r="C4650" s="4" t="s">
        <v>415</v>
      </c>
      <c r="D4650" s="4" t="s">
        <v>776</v>
      </c>
      <c r="E4650" s="3" t="s">
        <v>907</v>
      </c>
      <c r="F4650" s="3"/>
      <c r="G4650" s="3" t="s">
        <v>123</v>
      </c>
      <c r="H4650" s="3" t="s">
        <v>124</v>
      </c>
      <c r="I4650" s="3" t="s">
        <v>12</v>
      </c>
      <c r="J4650" s="3">
        <v>2050</v>
      </c>
      <c r="K4650" s="9">
        <v>0.75</v>
      </c>
    </row>
    <row r="4651" spans="1:11" x14ac:dyDescent="0.3">
      <c r="A4651" s="4" t="s">
        <v>279</v>
      </c>
      <c r="B4651" s="4" t="s">
        <v>197</v>
      </c>
      <c r="C4651" s="4" t="s">
        <v>415</v>
      </c>
      <c r="D4651" s="4" t="s">
        <v>776</v>
      </c>
      <c r="E4651" s="3" t="s">
        <v>907</v>
      </c>
      <c r="F4651" s="3"/>
      <c r="G4651" s="3" t="s">
        <v>123</v>
      </c>
      <c r="H4651" s="3" t="s">
        <v>124</v>
      </c>
      <c r="I4651" s="3" t="s">
        <v>11</v>
      </c>
      <c r="J4651" s="3">
        <v>2020</v>
      </c>
      <c r="K4651" s="9">
        <v>1.25</v>
      </c>
    </row>
    <row r="4652" spans="1:11" x14ac:dyDescent="0.3">
      <c r="A4652" s="4" t="s">
        <v>279</v>
      </c>
      <c r="B4652" s="4" t="s">
        <v>197</v>
      </c>
      <c r="C4652" s="4" t="s">
        <v>415</v>
      </c>
      <c r="D4652" s="4" t="s">
        <v>776</v>
      </c>
      <c r="E4652" s="3" t="s">
        <v>907</v>
      </c>
      <c r="F4652" s="3"/>
      <c r="G4652" s="3" t="s">
        <v>123</v>
      </c>
      <c r="H4652" s="3" t="s">
        <v>124</v>
      </c>
      <c r="I4652" s="3" t="s">
        <v>11</v>
      </c>
      <c r="J4652" s="3">
        <v>2050</v>
      </c>
      <c r="K4652" s="9">
        <v>1.25</v>
      </c>
    </row>
    <row r="4653" spans="1:11" x14ac:dyDescent="0.3">
      <c r="A4653" s="4" t="s">
        <v>279</v>
      </c>
      <c r="B4653" s="4" t="s">
        <v>197</v>
      </c>
      <c r="C4653" s="4" t="s">
        <v>415</v>
      </c>
      <c r="D4653" s="4" t="s">
        <v>776</v>
      </c>
      <c r="E4653" s="3" t="s">
        <v>907</v>
      </c>
      <c r="F4653" s="3"/>
      <c r="G4653" s="3" t="s">
        <v>123</v>
      </c>
      <c r="H4653" s="3" t="s">
        <v>124</v>
      </c>
      <c r="I4653" s="3" t="s">
        <v>833</v>
      </c>
      <c r="J4653" s="3">
        <v>2015</v>
      </c>
      <c r="K4653" s="9" t="s">
        <v>122</v>
      </c>
    </row>
    <row r="4654" spans="1:11" x14ac:dyDescent="0.3">
      <c r="A4654" s="4" t="s">
        <v>279</v>
      </c>
      <c r="B4654" s="4" t="s">
        <v>197</v>
      </c>
      <c r="C4654" s="4" t="s">
        <v>415</v>
      </c>
      <c r="D4654" s="4" t="s">
        <v>776</v>
      </c>
      <c r="E4654" s="3" t="s">
        <v>907</v>
      </c>
      <c r="F4654" s="3"/>
      <c r="G4654" s="3" t="s">
        <v>123</v>
      </c>
      <c r="H4654" s="3" t="s">
        <v>124</v>
      </c>
      <c r="I4654" s="3" t="s">
        <v>833</v>
      </c>
      <c r="J4654" s="3">
        <v>2020</v>
      </c>
      <c r="K4654" s="9">
        <v>2.1972752043596731</v>
      </c>
    </row>
    <row r="4655" spans="1:11" x14ac:dyDescent="0.3">
      <c r="A4655" s="4" t="s">
        <v>279</v>
      </c>
      <c r="B4655" s="4" t="s">
        <v>197</v>
      </c>
      <c r="C4655" s="4" t="s">
        <v>415</v>
      </c>
      <c r="D4655" s="4" t="s">
        <v>776</v>
      </c>
      <c r="E4655" s="3" t="s">
        <v>907</v>
      </c>
      <c r="F4655" s="3"/>
      <c r="G4655" s="3" t="s">
        <v>123</v>
      </c>
      <c r="H4655" s="3" t="s">
        <v>124</v>
      </c>
      <c r="I4655" s="3" t="s">
        <v>833</v>
      </c>
      <c r="J4655" s="3">
        <v>2030</v>
      </c>
      <c r="K4655" s="9">
        <v>1.647956403269754</v>
      </c>
    </row>
    <row r="4656" spans="1:11" x14ac:dyDescent="0.3">
      <c r="A4656" s="4" t="s">
        <v>279</v>
      </c>
      <c r="B4656" s="4" t="s">
        <v>197</v>
      </c>
      <c r="C4656" s="4" t="s">
        <v>415</v>
      </c>
      <c r="D4656" s="4" t="s">
        <v>776</v>
      </c>
      <c r="E4656" s="3" t="s">
        <v>907</v>
      </c>
      <c r="F4656" s="3"/>
      <c r="G4656" s="3" t="s">
        <v>123</v>
      </c>
      <c r="H4656" s="3" t="s">
        <v>124</v>
      </c>
      <c r="I4656" s="3" t="s">
        <v>833</v>
      </c>
      <c r="J4656" s="3">
        <v>2040</v>
      </c>
      <c r="K4656" s="9">
        <v>1.2359673024523159</v>
      </c>
    </row>
    <row r="4657" spans="1:11" x14ac:dyDescent="0.3">
      <c r="A4657" s="4" t="s">
        <v>279</v>
      </c>
      <c r="B4657" s="4" t="s">
        <v>197</v>
      </c>
      <c r="C4657" s="4" t="s">
        <v>415</v>
      </c>
      <c r="D4657" s="4" t="s">
        <v>776</v>
      </c>
      <c r="E4657" s="3" t="s">
        <v>907</v>
      </c>
      <c r="F4657" s="3"/>
      <c r="G4657" s="3" t="s">
        <v>123</v>
      </c>
      <c r="H4657" s="3" t="s">
        <v>124</v>
      </c>
      <c r="I4657" s="3" t="s">
        <v>833</v>
      </c>
      <c r="J4657" s="3">
        <v>2050</v>
      </c>
      <c r="K4657" s="9">
        <v>1.0986376021798361</v>
      </c>
    </row>
    <row r="4658" spans="1:11" x14ac:dyDescent="0.3">
      <c r="A4658" s="4" t="s">
        <v>279</v>
      </c>
      <c r="B4658" s="4" t="s">
        <v>197</v>
      </c>
      <c r="C4658" s="4" t="s">
        <v>415</v>
      </c>
      <c r="D4658" s="4" t="s">
        <v>778</v>
      </c>
      <c r="E4658" s="3" t="s">
        <v>908</v>
      </c>
      <c r="F4658" s="3"/>
      <c r="G4658" s="3"/>
      <c r="H4658" s="3"/>
      <c r="I4658" s="3" t="s">
        <v>833</v>
      </c>
      <c r="J4658" s="3">
        <v>2015</v>
      </c>
      <c r="K4658" s="9" t="s">
        <v>122</v>
      </c>
    </row>
    <row r="4659" spans="1:11" x14ac:dyDescent="0.3">
      <c r="A4659" s="4" t="s">
        <v>279</v>
      </c>
      <c r="B4659" s="4" t="s">
        <v>197</v>
      </c>
      <c r="C4659" s="4" t="s">
        <v>415</v>
      </c>
      <c r="D4659" s="4" t="s">
        <v>778</v>
      </c>
      <c r="E4659" s="3" t="s">
        <v>908</v>
      </c>
      <c r="F4659" s="3"/>
      <c r="G4659" s="3"/>
      <c r="H4659" s="3"/>
      <c r="I4659" s="3" t="s">
        <v>833</v>
      </c>
      <c r="J4659" s="3">
        <v>2020</v>
      </c>
      <c r="K4659" s="9">
        <v>0</v>
      </c>
    </row>
    <row r="4660" spans="1:11" x14ac:dyDescent="0.3">
      <c r="A4660" s="4" t="s">
        <v>279</v>
      </c>
      <c r="B4660" s="4" t="s">
        <v>197</v>
      </c>
      <c r="C4660" s="4" t="s">
        <v>415</v>
      </c>
      <c r="D4660" s="4" t="s">
        <v>778</v>
      </c>
      <c r="E4660" s="3" t="s">
        <v>908</v>
      </c>
      <c r="F4660" s="3"/>
      <c r="G4660" s="3"/>
      <c r="H4660" s="3"/>
      <c r="I4660" s="3" t="s">
        <v>833</v>
      </c>
      <c r="J4660" s="3">
        <v>2030</v>
      </c>
      <c r="K4660" s="9">
        <v>0</v>
      </c>
    </row>
    <row r="4661" spans="1:11" x14ac:dyDescent="0.3">
      <c r="A4661" s="4" t="s">
        <v>279</v>
      </c>
      <c r="B4661" s="4" t="s">
        <v>197</v>
      </c>
      <c r="C4661" s="4" t="s">
        <v>415</v>
      </c>
      <c r="D4661" s="4" t="s">
        <v>778</v>
      </c>
      <c r="E4661" s="3" t="s">
        <v>908</v>
      </c>
      <c r="F4661" s="3"/>
      <c r="G4661" s="3"/>
      <c r="H4661" s="3"/>
      <c r="I4661" s="3" t="s">
        <v>833</v>
      </c>
      <c r="J4661" s="3">
        <v>2040</v>
      </c>
      <c r="K4661" s="9">
        <v>0</v>
      </c>
    </row>
    <row r="4662" spans="1:11" x14ac:dyDescent="0.3">
      <c r="A4662" s="4" t="s">
        <v>279</v>
      </c>
      <c r="B4662" s="4" t="s">
        <v>197</v>
      </c>
      <c r="C4662" s="4" t="s">
        <v>415</v>
      </c>
      <c r="D4662" s="4" t="s">
        <v>778</v>
      </c>
      <c r="E4662" s="3" t="s">
        <v>908</v>
      </c>
      <c r="F4662" s="3"/>
      <c r="G4662" s="3"/>
      <c r="H4662" s="3"/>
      <c r="I4662" s="3" t="s">
        <v>833</v>
      </c>
      <c r="J4662" s="3">
        <v>2050</v>
      </c>
      <c r="K4662" s="9">
        <v>0</v>
      </c>
    </row>
    <row r="4663" spans="1:11" x14ac:dyDescent="0.3">
      <c r="A4663" s="4" t="s">
        <v>279</v>
      </c>
      <c r="B4663" s="4" t="s">
        <v>197</v>
      </c>
      <c r="C4663" s="4" t="s">
        <v>415</v>
      </c>
      <c r="D4663" s="4" t="s">
        <v>728</v>
      </c>
      <c r="E4663" s="3" t="s">
        <v>890</v>
      </c>
      <c r="F4663" s="3"/>
      <c r="G4663" s="3" t="s">
        <v>125</v>
      </c>
      <c r="H4663" s="3">
        <v>6</v>
      </c>
      <c r="I4663" s="3" t="s">
        <v>12</v>
      </c>
      <c r="J4663" s="3">
        <v>2020</v>
      </c>
      <c r="K4663" s="9">
        <v>0.75</v>
      </c>
    </row>
    <row r="4664" spans="1:11" x14ac:dyDescent="0.3">
      <c r="A4664" s="4" t="s">
        <v>279</v>
      </c>
      <c r="B4664" s="4" t="s">
        <v>197</v>
      </c>
      <c r="C4664" s="4" t="s">
        <v>415</v>
      </c>
      <c r="D4664" s="4" t="s">
        <v>728</v>
      </c>
      <c r="E4664" s="3" t="s">
        <v>890</v>
      </c>
      <c r="F4664" s="3"/>
      <c r="G4664" s="3" t="s">
        <v>125</v>
      </c>
      <c r="H4664" s="3">
        <v>6</v>
      </c>
      <c r="I4664" s="3" t="s">
        <v>12</v>
      </c>
      <c r="J4664" s="3">
        <v>2050</v>
      </c>
      <c r="K4664" s="9">
        <v>0.75</v>
      </c>
    </row>
    <row r="4665" spans="1:11" x14ac:dyDescent="0.3">
      <c r="A4665" s="4" t="s">
        <v>279</v>
      </c>
      <c r="B4665" s="4" t="s">
        <v>197</v>
      </c>
      <c r="C4665" s="4" t="s">
        <v>415</v>
      </c>
      <c r="D4665" s="4" t="s">
        <v>728</v>
      </c>
      <c r="E4665" s="3" t="s">
        <v>890</v>
      </c>
      <c r="F4665" s="3"/>
      <c r="G4665" s="3" t="s">
        <v>125</v>
      </c>
      <c r="H4665" s="3">
        <v>6</v>
      </c>
      <c r="I4665" s="3" t="s">
        <v>11</v>
      </c>
      <c r="J4665" s="3">
        <v>2020</v>
      </c>
      <c r="K4665" s="9">
        <v>1.25</v>
      </c>
    </row>
    <row r="4666" spans="1:11" x14ac:dyDescent="0.3">
      <c r="A4666" s="4" t="s">
        <v>279</v>
      </c>
      <c r="B4666" s="4" t="s">
        <v>197</v>
      </c>
      <c r="C4666" s="4" t="s">
        <v>415</v>
      </c>
      <c r="D4666" s="4" t="s">
        <v>728</v>
      </c>
      <c r="E4666" s="3" t="s">
        <v>890</v>
      </c>
      <c r="F4666" s="3"/>
      <c r="G4666" s="3" t="s">
        <v>125</v>
      </c>
      <c r="H4666" s="3">
        <v>6</v>
      </c>
      <c r="I4666" s="3" t="s">
        <v>11</v>
      </c>
      <c r="J4666" s="3">
        <v>2050</v>
      </c>
      <c r="K4666" s="9">
        <v>1.25</v>
      </c>
    </row>
    <row r="4667" spans="1:11" x14ac:dyDescent="0.3">
      <c r="A4667" s="4" t="s">
        <v>279</v>
      </c>
      <c r="B4667" s="4" t="s">
        <v>197</v>
      </c>
      <c r="C4667" s="4" t="s">
        <v>415</v>
      </c>
      <c r="D4667" s="4" t="s">
        <v>728</v>
      </c>
      <c r="E4667" s="3" t="s">
        <v>890</v>
      </c>
      <c r="F4667" s="3"/>
      <c r="G4667" s="3" t="s">
        <v>125</v>
      </c>
      <c r="H4667" s="3">
        <v>6</v>
      </c>
      <c r="I4667" s="3" t="s">
        <v>833</v>
      </c>
      <c r="J4667" s="3">
        <v>2015</v>
      </c>
      <c r="K4667" s="9" t="s">
        <v>122</v>
      </c>
    </row>
    <row r="4668" spans="1:11" x14ac:dyDescent="0.3">
      <c r="A4668" s="4" t="s">
        <v>279</v>
      </c>
      <c r="B4668" s="4" t="s">
        <v>197</v>
      </c>
      <c r="C4668" s="4" t="s">
        <v>415</v>
      </c>
      <c r="D4668" s="4" t="s">
        <v>728</v>
      </c>
      <c r="E4668" s="3" t="s">
        <v>890</v>
      </c>
      <c r="F4668" s="3"/>
      <c r="G4668" s="3" t="s">
        <v>125</v>
      </c>
      <c r="H4668" s="3">
        <v>6</v>
      </c>
      <c r="I4668" s="3" t="s">
        <v>833</v>
      </c>
      <c r="J4668" s="3">
        <v>2020</v>
      </c>
      <c r="K4668" s="9">
        <v>14.01323472168159</v>
      </c>
    </row>
    <row r="4669" spans="1:11" x14ac:dyDescent="0.3">
      <c r="A4669" s="4" t="s">
        <v>279</v>
      </c>
      <c r="B4669" s="4" t="s">
        <v>197</v>
      </c>
      <c r="C4669" s="4" t="s">
        <v>415</v>
      </c>
      <c r="D4669" s="4" t="s">
        <v>728</v>
      </c>
      <c r="E4669" s="3" t="s">
        <v>890</v>
      </c>
      <c r="F4669" s="3"/>
      <c r="G4669" s="3" t="s">
        <v>125</v>
      </c>
      <c r="H4669" s="3">
        <v>6</v>
      </c>
      <c r="I4669" s="3" t="s">
        <v>833</v>
      </c>
      <c r="J4669" s="3">
        <v>2030</v>
      </c>
      <c r="K4669" s="9">
        <v>14.01323472168159</v>
      </c>
    </row>
    <row r="4670" spans="1:11" x14ac:dyDescent="0.3">
      <c r="A4670" s="4" t="s">
        <v>279</v>
      </c>
      <c r="B4670" s="4" t="s">
        <v>197</v>
      </c>
      <c r="C4670" s="4" t="s">
        <v>415</v>
      </c>
      <c r="D4670" s="4" t="s">
        <v>728</v>
      </c>
      <c r="E4670" s="3" t="s">
        <v>890</v>
      </c>
      <c r="F4670" s="3"/>
      <c r="G4670" s="3" t="s">
        <v>125</v>
      </c>
      <c r="H4670" s="3">
        <v>6</v>
      </c>
      <c r="I4670" s="3" t="s">
        <v>833</v>
      </c>
      <c r="J4670" s="3">
        <v>2040</v>
      </c>
      <c r="K4670" s="9">
        <v>14.01323472168159</v>
      </c>
    </row>
    <row r="4671" spans="1:11" x14ac:dyDescent="0.3">
      <c r="A4671" s="4" t="s">
        <v>279</v>
      </c>
      <c r="B4671" s="4" t="s">
        <v>197</v>
      </c>
      <c r="C4671" s="4" t="s">
        <v>415</v>
      </c>
      <c r="D4671" s="4" t="s">
        <v>728</v>
      </c>
      <c r="E4671" s="3" t="s">
        <v>890</v>
      </c>
      <c r="F4671" s="3"/>
      <c r="G4671" s="3" t="s">
        <v>125</v>
      </c>
      <c r="H4671" s="3">
        <v>6</v>
      </c>
      <c r="I4671" s="3" t="s">
        <v>833</v>
      </c>
      <c r="J4671" s="3">
        <v>2050</v>
      </c>
      <c r="K4671" s="9">
        <v>14.01323472168159</v>
      </c>
    </row>
    <row r="4672" spans="1:11" x14ac:dyDescent="0.3">
      <c r="A4672" s="4" t="s">
        <v>279</v>
      </c>
      <c r="B4672" s="4" t="s">
        <v>197</v>
      </c>
      <c r="C4672" s="4" t="s">
        <v>36</v>
      </c>
      <c r="D4672" s="4" t="s">
        <v>453</v>
      </c>
      <c r="E4672" s="3" t="s">
        <v>850</v>
      </c>
      <c r="F4672" s="3"/>
      <c r="G4672" s="3"/>
      <c r="H4672" s="3"/>
      <c r="I4672" s="3" t="s">
        <v>833</v>
      </c>
      <c r="J4672" s="3">
        <v>2015</v>
      </c>
      <c r="K4672" s="9" t="s">
        <v>122</v>
      </c>
    </row>
    <row r="4673" spans="1:11" x14ac:dyDescent="0.3">
      <c r="A4673" s="4" t="s">
        <v>279</v>
      </c>
      <c r="B4673" s="4" t="s">
        <v>197</v>
      </c>
      <c r="C4673" s="4" t="s">
        <v>36</v>
      </c>
      <c r="D4673" s="4" t="s">
        <v>453</v>
      </c>
      <c r="E4673" s="3" t="s">
        <v>850</v>
      </c>
      <c r="F4673" s="3"/>
      <c r="G4673" s="3"/>
      <c r="H4673" s="3"/>
      <c r="I4673" s="3" t="s">
        <v>833</v>
      </c>
      <c r="J4673" s="3">
        <v>2020</v>
      </c>
      <c r="K4673" s="9">
        <v>75</v>
      </c>
    </row>
    <row r="4674" spans="1:11" x14ac:dyDescent="0.3">
      <c r="A4674" s="4" t="s">
        <v>279</v>
      </c>
      <c r="B4674" s="4" t="s">
        <v>197</v>
      </c>
      <c r="C4674" s="4" t="s">
        <v>36</v>
      </c>
      <c r="D4674" s="4" t="s">
        <v>453</v>
      </c>
      <c r="E4674" s="3" t="s">
        <v>850</v>
      </c>
      <c r="F4674" s="3"/>
      <c r="G4674" s="3"/>
      <c r="H4674" s="3"/>
      <c r="I4674" s="3" t="s">
        <v>833</v>
      </c>
      <c r="J4674" s="3">
        <v>2030</v>
      </c>
      <c r="K4674" s="9">
        <v>75</v>
      </c>
    </row>
    <row r="4675" spans="1:11" x14ac:dyDescent="0.3">
      <c r="A4675" s="4" t="s">
        <v>279</v>
      </c>
      <c r="B4675" s="4" t="s">
        <v>197</v>
      </c>
      <c r="C4675" s="4" t="s">
        <v>36</v>
      </c>
      <c r="D4675" s="4" t="s">
        <v>453</v>
      </c>
      <c r="E4675" s="3" t="s">
        <v>850</v>
      </c>
      <c r="F4675" s="3"/>
      <c r="G4675" s="3"/>
      <c r="H4675" s="3"/>
      <c r="I4675" s="3" t="s">
        <v>833</v>
      </c>
      <c r="J4675" s="3">
        <v>2040</v>
      </c>
      <c r="K4675" s="9">
        <v>75</v>
      </c>
    </row>
    <row r="4676" spans="1:11" x14ac:dyDescent="0.3">
      <c r="A4676" s="4" t="s">
        <v>279</v>
      </c>
      <c r="B4676" s="4" t="s">
        <v>197</v>
      </c>
      <c r="C4676" s="4" t="s">
        <v>36</v>
      </c>
      <c r="D4676" s="4" t="s">
        <v>453</v>
      </c>
      <c r="E4676" s="3" t="s">
        <v>850</v>
      </c>
      <c r="F4676" s="3"/>
      <c r="G4676" s="3"/>
      <c r="H4676" s="3"/>
      <c r="I4676" s="3" t="s">
        <v>833</v>
      </c>
      <c r="J4676" s="3">
        <v>2050</v>
      </c>
      <c r="K4676" s="9">
        <v>75</v>
      </c>
    </row>
    <row r="4677" spans="1:11" x14ac:dyDescent="0.3">
      <c r="A4677" s="4" t="s">
        <v>279</v>
      </c>
      <c r="B4677" s="4" t="s">
        <v>197</v>
      </c>
      <c r="C4677" s="4" t="s">
        <v>36</v>
      </c>
      <c r="D4677" s="4" t="s">
        <v>454</v>
      </c>
      <c r="E4677" s="3" t="s">
        <v>850</v>
      </c>
      <c r="F4677" s="3"/>
      <c r="G4677" s="3"/>
      <c r="H4677" s="3"/>
      <c r="I4677" s="3" t="s">
        <v>833</v>
      </c>
      <c r="J4677" s="3">
        <v>2015</v>
      </c>
      <c r="K4677" s="9" t="s">
        <v>122</v>
      </c>
    </row>
    <row r="4678" spans="1:11" x14ac:dyDescent="0.3">
      <c r="A4678" s="4" t="s">
        <v>279</v>
      </c>
      <c r="B4678" s="4" t="s">
        <v>197</v>
      </c>
      <c r="C4678" s="4" t="s">
        <v>36</v>
      </c>
      <c r="D4678" s="4" t="s">
        <v>454</v>
      </c>
      <c r="E4678" s="3" t="s">
        <v>850</v>
      </c>
      <c r="F4678" s="3"/>
      <c r="G4678" s="3"/>
      <c r="H4678" s="3"/>
      <c r="I4678" s="3" t="s">
        <v>833</v>
      </c>
      <c r="J4678" s="3">
        <v>2020</v>
      </c>
      <c r="K4678" s="9">
        <v>25</v>
      </c>
    </row>
    <row r="4679" spans="1:11" x14ac:dyDescent="0.3">
      <c r="A4679" s="4" t="s">
        <v>279</v>
      </c>
      <c r="B4679" s="4" t="s">
        <v>197</v>
      </c>
      <c r="C4679" s="4" t="s">
        <v>36</v>
      </c>
      <c r="D4679" s="4" t="s">
        <v>454</v>
      </c>
      <c r="E4679" s="3" t="s">
        <v>850</v>
      </c>
      <c r="F4679" s="3"/>
      <c r="G4679" s="3"/>
      <c r="H4679" s="3"/>
      <c r="I4679" s="3" t="s">
        <v>833</v>
      </c>
      <c r="J4679" s="3">
        <v>2030</v>
      </c>
      <c r="K4679" s="9">
        <v>25</v>
      </c>
    </row>
    <row r="4680" spans="1:11" x14ac:dyDescent="0.3">
      <c r="A4680" s="4" t="s">
        <v>279</v>
      </c>
      <c r="B4680" s="4" t="s">
        <v>197</v>
      </c>
      <c r="C4680" s="4" t="s">
        <v>36</v>
      </c>
      <c r="D4680" s="4" t="s">
        <v>454</v>
      </c>
      <c r="E4680" s="3" t="s">
        <v>850</v>
      </c>
      <c r="F4680" s="3"/>
      <c r="G4680" s="3"/>
      <c r="H4680" s="3"/>
      <c r="I4680" s="3" t="s">
        <v>833</v>
      </c>
      <c r="J4680" s="3">
        <v>2040</v>
      </c>
      <c r="K4680" s="9">
        <v>25</v>
      </c>
    </row>
    <row r="4681" spans="1:11" x14ac:dyDescent="0.3">
      <c r="A4681" s="4" t="s">
        <v>279</v>
      </c>
      <c r="B4681" s="4" t="s">
        <v>197</v>
      </c>
      <c r="C4681" s="4" t="s">
        <v>36</v>
      </c>
      <c r="D4681" s="4" t="s">
        <v>454</v>
      </c>
      <c r="E4681" s="3" t="s">
        <v>850</v>
      </c>
      <c r="F4681" s="3"/>
      <c r="G4681" s="3"/>
      <c r="H4681" s="3"/>
      <c r="I4681" s="3" t="s">
        <v>833</v>
      </c>
      <c r="J4681" s="3">
        <v>2050</v>
      </c>
      <c r="K4681" s="9">
        <v>25</v>
      </c>
    </row>
    <row r="4682" spans="1:11" x14ac:dyDescent="0.3">
      <c r="A4682" s="4" t="s">
        <v>279</v>
      </c>
      <c r="B4682" s="4" t="s">
        <v>197</v>
      </c>
      <c r="C4682" s="4" t="s">
        <v>36</v>
      </c>
      <c r="D4682" s="4" t="s">
        <v>755</v>
      </c>
      <c r="E4682" s="3" t="s">
        <v>900</v>
      </c>
      <c r="F4682" s="3"/>
      <c r="G4682" s="3" t="s">
        <v>125</v>
      </c>
      <c r="H4682" s="3">
        <v>6</v>
      </c>
      <c r="I4682" s="3" t="s">
        <v>12</v>
      </c>
      <c r="J4682" s="3">
        <v>2020</v>
      </c>
      <c r="K4682" s="9">
        <v>0.75</v>
      </c>
    </row>
    <row r="4683" spans="1:11" x14ac:dyDescent="0.3">
      <c r="A4683" s="4" t="s">
        <v>279</v>
      </c>
      <c r="B4683" s="4" t="s">
        <v>197</v>
      </c>
      <c r="C4683" s="4" t="s">
        <v>36</v>
      </c>
      <c r="D4683" s="4" t="s">
        <v>755</v>
      </c>
      <c r="E4683" s="3" t="s">
        <v>900</v>
      </c>
      <c r="F4683" s="3"/>
      <c r="G4683" s="3" t="s">
        <v>125</v>
      </c>
      <c r="H4683" s="3">
        <v>6</v>
      </c>
      <c r="I4683" s="3" t="s">
        <v>12</v>
      </c>
      <c r="J4683" s="3">
        <v>2050</v>
      </c>
      <c r="K4683" s="9">
        <v>0.75</v>
      </c>
    </row>
    <row r="4684" spans="1:11" x14ac:dyDescent="0.3">
      <c r="A4684" s="4" t="s">
        <v>279</v>
      </c>
      <c r="B4684" s="4" t="s">
        <v>197</v>
      </c>
      <c r="C4684" s="4" t="s">
        <v>36</v>
      </c>
      <c r="D4684" s="4" t="s">
        <v>755</v>
      </c>
      <c r="E4684" s="3" t="s">
        <v>900</v>
      </c>
      <c r="F4684" s="3"/>
      <c r="G4684" s="3" t="s">
        <v>125</v>
      </c>
      <c r="H4684" s="3">
        <v>6</v>
      </c>
      <c r="I4684" s="3" t="s">
        <v>11</v>
      </c>
      <c r="J4684" s="3">
        <v>2020</v>
      </c>
      <c r="K4684" s="9">
        <v>1.25</v>
      </c>
    </row>
    <row r="4685" spans="1:11" x14ac:dyDescent="0.3">
      <c r="A4685" s="4" t="s">
        <v>279</v>
      </c>
      <c r="B4685" s="4" t="s">
        <v>197</v>
      </c>
      <c r="C4685" s="4" t="s">
        <v>36</v>
      </c>
      <c r="D4685" s="4" t="s">
        <v>755</v>
      </c>
      <c r="E4685" s="3" t="s">
        <v>900</v>
      </c>
      <c r="F4685" s="3"/>
      <c r="G4685" s="3" t="s">
        <v>125</v>
      </c>
      <c r="H4685" s="3">
        <v>6</v>
      </c>
      <c r="I4685" s="3" t="s">
        <v>11</v>
      </c>
      <c r="J4685" s="3">
        <v>2050</v>
      </c>
      <c r="K4685" s="9">
        <v>1.25</v>
      </c>
    </row>
    <row r="4686" spans="1:11" x14ac:dyDescent="0.3">
      <c r="A4686" s="4" t="s">
        <v>279</v>
      </c>
      <c r="B4686" s="4" t="s">
        <v>197</v>
      </c>
      <c r="C4686" s="4" t="s">
        <v>36</v>
      </c>
      <c r="D4686" s="4" t="s">
        <v>755</v>
      </c>
      <c r="E4686" s="3" t="s">
        <v>900</v>
      </c>
      <c r="F4686" s="3"/>
      <c r="G4686" s="3" t="s">
        <v>125</v>
      </c>
      <c r="H4686" s="3">
        <v>6</v>
      </c>
      <c r="I4686" s="3" t="s">
        <v>833</v>
      </c>
      <c r="J4686" s="3">
        <v>2015</v>
      </c>
      <c r="K4686" s="9" t="s">
        <v>122</v>
      </c>
    </row>
    <row r="4687" spans="1:11" x14ac:dyDescent="0.3">
      <c r="A4687" s="4" t="s">
        <v>279</v>
      </c>
      <c r="B4687" s="4" t="s">
        <v>197</v>
      </c>
      <c r="C4687" s="4" t="s">
        <v>36</v>
      </c>
      <c r="D4687" s="4" t="s">
        <v>755</v>
      </c>
      <c r="E4687" s="3" t="s">
        <v>900</v>
      </c>
      <c r="F4687" s="3"/>
      <c r="G4687" s="3" t="s">
        <v>125</v>
      </c>
      <c r="H4687" s="3">
        <v>6</v>
      </c>
      <c r="I4687" s="3" t="s">
        <v>833</v>
      </c>
      <c r="J4687" s="3">
        <v>2020</v>
      </c>
      <c r="K4687" s="9">
        <v>7.6190476190476183E-2</v>
      </c>
    </row>
    <row r="4688" spans="1:11" x14ac:dyDescent="0.3">
      <c r="A4688" s="4" t="s">
        <v>279</v>
      </c>
      <c r="B4688" s="4" t="s">
        <v>197</v>
      </c>
      <c r="C4688" s="4" t="s">
        <v>36</v>
      </c>
      <c r="D4688" s="4" t="s">
        <v>755</v>
      </c>
      <c r="E4688" s="3" t="s">
        <v>900</v>
      </c>
      <c r="F4688" s="3"/>
      <c r="G4688" s="3" t="s">
        <v>125</v>
      </c>
      <c r="H4688" s="3">
        <v>6</v>
      </c>
      <c r="I4688" s="3" t="s">
        <v>833</v>
      </c>
      <c r="J4688" s="3">
        <v>2030</v>
      </c>
      <c r="K4688" s="9">
        <v>7.6190476190476183E-2</v>
      </c>
    </row>
    <row r="4689" spans="1:11" x14ac:dyDescent="0.3">
      <c r="A4689" s="4" t="s">
        <v>279</v>
      </c>
      <c r="B4689" s="4" t="s">
        <v>197</v>
      </c>
      <c r="C4689" s="4" t="s">
        <v>36</v>
      </c>
      <c r="D4689" s="4" t="s">
        <v>755</v>
      </c>
      <c r="E4689" s="3" t="s">
        <v>900</v>
      </c>
      <c r="F4689" s="3"/>
      <c r="G4689" s="3" t="s">
        <v>125</v>
      </c>
      <c r="H4689" s="3">
        <v>6</v>
      </c>
      <c r="I4689" s="3" t="s">
        <v>833</v>
      </c>
      <c r="J4689" s="3">
        <v>2040</v>
      </c>
      <c r="K4689" s="9">
        <v>7.6190476190476183E-2</v>
      </c>
    </row>
    <row r="4690" spans="1:11" x14ac:dyDescent="0.3">
      <c r="A4690" s="4" t="s">
        <v>279</v>
      </c>
      <c r="B4690" s="4" t="s">
        <v>197</v>
      </c>
      <c r="C4690" s="4" t="s">
        <v>36</v>
      </c>
      <c r="D4690" s="4" t="s">
        <v>755</v>
      </c>
      <c r="E4690" s="3" t="s">
        <v>900</v>
      </c>
      <c r="F4690" s="3"/>
      <c r="G4690" s="3" t="s">
        <v>125</v>
      </c>
      <c r="H4690" s="3">
        <v>6</v>
      </c>
      <c r="I4690" s="3" t="s">
        <v>833</v>
      </c>
      <c r="J4690" s="3">
        <v>2050</v>
      </c>
      <c r="K4690" s="9">
        <v>7.6190476190476183E-2</v>
      </c>
    </row>
    <row r="4691" spans="1:11" x14ac:dyDescent="0.3">
      <c r="A4691" s="4" t="s">
        <v>279</v>
      </c>
      <c r="B4691" s="4" t="s">
        <v>197</v>
      </c>
      <c r="C4691" s="4" t="s">
        <v>36</v>
      </c>
      <c r="D4691" s="4" t="s">
        <v>704</v>
      </c>
      <c r="E4691" s="3" t="s">
        <v>872</v>
      </c>
      <c r="F4691" s="3"/>
      <c r="G4691" s="3"/>
      <c r="H4691" s="3"/>
      <c r="I4691" s="3" t="s">
        <v>833</v>
      </c>
      <c r="J4691" s="3">
        <v>2015</v>
      </c>
      <c r="K4691" s="9">
        <v>1.05</v>
      </c>
    </row>
    <row r="4692" spans="1:11" x14ac:dyDescent="0.3">
      <c r="A4692" s="4" t="s">
        <v>279</v>
      </c>
      <c r="B4692" s="4" t="s">
        <v>197</v>
      </c>
      <c r="C4692" s="4" t="s">
        <v>36</v>
      </c>
      <c r="D4692" s="4" t="s">
        <v>704</v>
      </c>
      <c r="E4692" s="3" t="s">
        <v>872</v>
      </c>
      <c r="F4692" s="3"/>
      <c r="G4692" s="3"/>
      <c r="H4692" s="3"/>
      <c r="I4692" s="3" t="s">
        <v>833</v>
      </c>
      <c r="J4692" s="3">
        <v>2020</v>
      </c>
      <c r="K4692" s="9">
        <v>1.05</v>
      </c>
    </row>
    <row r="4693" spans="1:11" x14ac:dyDescent="0.3">
      <c r="A4693" s="4" t="s">
        <v>279</v>
      </c>
      <c r="B4693" s="4" t="s">
        <v>197</v>
      </c>
      <c r="C4693" s="4" t="s">
        <v>36</v>
      </c>
      <c r="D4693" s="4" t="s">
        <v>704</v>
      </c>
      <c r="E4693" s="3" t="s">
        <v>872</v>
      </c>
      <c r="F4693" s="3"/>
      <c r="G4693" s="3"/>
      <c r="H4693" s="3"/>
      <c r="I4693" s="3" t="s">
        <v>833</v>
      </c>
      <c r="J4693" s="3">
        <v>2030</v>
      </c>
      <c r="K4693" s="9">
        <v>1.05</v>
      </c>
    </row>
    <row r="4694" spans="1:11" x14ac:dyDescent="0.3">
      <c r="A4694" s="4" t="s">
        <v>279</v>
      </c>
      <c r="B4694" s="4" t="s">
        <v>197</v>
      </c>
      <c r="C4694" s="4" t="s">
        <v>36</v>
      </c>
      <c r="D4694" s="4" t="s">
        <v>704</v>
      </c>
      <c r="E4694" s="3" t="s">
        <v>872</v>
      </c>
      <c r="F4694" s="3"/>
      <c r="G4694" s="3"/>
      <c r="H4694" s="3"/>
      <c r="I4694" s="3" t="s">
        <v>833</v>
      </c>
      <c r="J4694" s="3">
        <v>2040</v>
      </c>
      <c r="K4694" s="9">
        <v>1.05</v>
      </c>
    </row>
    <row r="4695" spans="1:11" x14ac:dyDescent="0.3">
      <c r="A4695" s="4" t="s">
        <v>279</v>
      </c>
      <c r="B4695" s="4" t="s">
        <v>197</v>
      </c>
      <c r="C4695" s="4" t="s">
        <v>36</v>
      </c>
      <c r="D4695" s="4" t="s">
        <v>704</v>
      </c>
      <c r="E4695" s="3" t="s">
        <v>872</v>
      </c>
      <c r="F4695" s="3"/>
      <c r="G4695" s="3"/>
      <c r="H4695" s="3"/>
      <c r="I4695" s="3" t="s">
        <v>833</v>
      </c>
      <c r="J4695" s="3">
        <v>2050</v>
      </c>
      <c r="K4695" s="9">
        <v>1.05</v>
      </c>
    </row>
    <row r="4696" spans="1:11" x14ac:dyDescent="0.3">
      <c r="A4696" s="4" t="s">
        <v>279</v>
      </c>
      <c r="B4696" s="4" t="s">
        <v>197</v>
      </c>
      <c r="C4696" s="4" t="s">
        <v>36</v>
      </c>
      <c r="D4696" s="4" t="s">
        <v>779</v>
      </c>
      <c r="E4696" s="3" t="s">
        <v>852</v>
      </c>
      <c r="F4696" s="3"/>
      <c r="G4696" s="3"/>
      <c r="H4696" s="3"/>
      <c r="I4696" s="3" t="s">
        <v>833</v>
      </c>
      <c r="J4696" s="3">
        <v>2015</v>
      </c>
      <c r="K4696" s="9">
        <v>36.700000000000003</v>
      </c>
    </row>
    <row r="4697" spans="1:11" x14ac:dyDescent="0.3">
      <c r="A4697" s="4" t="s">
        <v>279</v>
      </c>
      <c r="B4697" s="4" t="s">
        <v>197</v>
      </c>
      <c r="C4697" s="4" t="s">
        <v>36</v>
      </c>
      <c r="D4697" s="4" t="s">
        <v>779</v>
      </c>
      <c r="E4697" s="3" t="s">
        <v>852</v>
      </c>
      <c r="F4697" s="3"/>
      <c r="G4697" s="3"/>
      <c r="H4697" s="3"/>
      <c r="I4697" s="3" t="s">
        <v>833</v>
      </c>
      <c r="J4697" s="3">
        <v>2020</v>
      </c>
      <c r="K4697" s="9">
        <v>36.700000000000003</v>
      </c>
    </row>
    <row r="4698" spans="1:11" x14ac:dyDescent="0.3">
      <c r="A4698" s="4" t="s">
        <v>279</v>
      </c>
      <c r="B4698" s="4" t="s">
        <v>197</v>
      </c>
      <c r="C4698" s="4" t="s">
        <v>36</v>
      </c>
      <c r="D4698" s="4" t="s">
        <v>779</v>
      </c>
      <c r="E4698" s="3" t="s">
        <v>852</v>
      </c>
      <c r="F4698" s="3"/>
      <c r="G4698" s="3"/>
      <c r="H4698" s="3"/>
      <c r="I4698" s="3" t="s">
        <v>833</v>
      </c>
      <c r="J4698" s="3">
        <v>2030</v>
      </c>
      <c r="K4698" s="9">
        <v>36.700000000000003</v>
      </c>
    </row>
    <row r="4699" spans="1:11" x14ac:dyDescent="0.3">
      <c r="A4699" s="4" t="s">
        <v>279</v>
      </c>
      <c r="B4699" s="4" t="s">
        <v>197</v>
      </c>
      <c r="C4699" s="4" t="s">
        <v>36</v>
      </c>
      <c r="D4699" s="4" t="s">
        <v>779</v>
      </c>
      <c r="E4699" s="3" t="s">
        <v>852</v>
      </c>
      <c r="F4699" s="3"/>
      <c r="G4699" s="3"/>
      <c r="H4699" s="3"/>
      <c r="I4699" s="3" t="s">
        <v>833</v>
      </c>
      <c r="J4699" s="3">
        <v>2040</v>
      </c>
      <c r="K4699" s="9">
        <v>36.700000000000003</v>
      </c>
    </row>
    <row r="4700" spans="1:11" x14ac:dyDescent="0.3">
      <c r="A4700" s="4" t="s">
        <v>279</v>
      </c>
      <c r="B4700" s="4" t="s">
        <v>197</v>
      </c>
      <c r="C4700" s="4" t="s">
        <v>36</v>
      </c>
      <c r="D4700" s="4" t="s">
        <v>779</v>
      </c>
      <c r="E4700" s="3" t="s">
        <v>852</v>
      </c>
      <c r="F4700" s="3"/>
      <c r="G4700" s="3"/>
      <c r="H4700" s="3"/>
      <c r="I4700" s="3" t="s">
        <v>833</v>
      </c>
      <c r="J4700" s="3">
        <v>2050</v>
      </c>
      <c r="K4700" s="9">
        <v>36.700000000000003</v>
      </c>
    </row>
    <row r="4701" spans="1:11" x14ac:dyDescent="0.3">
      <c r="A4701" s="4" t="s">
        <v>279</v>
      </c>
      <c r="B4701" s="4" t="s">
        <v>197</v>
      </c>
      <c r="C4701" s="4" t="s">
        <v>36</v>
      </c>
      <c r="D4701" s="4" t="s">
        <v>780</v>
      </c>
      <c r="E4701" s="3" t="s">
        <v>909</v>
      </c>
      <c r="F4701" s="3"/>
      <c r="G4701" s="3" t="s">
        <v>123</v>
      </c>
      <c r="H4701" s="3" t="s">
        <v>124</v>
      </c>
      <c r="I4701" s="3" t="s">
        <v>12</v>
      </c>
      <c r="J4701" s="3">
        <v>2020</v>
      </c>
      <c r="K4701" s="9">
        <v>0.75</v>
      </c>
    </row>
    <row r="4702" spans="1:11" x14ac:dyDescent="0.3">
      <c r="A4702" s="4" t="s">
        <v>279</v>
      </c>
      <c r="B4702" s="4" t="s">
        <v>197</v>
      </c>
      <c r="C4702" s="4" t="s">
        <v>36</v>
      </c>
      <c r="D4702" s="4" t="s">
        <v>780</v>
      </c>
      <c r="E4702" s="3" t="s">
        <v>909</v>
      </c>
      <c r="F4702" s="3"/>
      <c r="G4702" s="3" t="s">
        <v>123</v>
      </c>
      <c r="H4702" s="3" t="s">
        <v>124</v>
      </c>
      <c r="I4702" s="3" t="s">
        <v>12</v>
      </c>
      <c r="J4702" s="3">
        <v>2050</v>
      </c>
      <c r="K4702" s="9">
        <v>0.75</v>
      </c>
    </row>
    <row r="4703" spans="1:11" x14ac:dyDescent="0.3">
      <c r="A4703" s="4" t="s">
        <v>279</v>
      </c>
      <c r="B4703" s="4" t="s">
        <v>197</v>
      </c>
      <c r="C4703" s="4" t="s">
        <v>36</v>
      </c>
      <c r="D4703" s="4" t="s">
        <v>780</v>
      </c>
      <c r="E4703" s="3" t="s">
        <v>909</v>
      </c>
      <c r="F4703" s="3"/>
      <c r="G4703" s="3" t="s">
        <v>123</v>
      </c>
      <c r="H4703" s="3" t="s">
        <v>124</v>
      </c>
      <c r="I4703" s="3" t="s">
        <v>11</v>
      </c>
      <c r="J4703" s="3">
        <v>2020</v>
      </c>
      <c r="K4703" s="9">
        <v>1.25</v>
      </c>
    </row>
    <row r="4704" spans="1:11" x14ac:dyDescent="0.3">
      <c r="A4704" s="4" t="s">
        <v>279</v>
      </c>
      <c r="B4704" s="4" t="s">
        <v>197</v>
      </c>
      <c r="C4704" s="4" t="s">
        <v>36</v>
      </c>
      <c r="D4704" s="4" t="s">
        <v>780</v>
      </c>
      <c r="E4704" s="3" t="s">
        <v>909</v>
      </c>
      <c r="F4704" s="3"/>
      <c r="G4704" s="3" t="s">
        <v>123</v>
      </c>
      <c r="H4704" s="3" t="s">
        <v>124</v>
      </c>
      <c r="I4704" s="3" t="s">
        <v>11</v>
      </c>
      <c r="J4704" s="3">
        <v>2050</v>
      </c>
      <c r="K4704" s="9">
        <v>1.25</v>
      </c>
    </row>
    <row r="4705" spans="1:11" x14ac:dyDescent="0.3">
      <c r="A4705" s="4" t="s">
        <v>279</v>
      </c>
      <c r="B4705" s="4" t="s">
        <v>197</v>
      </c>
      <c r="C4705" s="4" t="s">
        <v>36</v>
      </c>
      <c r="D4705" s="4" t="s">
        <v>780</v>
      </c>
      <c r="E4705" s="3" t="s">
        <v>909</v>
      </c>
      <c r="F4705" s="3"/>
      <c r="G4705" s="3" t="s">
        <v>123</v>
      </c>
      <c r="H4705" s="3" t="s">
        <v>124</v>
      </c>
      <c r="I4705" s="3" t="s">
        <v>833</v>
      </c>
      <c r="J4705" s="3">
        <v>2015</v>
      </c>
      <c r="K4705" s="9" t="s">
        <v>122</v>
      </c>
    </row>
    <row r="4706" spans="1:11" x14ac:dyDescent="0.3">
      <c r="A4706" s="4" t="s">
        <v>279</v>
      </c>
      <c r="B4706" s="4" t="s">
        <v>197</v>
      </c>
      <c r="C4706" s="4" t="s">
        <v>36</v>
      </c>
      <c r="D4706" s="4" t="s">
        <v>780</v>
      </c>
      <c r="E4706" s="3" t="s">
        <v>909</v>
      </c>
      <c r="F4706" s="3"/>
      <c r="G4706" s="3" t="s">
        <v>123</v>
      </c>
      <c r="H4706" s="3" t="s">
        <v>124</v>
      </c>
      <c r="I4706" s="3" t="s">
        <v>833</v>
      </c>
      <c r="J4706" s="3">
        <v>2020</v>
      </c>
      <c r="K4706" s="9">
        <v>2.666666666666667</v>
      </c>
    </row>
    <row r="4707" spans="1:11" x14ac:dyDescent="0.3">
      <c r="A4707" s="4" t="s">
        <v>279</v>
      </c>
      <c r="B4707" s="4" t="s">
        <v>197</v>
      </c>
      <c r="C4707" s="4" t="s">
        <v>36</v>
      </c>
      <c r="D4707" s="4" t="s">
        <v>780</v>
      </c>
      <c r="E4707" s="3" t="s">
        <v>909</v>
      </c>
      <c r="F4707" s="3"/>
      <c r="G4707" s="3" t="s">
        <v>123</v>
      </c>
      <c r="H4707" s="3" t="s">
        <v>124</v>
      </c>
      <c r="I4707" s="3" t="s">
        <v>833</v>
      </c>
      <c r="J4707" s="3">
        <v>2030</v>
      </c>
      <c r="K4707" s="9">
        <v>2</v>
      </c>
    </row>
    <row r="4708" spans="1:11" x14ac:dyDescent="0.3">
      <c r="A4708" s="4" t="s">
        <v>279</v>
      </c>
      <c r="B4708" s="4" t="s">
        <v>197</v>
      </c>
      <c r="C4708" s="4" t="s">
        <v>36</v>
      </c>
      <c r="D4708" s="4" t="s">
        <v>780</v>
      </c>
      <c r="E4708" s="3" t="s">
        <v>909</v>
      </c>
      <c r="F4708" s="3"/>
      <c r="G4708" s="3" t="s">
        <v>123</v>
      </c>
      <c r="H4708" s="3" t="s">
        <v>124</v>
      </c>
      <c r="I4708" s="3" t="s">
        <v>833</v>
      </c>
      <c r="J4708" s="3">
        <v>2040</v>
      </c>
      <c r="K4708" s="9">
        <v>1.5</v>
      </c>
    </row>
    <row r="4709" spans="1:11" x14ac:dyDescent="0.3">
      <c r="A4709" s="4" t="s">
        <v>279</v>
      </c>
      <c r="B4709" s="4" t="s">
        <v>197</v>
      </c>
      <c r="C4709" s="4" t="s">
        <v>36</v>
      </c>
      <c r="D4709" s="4" t="s">
        <v>780</v>
      </c>
      <c r="E4709" s="3" t="s">
        <v>909</v>
      </c>
      <c r="F4709" s="3"/>
      <c r="G4709" s="3" t="s">
        <v>123</v>
      </c>
      <c r="H4709" s="3" t="s">
        <v>124</v>
      </c>
      <c r="I4709" s="3" t="s">
        <v>833</v>
      </c>
      <c r="J4709" s="3">
        <v>2050</v>
      </c>
      <c r="K4709" s="9">
        <v>1.333333333333333</v>
      </c>
    </row>
    <row r="4710" spans="1:11" x14ac:dyDescent="0.3">
      <c r="A4710" s="4" t="s">
        <v>279</v>
      </c>
      <c r="B4710" s="4" t="s">
        <v>197</v>
      </c>
      <c r="C4710" s="4" t="s">
        <v>36</v>
      </c>
      <c r="D4710" s="4" t="s">
        <v>781</v>
      </c>
      <c r="E4710" s="3" t="s">
        <v>900</v>
      </c>
      <c r="F4710" s="3"/>
      <c r="G4710" s="3"/>
      <c r="H4710" s="3"/>
      <c r="I4710" s="3" t="s">
        <v>833</v>
      </c>
      <c r="J4710" s="3">
        <v>2015</v>
      </c>
      <c r="K4710" s="9" t="s">
        <v>122</v>
      </c>
    </row>
    <row r="4711" spans="1:11" x14ac:dyDescent="0.3">
      <c r="A4711" s="4" t="s">
        <v>279</v>
      </c>
      <c r="B4711" s="4" t="s">
        <v>197</v>
      </c>
      <c r="C4711" s="4" t="s">
        <v>36</v>
      </c>
      <c r="D4711" s="4" t="s">
        <v>781</v>
      </c>
      <c r="E4711" s="3" t="s">
        <v>900</v>
      </c>
      <c r="F4711" s="3"/>
      <c r="G4711" s="3"/>
      <c r="H4711" s="3"/>
      <c r="I4711" s="3" t="s">
        <v>833</v>
      </c>
      <c r="J4711" s="3">
        <v>2020</v>
      </c>
      <c r="K4711" s="9">
        <v>0</v>
      </c>
    </row>
    <row r="4712" spans="1:11" x14ac:dyDescent="0.3">
      <c r="A4712" s="4" t="s">
        <v>279</v>
      </c>
      <c r="B4712" s="4" t="s">
        <v>197</v>
      </c>
      <c r="C4712" s="4" t="s">
        <v>36</v>
      </c>
      <c r="D4712" s="4" t="s">
        <v>781</v>
      </c>
      <c r="E4712" s="3" t="s">
        <v>900</v>
      </c>
      <c r="F4712" s="3"/>
      <c r="G4712" s="3"/>
      <c r="H4712" s="3"/>
      <c r="I4712" s="3" t="s">
        <v>833</v>
      </c>
      <c r="J4712" s="3">
        <v>2030</v>
      </c>
      <c r="K4712" s="9">
        <v>0</v>
      </c>
    </row>
    <row r="4713" spans="1:11" x14ac:dyDescent="0.3">
      <c r="A4713" s="4" t="s">
        <v>279</v>
      </c>
      <c r="B4713" s="4" t="s">
        <v>197</v>
      </c>
      <c r="C4713" s="4" t="s">
        <v>36</v>
      </c>
      <c r="D4713" s="4" t="s">
        <v>781</v>
      </c>
      <c r="E4713" s="3" t="s">
        <v>900</v>
      </c>
      <c r="F4713" s="3"/>
      <c r="G4713" s="3"/>
      <c r="H4713" s="3"/>
      <c r="I4713" s="3" t="s">
        <v>833</v>
      </c>
      <c r="J4713" s="3">
        <v>2050</v>
      </c>
      <c r="K4713" s="9">
        <v>0</v>
      </c>
    </row>
    <row r="4714" spans="1:11" x14ac:dyDescent="0.3">
      <c r="A4714" s="4" t="s">
        <v>279</v>
      </c>
      <c r="B4714" s="4" t="s">
        <v>197</v>
      </c>
      <c r="C4714" s="4" t="s">
        <v>36</v>
      </c>
      <c r="D4714" s="4" t="s">
        <v>756</v>
      </c>
      <c r="E4714" s="3" t="s">
        <v>900</v>
      </c>
      <c r="F4714" s="3"/>
      <c r="G4714" s="3" t="s">
        <v>125</v>
      </c>
      <c r="H4714" s="3">
        <v>6</v>
      </c>
      <c r="I4714" s="3" t="s">
        <v>12</v>
      </c>
      <c r="J4714" s="3">
        <v>2020</v>
      </c>
      <c r="K4714" s="9">
        <v>0.75</v>
      </c>
    </row>
    <row r="4715" spans="1:11" x14ac:dyDescent="0.3">
      <c r="A4715" s="4" t="s">
        <v>279</v>
      </c>
      <c r="B4715" s="4" t="s">
        <v>197</v>
      </c>
      <c r="C4715" s="4" t="s">
        <v>36</v>
      </c>
      <c r="D4715" s="4" t="s">
        <v>756</v>
      </c>
      <c r="E4715" s="3" t="s">
        <v>900</v>
      </c>
      <c r="F4715" s="3"/>
      <c r="G4715" s="3" t="s">
        <v>125</v>
      </c>
      <c r="H4715" s="3">
        <v>6</v>
      </c>
      <c r="I4715" s="3" t="s">
        <v>12</v>
      </c>
      <c r="J4715" s="3">
        <v>2050</v>
      </c>
      <c r="K4715" s="9">
        <v>0.75</v>
      </c>
    </row>
    <row r="4716" spans="1:11" x14ac:dyDescent="0.3">
      <c r="A4716" s="4" t="s">
        <v>279</v>
      </c>
      <c r="B4716" s="4" t="s">
        <v>197</v>
      </c>
      <c r="C4716" s="4" t="s">
        <v>36</v>
      </c>
      <c r="D4716" s="4" t="s">
        <v>756</v>
      </c>
      <c r="E4716" s="3" t="s">
        <v>900</v>
      </c>
      <c r="F4716" s="3"/>
      <c r="G4716" s="3" t="s">
        <v>125</v>
      </c>
      <c r="H4716" s="3">
        <v>6</v>
      </c>
      <c r="I4716" s="3" t="s">
        <v>11</v>
      </c>
      <c r="J4716" s="3">
        <v>2020</v>
      </c>
      <c r="K4716" s="9">
        <v>1.25</v>
      </c>
    </row>
    <row r="4717" spans="1:11" x14ac:dyDescent="0.3">
      <c r="A4717" s="4" t="s">
        <v>279</v>
      </c>
      <c r="B4717" s="4" t="s">
        <v>197</v>
      </c>
      <c r="C4717" s="4" t="s">
        <v>36</v>
      </c>
      <c r="D4717" s="4" t="s">
        <v>756</v>
      </c>
      <c r="E4717" s="3" t="s">
        <v>900</v>
      </c>
      <c r="F4717" s="3"/>
      <c r="G4717" s="3" t="s">
        <v>125</v>
      </c>
      <c r="H4717" s="3">
        <v>6</v>
      </c>
      <c r="I4717" s="3" t="s">
        <v>11</v>
      </c>
      <c r="J4717" s="3">
        <v>2050</v>
      </c>
      <c r="K4717" s="9">
        <v>1.25</v>
      </c>
    </row>
    <row r="4718" spans="1:11" x14ac:dyDescent="0.3">
      <c r="A4718" s="4" t="s">
        <v>279</v>
      </c>
      <c r="B4718" s="4" t="s">
        <v>197</v>
      </c>
      <c r="C4718" s="4" t="s">
        <v>36</v>
      </c>
      <c r="D4718" s="4" t="s">
        <v>756</v>
      </c>
      <c r="E4718" s="3" t="s">
        <v>900</v>
      </c>
      <c r="F4718" s="3"/>
      <c r="G4718" s="3" t="s">
        <v>125</v>
      </c>
      <c r="H4718" s="3">
        <v>6</v>
      </c>
      <c r="I4718" s="3" t="s">
        <v>833</v>
      </c>
      <c r="J4718" s="3">
        <v>2015</v>
      </c>
      <c r="K4718" s="9" t="s">
        <v>122</v>
      </c>
    </row>
    <row r="4719" spans="1:11" x14ac:dyDescent="0.3">
      <c r="A4719" s="4" t="s">
        <v>279</v>
      </c>
      <c r="B4719" s="4" t="s">
        <v>197</v>
      </c>
      <c r="C4719" s="4" t="s">
        <v>36</v>
      </c>
      <c r="D4719" s="4" t="s">
        <v>756</v>
      </c>
      <c r="E4719" s="3" t="s">
        <v>900</v>
      </c>
      <c r="F4719" s="3"/>
      <c r="G4719" s="3" t="s">
        <v>125</v>
      </c>
      <c r="H4719" s="3">
        <v>6</v>
      </c>
      <c r="I4719" s="3" t="s">
        <v>833</v>
      </c>
      <c r="J4719" s="3">
        <v>2020</v>
      </c>
      <c r="K4719" s="9">
        <v>0.14285714285714279</v>
      </c>
    </row>
    <row r="4720" spans="1:11" x14ac:dyDescent="0.3">
      <c r="A4720" s="4" t="s">
        <v>279</v>
      </c>
      <c r="B4720" s="4" t="s">
        <v>197</v>
      </c>
      <c r="C4720" s="4" t="s">
        <v>36</v>
      </c>
      <c r="D4720" s="4" t="s">
        <v>756</v>
      </c>
      <c r="E4720" s="3" t="s">
        <v>900</v>
      </c>
      <c r="F4720" s="3"/>
      <c r="G4720" s="3" t="s">
        <v>125</v>
      </c>
      <c r="H4720" s="3">
        <v>6</v>
      </c>
      <c r="I4720" s="3" t="s">
        <v>833</v>
      </c>
      <c r="J4720" s="3">
        <v>2030</v>
      </c>
      <c r="K4720" s="9">
        <v>0.14285714285714279</v>
      </c>
    </row>
    <row r="4721" spans="1:11" x14ac:dyDescent="0.3">
      <c r="A4721" s="4" t="s">
        <v>279</v>
      </c>
      <c r="B4721" s="4" t="s">
        <v>197</v>
      </c>
      <c r="C4721" s="4" t="s">
        <v>36</v>
      </c>
      <c r="D4721" s="4" t="s">
        <v>756</v>
      </c>
      <c r="E4721" s="3" t="s">
        <v>900</v>
      </c>
      <c r="F4721" s="3"/>
      <c r="G4721" s="3" t="s">
        <v>125</v>
      </c>
      <c r="H4721" s="3">
        <v>6</v>
      </c>
      <c r="I4721" s="3" t="s">
        <v>833</v>
      </c>
      <c r="J4721" s="3">
        <v>2040</v>
      </c>
      <c r="K4721" s="9">
        <v>0.14285714285714279</v>
      </c>
    </row>
    <row r="4722" spans="1:11" x14ac:dyDescent="0.3">
      <c r="A4722" s="4" t="s">
        <v>279</v>
      </c>
      <c r="B4722" s="4" t="s">
        <v>197</v>
      </c>
      <c r="C4722" s="4" t="s">
        <v>36</v>
      </c>
      <c r="D4722" s="4" t="s">
        <v>756</v>
      </c>
      <c r="E4722" s="3" t="s">
        <v>900</v>
      </c>
      <c r="F4722" s="3"/>
      <c r="G4722" s="3" t="s">
        <v>125</v>
      </c>
      <c r="H4722" s="3">
        <v>6</v>
      </c>
      <c r="I4722" s="3" t="s">
        <v>833</v>
      </c>
      <c r="J4722" s="3">
        <v>2050</v>
      </c>
      <c r="K4722" s="9">
        <v>0.14285714285714279</v>
      </c>
    </row>
    <row r="4723" spans="1:11" x14ac:dyDescent="0.3">
      <c r="A4723" s="4" t="s">
        <v>280</v>
      </c>
      <c r="B4723" s="4" t="s">
        <v>217</v>
      </c>
      <c r="C4723" s="4" t="s">
        <v>10</v>
      </c>
      <c r="D4723" s="4" t="s">
        <v>941</v>
      </c>
      <c r="E4723" s="3" t="s">
        <v>866</v>
      </c>
      <c r="F4723" s="3"/>
      <c r="G4723" s="3" t="s">
        <v>2</v>
      </c>
      <c r="H4723" s="3">
        <v>5</v>
      </c>
      <c r="I4723" s="3" t="s">
        <v>12</v>
      </c>
      <c r="J4723" s="3">
        <v>2020</v>
      </c>
      <c r="K4723" s="9">
        <v>0.9</v>
      </c>
    </row>
    <row r="4724" spans="1:11" x14ac:dyDescent="0.3">
      <c r="A4724" s="4" t="s">
        <v>280</v>
      </c>
      <c r="B4724" s="4" t="s">
        <v>217</v>
      </c>
      <c r="C4724" s="4" t="s">
        <v>10</v>
      </c>
      <c r="D4724" s="4" t="s">
        <v>941</v>
      </c>
      <c r="E4724" s="3" t="s">
        <v>866</v>
      </c>
      <c r="F4724" s="3"/>
      <c r="G4724" s="3" t="s">
        <v>2</v>
      </c>
      <c r="H4724" s="3">
        <v>5</v>
      </c>
      <c r="I4724" s="3" t="s">
        <v>12</v>
      </c>
      <c r="J4724" s="3">
        <v>2050</v>
      </c>
      <c r="K4724" s="9">
        <v>0.9</v>
      </c>
    </row>
    <row r="4725" spans="1:11" x14ac:dyDescent="0.3">
      <c r="A4725" s="4" t="s">
        <v>280</v>
      </c>
      <c r="B4725" s="4" t="s">
        <v>217</v>
      </c>
      <c r="C4725" s="4" t="s">
        <v>10</v>
      </c>
      <c r="D4725" s="4" t="s">
        <v>941</v>
      </c>
      <c r="E4725" s="3" t="s">
        <v>866</v>
      </c>
      <c r="F4725" s="3"/>
      <c r="G4725" s="3" t="s">
        <v>2</v>
      </c>
      <c r="H4725" s="3">
        <v>5</v>
      </c>
      <c r="I4725" s="3" t="s">
        <v>11</v>
      </c>
      <c r="J4725" s="3">
        <v>2020</v>
      </c>
      <c r="K4725" s="9">
        <v>1.1000000000000001</v>
      </c>
    </row>
    <row r="4726" spans="1:11" x14ac:dyDescent="0.3">
      <c r="A4726" s="4" t="s">
        <v>280</v>
      </c>
      <c r="B4726" s="4" t="s">
        <v>217</v>
      </c>
      <c r="C4726" s="4" t="s">
        <v>10</v>
      </c>
      <c r="D4726" s="4" t="s">
        <v>941</v>
      </c>
      <c r="E4726" s="3" t="s">
        <v>866</v>
      </c>
      <c r="F4726" s="3"/>
      <c r="G4726" s="3" t="s">
        <v>2</v>
      </c>
      <c r="H4726" s="3">
        <v>5</v>
      </c>
      <c r="I4726" s="3" t="s">
        <v>11</v>
      </c>
      <c r="J4726" s="3">
        <v>2050</v>
      </c>
      <c r="K4726" s="9">
        <v>1.1000000000000001</v>
      </c>
    </row>
    <row r="4727" spans="1:11" x14ac:dyDescent="0.3">
      <c r="A4727" s="4" t="s">
        <v>280</v>
      </c>
      <c r="B4727" s="4" t="s">
        <v>217</v>
      </c>
      <c r="C4727" s="4" t="s">
        <v>10</v>
      </c>
      <c r="D4727" s="4" t="s">
        <v>941</v>
      </c>
      <c r="E4727" s="3" t="s">
        <v>866</v>
      </c>
      <c r="F4727" s="3"/>
      <c r="G4727" s="3" t="s">
        <v>2</v>
      </c>
      <c r="H4727" s="3">
        <v>5</v>
      </c>
      <c r="I4727" s="3" t="s">
        <v>833</v>
      </c>
      <c r="J4727" s="3">
        <v>2015</v>
      </c>
      <c r="K4727" s="9" t="s">
        <v>122</v>
      </c>
    </row>
    <row r="4728" spans="1:11" x14ac:dyDescent="0.3">
      <c r="A4728" s="4" t="s">
        <v>280</v>
      </c>
      <c r="B4728" s="4" t="s">
        <v>217</v>
      </c>
      <c r="C4728" s="4" t="s">
        <v>10</v>
      </c>
      <c r="D4728" s="4" t="s">
        <v>941</v>
      </c>
      <c r="E4728" s="3" t="s">
        <v>866</v>
      </c>
      <c r="F4728" s="3"/>
      <c r="G4728" s="3" t="s">
        <v>2</v>
      </c>
      <c r="H4728" s="3">
        <v>5</v>
      </c>
      <c r="I4728" s="3" t="s">
        <v>833</v>
      </c>
      <c r="J4728" s="3">
        <v>2020</v>
      </c>
      <c r="K4728" s="9">
        <v>0</v>
      </c>
    </row>
    <row r="4729" spans="1:11" x14ac:dyDescent="0.3">
      <c r="A4729" s="4" t="s">
        <v>280</v>
      </c>
      <c r="B4729" s="4" t="s">
        <v>217</v>
      </c>
      <c r="C4729" s="4" t="s">
        <v>10</v>
      </c>
      <c r="D4729" s="4" t="s">
        <v>941</v>
      </c>
      <c r="E4729" s="3" t="s">
        <v>866</v>
      </c>
      <c r="F4729" s="3"/>
      <c r="G4729" s="3" t="s">
        <v>2</v>
      </c>
      <c r="H4729" s="3">
        <v>5</v>
      </c>
      <c r="I4729" s="3" t="s">
        <v>833</v>
      </c>
      <c r="J4729" s="3">
        <v>2030</v>
      </c>
      <c r="K4729" s="9">
        <v>0</v>
      </c>
    </row>
    <row r="4730" spans="1:11" x14ac:dyDescent="0.3">
      <c r="A4730" s="4" t="s">
        <v>280</v>
      </c>
      <c r="B4730" s="4" t="s">
        <v>217</v>
      </c>
      <c r="C4730" s="4" t="s">
        <v>10</v>
      </c>
      <c r="D4730" s="4" t="s">
        <v>941</v>
      </c>
      <c r="E4730" s="3" t="s">
        <v>866</v>
      </c>
      <c r="F4730" s="3"/>
      <c r="G4730" s="3" t="s">
        <v>2</v>
      </c>
      <c r="H4730" s="3">
        <v>5</v>
      </c>
      <c r="I4730" s="3" t="s">
        <v>833</v>
      </c>
      <c r="J4730" s="3">
        <v>2040</v>
      </c>
      <c r="K4730" s="9">
        <v>0</v>
      </c>
    </row>
    <row r="4731" spans="1:11" x14ac:dyDescent="0.3">
      <c r="A4731" s="4" t="s">
        <v>280</v>
      </c>
      <c r="B4731" s="4" t="s">
        <v>217</v>
      </c>
      <c r="C4731" s="4" t="s">
        <v>10</v>
      </c>
      <c r="D4731" s="4" t="s">
        <v>941</v>
      </c>
      <c r="E4731" s="3" t="s">
        <v>866</v>
      </c>
      <c r="F4731" s="3"/>
      <c r="G4731" s="3" t="s">
        <v>2</v>
      </c>
      <c r="H4731" s="3">
        <v>5</v>
      </c>
      <c r="I4731" s="3" t="s">
        <v>833</v>
      </c>
      <c r="J4731" s="3">
        <v>2050</v>
      </c>
      <c r="K4731" s="9">
        <v>0</v>
      </c>
    </row>
    <row r="4732" spans="1:11" x14ac:dyDescent="0.3">
      <c r="A4732" s="4" t="s">
        <v>280</v>
      </c>
      <c r="B4732" s="4" t="s">
        <v>217</v>
      </c>
      <c r="C4732" s="4" t="s">
        <v>10</v>
      </c>
      <c r="D4732" s="4" t="s">
        <v>420</v>
      </c>
      <c r="E4732" s="3" t="s">
        <v>853</v>
      </c>
      <c r="F4732" s="3"/>
      <c r="G4732" s="3"/>
      <c r="H4732" s="3">
        <v>5</v>
      </c>
      <c r="I4732" s="3" t="s">
        <v>833</v>
      </c>
      <c r="J4732" s="3">
        <v>2015</v>
      </c>
      <c r="K4732" s="9" t="s">
        <v>122</v>
      </c>
    </row>
    <row r="4733" spans="1:11" x14ac:dyDescent="0.3">
      <c r="A4733" s="4" t="s">
        <v>280</v>
      </c>
      <c r="B4733" s="4" t="s">
        <v>217</v>
      </c>
      <c r="C4733" s="4" t="s">
        <v>10</v>
      </c>
      <c r="D4733" s="4" t="s">
        <v>420</v>
      </c>
      <c r="E4733" s="3" t="s">
        <v>853</v>
      </c>
      <c r="F4733" s="3"/>
      <c r="G4733" s="3"/>
      <c r="H4733" s="3">
        <v>5</v>
      </c>
      <c r="I4733" s="3" t="s">
        <v>833</v>
      </c>
      <c r="J4733" s="3">
        <v>2020</v>
      </c>
      <c r="K4733" s="9">
        <v>2</v>
      </c>
    </row>
    <row r="4734" spans="1:11" x14ac:dyDescent="0.3">
      <c r="A4734" s="4" t="s">
        <v>280</v>
      </c>
      <c r="B4734" s="4" t="s">
        <v>217</v>
      </c>
      <c r="C4734" s="4" t="s">
        <v>10</v>
      </c>
      <c r="D4734" s="4" t="s">
        <v>420</v>
      </c>
      <c r="E4734" s="3" t="s">
        <v>853</v>
      </c>
      <c r="F4734" s="3"/>
      <c r="G4734" s="3"/>
      <c r="H4734" s="3">
        <v>5</v>
      </c>
      <c r="I4734" s="3" t="s">
        <v>833</v>
      </c>
      <c r="J4734" s="3">
        <v>2030</v>
      </c>
      <c r="K4734" s="9">
        <v>2</v>
      </c>
    </row>
    <row r="4735" spans="1:11" x14ac:dyDescent="0.3">
      <c r="A4735" s="4" t="s">
        <v>280</v>
      </c>
      <c r="B4735" s="4" t="s">
        <v>217</v>
      </c>
      <c r="C4735" s="4" t="s">
        <v>10</v>
      </c>
      <c r="D4735" s="4" t="s">
        <v>420</v>
      </c>
      <c r="E4735" s="3" t="s">
        <v>853</v>
      </c>
      <c r="F4735" s="3"/>
      <c r="G4735" s="3"/>
      <c r="H4735" s="3">
        <v>5</v>
      </c>
      <c r="I4735" s="3" t="s">
        <v>833</v>
      </c>
      <c r="J4735" s="3">
        <v>2040</v>
      </c>
      <c r="K4735" s="9">
        <v>2</v>
      </c>
    </row>
    <row r="4736" spans="1:11" x14ac:dyDescent="0.3">
      <c r="A4736" s="4" t="s">
        <v>280</v>
      </c>
      <c r="B4736" s="4" t="s">
        <v>217</v>
      </c>
      <c r="C4736" s="4" t="s">
        <v>10</v>
      </c>
      <c r="D4736" s="4" t="s">
        <v>420</v>
      </c>
      <c r="E4736" s="3" t="s">
        <v>853</v>
      </c>
      <c r="F4736" s="3"/>
      <c r="G4736" s="3"/>
      <c r="H4736" s="3">
        <v>5</v>
      </c>
      <c r="I4736" s="3" t="s">
        <v>833</v>
      </c>
      <c r="J4736" s="3">
        <v>2050</v>
      </c>
      <c r="K4736" s="9">
        <v>2</v>
      </c>
    </row>
    <row r="4737" spans="1:11" x14ac:dyDescent="0.3">
      <c r="A4737" s="4" t="s">
        <v>280</v>
      </c>
      <c r="B4737" s="4" t="s">
        <v>217</v>
      </c>
      <c r="C4737" s="4" t="s">
        <v>10</v>
      </c>
      <c r="D4737" s="4" t="s">
        <v>940</v>
      </c>
      <c r="E4737" s="3" t="s">
        <v>866</v>
      </c>
      <c r="F4737" s="3"/>
      <c r="G4737" s="3" t="s">
        <v>2</v>
      </c>
      <c r="H4737" s="3">
        <v>5</v>
      </c>
      <c r="I4737" s="3" t="s">
        <v>12</v>
      </c>
      <c r="J4737" s="3">
        <v>2020</v>
      </c>
      <c r="K4737" s="9">
        <v>0.9</v>
      </c>
    </row>
    <row r="4738" spans="1:11" x14ac:dyDescent="0.3">
      <c r="A4738" s="4" t="s">
        <v>280</v>
      </c>
      <c r="B4738" s="4" t="s">
        <v>217</v>
      </c>
      <c r="C4738" s="4" t="s">
        <v>10</v>
      </c>
      <c r="D4738" s="4" t="s">
        <v>940</v>
      </c>
      <c r="E4738" s="3" t="s">
        <v>866</v>
      </c>
      <c r="F4738" s="3"/>
      <c r="G4738" s="3" t="s">
        <v>2</v>
      </c>
      <c r="H4738" s="3">
        <v>5</v>
      </c>
      <c r="I4738" s="3" t="s">
        <v>12</v>
      </c>
      <c r="J4738" s="3">
        <v>2050</v>
      </c>
      <c r="K4738" s="9">
        <v>0.9</v>
      </c>
    </row>
    <row r="4739" spans="1:11" x14ac:dyDescent="0.3">
      <c r="A4739" s="4" t="s">
        <v>280</v>
      </c>
      <c r="B4739" s="4" t="s">
        <v>217</v>
      </c>
      <c r="C4739" s="4" t="s">
        <v>10</v>
      </c>
      <c r="D4739" s="4" t="s">
        <v>940</v>
      </c>
      <c r="E4739" s="3" t="s">
        <v>866</v>
      </c>
      <c r="F4739" s="3"/>
      <c r="G4739" s="3" t="s">
        <v>2</v>
      </c>
      <c r="H4739" s="3">
        <v>5</v>
      </c>
      <c r="I4739" s="3" t="s">
        <v>11</v>
      </c>
      <c r="J4739" s="3">
        <v>2020</v>
      </c>
      <c r="K4739" s="9">
        <v>1.1000000000000001</v>
      </c>
    </row>
    <row r="4740" spans="1:11" x14ac:dyDescent="0.3">
      <c r="A4740" s="4" t="s">
        <v>280</v>
      </c>
      <c r="B4740" s="4" t="s">
        <v>217</v>
      </c>
      <c r="C4740" s="4" t="s">
        <v>10</v>
      </c>
      <c r="D4740" s="4" t="s">
        <v>940</v>
      </c>
      <c r="E4740" s="3" t="s">
        <v>866</v>
      </c>
      <c r="F4740" s="3"/>
      <c r="G4740" s="3" t="s">
        <v>2</v>
      </c>
      <c r="H4740" s="3">
        <v>5</v>
      </c>
      <c r="I4740" s="3" t="s">
        <v>11</v>
      </c>
      <c r="J4740" s="3">
        <v>2050</v>
      </c>
      <c r="K4740" s="9">
        <v>1.1000000000000001</v>
      </c>
    </row>
    <row r="4741" spans="1:11" x14ac:dyDescent="0.3">
      <c r="A4741" s="4" t="s">
        <v>280</v>
      </c>
      <c r="B4741" s="4" t="s">
        <v>217</v>
      </c>
      <c r="C4741" s="4" t="s">
        <v>10</v>
      </c>
      <c r="D4741" s="4" t="s">
        <v>940</v>
      </c>
      <c r="E4741" s="3" t="s">
        <v>866</v>
      </c>
      <c r="F4741" s="3"/>
      <c r="G4741" s="3" t="s">
        <v>2</v>
      </c>
      <c r="H4741" s="3">
        <v>5</v>
      </c>
      <c r="I4741" s="3" t="s">
        <v>833</v>
      </c>
      <c r="J4741" s="3">
        <v>2015</v>
      </c>
      <c r="K4741" s="9" t="s">
        <v>122</v>
      </c>
    </row>
    <row r="4742" spans="1:11" x14ac:dyDescent="0.3">
      <c r="A4742" s="4" t="s">
        <v>280</v>
      </c>
      <c r="B4742" s="4" t="s">
        <v>217</v>
      </c>
      <c r="C4742" s="4" t="s">
        <v>10</v>
      </c>
      <c r="D4742" s="4" t="s">
        <v>940</v>
      </c>
      <c r="E4742" s="3" t="s">
        <v>866</v>
      </c>
      <c r="F4742" s="3"/>
      <c r="G4742" s="3" t="s">
        <v>2</v>
      </c>
      <c r="H4742" s="3">
        <v>5</v>
      </c>
      <c r="I4742" s="3" t="s">
        <v>833</v>
      </c>
      <c r="J4742" s="3">
        <v>2020</v>
      </c>
      <c r="K4742" s="9">
        <v>0.17</v>
      </c>
    </row>
    <row r="4743" spans="1:11" x14ac:dyDescent="0.3">
      <c r="A4743" s="4" t="s">
        <v>280</v>
      </c>
      <c r="B4743" s="4" t="s">
        <v>217</v>
      </c>
      <c r="C4743" s="4" t="s">
        <v>10</v>
      </c>
      <c r="D4743" s="4" t="s">
        <v>940</v>
      </c>
      <c r="E4743" s="3" t="s">
        <v>866</v>
      </c>
      <c r="F4743" s="3"/>
      <c r="G4743" s="3" t="s">
        <v>2</v>
      </c>
      <c r="H4743" s="3">
        <v>5</v>
      </c>
      <c r="I4743" s="3" t="s">
        <v>833</v>
      </c>
      <c r="J4743" s="3">
        <v>2030</v>
      </c>
      <c r="K4743" s="9">
        <v>0.18</v>
      </c>
    </row>
    <row r="4744" spans="1:11" x14ac:dyDescent="0.3">
      <c r="A4744" s="4" t="s">
        <v>280</v>
      </c>
      <c r="B4744" s="4" t="s">
        <v>217</v>
      </c>
      <c r="C4744" s="4" t="s">
        <v>10</v>
      </c>
      <c r="D4744" s="4" t="s">
        <v>940</v>
      </c>
      <c r="E4744" s="3" t="s">
        <v>866</v>
      </c>
      <c r="F4744" s="3"/>
      <c r="G4744" s="3" t="s">
        <v>2</v>
      </c>
      <c r="H4744" s="3">
        <v>5</v>
      </c>
      <c r="I4744" s="3" t="s">
        <v>833</v>
      </c>
      <c r="J4744" s="3">
        <v>2040</v>
      </c>
      <c r="K4744" s="9">
        <v>0.18</v>
      </c>
    </row>
    <row r="4745" spans="1:11" x14ac:dyDescent="0.3">
      <c r="A4745" s="4" t="s">
        <v>280</v>
      </c>
      <c r="B4745" s="4" t="s">
        <v>217</v>
      </c>
      <c r="C4745" s="4" t="s">
        <v>10</v>
      </c>
      <c r="D4745" s="4" t="s">
        <v>940</v>
      </c>
      <c r="E4745" s="3" t="s">
        <v>866</v>
      </c>
      <c r="F4745" s="3"/>
      <c r="G4745" s="3" t="s">
        <v>2</v>
      </c>
      <c r="H4745" s="3">
        <v>5</v>
      </c>
      <c r="I4745" s="3" t="s">
        <v>833</v>
      </c>
      <c r="J4745" s="3">
        <v>2050</v>
      </c>
      <c r="K4745" s="9">
        <v>0.19</v>
      </c>
    </row>
    <row r="4746" spans="1:11" x14ac:dyDescent="0.3">
      <c r="A4746" s="4" t="s">
        <v>280</v>
      </c>
      <c r="B4746" s="4" t="s">
        <v>217</v>
      </c>
      <c r="C4746" s="4" t="s">
        <v>10</v>
      </c>
      <c r="D4746" s="4" t="s">
        <v>603</v>
      </c>
      <c r="E4746" s="3" t="s">
        <v>866</v>
      </c>
      <c r="F4746" s="3"/>
      <c r="G4746" s="3" t="s">
        <v>2</v>
      </c>
      <c r="H4746" s="3">
        <v>5</v>
      </c>
      <c r="I4746" s="3" t="s">
        <v>12</v>
      </c>
      <c r="J4746" s="3">
        <v>2020</v>
      </c>
      <c r="K4746" s="9">
        <v>0.75</v>
      </c>
    </row>
    <row r="4747" spans="1:11" x14ac:dyDescent="0.3">
      <c r="A4747" s="4" t="s">
        <v>280</v>
      </c>
      <c r="B4747" s="4" t="s">
        <v>217</v>
      </c>
      <c r="C4747" s="4" t="s">
        <v>10</v>
      </c>
      <c r="D4747" s="4" t="s">
        <v>603</v>
      </c>
      <c r="E4747" s="3" t="s">
        <v>866</v>
      </c>
      <c r="F4747" s="3"/>
      <c r="G4747" s="3" t="s">
        <v>2</v>
      </c>
      <c r="H4747" s="3">
        <v>5</v>
      </c>
      <c r="I4747" s="3" t="s">
        <v>12</v>
      </c>
      <c r="J4747" s="3">
        <v>2050</v>
      </c>
      <c r="K4747" s="9">
        <v>0.75</v>
      </c>
    </row>
    <row r="4748" spans="1:11" x14ac:dyDescent="0.3">
      <c r="A4748" s="4" t="s">
        <v>280</v>
      </c>
      <c r="B4748" s="4" t="s">
        <v>217</v>
      </c>
      <c r="C4748" s="4" t="s">
        <v>10</v>
      </c>
      <c r="D4748" s="4" t="s">
        <v>603</v>
      </c>
      <c r="E4748" s="3" t="s">
        <v>866</v>
      </c>
      <c r="F4748" s="3"/>
      <c r="G4748" s="3" t="s">
        <v>2</v>
      </c>
      <c r="H4748" s="3">
        <v>5</v>
      </c>
      <c r="I4748" s="3" t="s">
        <v>11</v>
      </c>
      <c r="J4748" s="3">
        <v>2020</v>
      </c>
      <c r="K4748" s="9">
        <v>1.25</v>
      </c>
    </row>
    <row r="4749" spans="1:11" x14ac:dyDescent="0.3">
      <c r="A4749" s="4" t="s">
        <v>280</v>
      </c>
      <c r="B4749" s="4" t="s">
        <v>217</v>
      </c>
      <c r="C4749" s="4" t="s">
        <v>10</v>
      </c>
      <c r="D4749" s="4" t="s">
        <v>603</v>
      </c>
      <c r="E4749" s="3" t="s">
        <v>866</v>
      </c>
      <c r="F4749" s="3"/>
      <c r="G4749" s="3" t="s">
        <v>2</v>
      </c>
      <c r="H4749" s="3">
        <v>5</v>
      </c>
      <c r="I4749" s="3" t="s">
        <v>11</v>
      </c>
      <c r="J4749" s="3">
        <v>2050</v>
      </c>
      <c r="K4749" s="9">
        <v>1.25</v>
      </c>
    </row>
    <row r="4750" spans="1:11" x14ac:dyDescent="0.3">
      <c r="A4750" s="4" t="s">
        <v>280</v>
      </c>
      <c r="B4750" s="4" t="s">
        <v>217</v>
      </c>
      <c r="C4750" s="4" t="s">
        <v>10</v>
      </c>
      <c r="D4750" s="4" t="s">
        <v>603</v>
      </c>
      <c r="E4750" s="3" t="s">
        <v>866</v>
      </c>
      <c r="F4750" s="3"/>
      <c r="G4750" s="3" t="s">
        <v>2</v>
      </c>
      <c r="H4750" s="3">
        <v>5</v>
      </c>
      <c r="I4750" s="3" t="s">
        <v>833</v>
      </c>
      <c r="J4750" s="3">
        <v>2015</v>
      </c>
      <c r="K4750" s="9" t="s">
        <v>122</v>
      </c>
    </row>
    <row r="4751" spans="1:11" x14ac:dyDescent="0.3">
      <c r="A4751" s="4" t="s">
        <v>280</v>
      </c>
      <c r="B4751" s="4" t="s">
        <v>217</v>
      </c>
      <c r="C4751" s="4" t="s">
        <v>10</v>
      </c>
      <c r="D4751" s="4" t="s">
        <v>603</v>
      </c>
      <c r="E4751" s="3" t="s">
        <v>866</v>
      </c>
      <c r="F4751" s="3"/>
      <c r="G4751" s="3" t="s">
        <v>2</v>
      </c>
      <c r="H4751" s="3">
        <v>5</v>
      </c>
      <c r="I4751" s="3" t="s">
        <v>833</v>
      </c>
      <c r="J4751" s="3">
        <v>2020</v>
      </c>
      <c r="K4751" s="9">
        <v>0.01</v>
      </c>
    </row>
    <row r="4752" spans="1:11" x14ac:dyDescent="0.3">
      <c r="A4752" s="4" t="s">
        <v>280</v>
      </c>
      <c r="B4752" s="4" t="s">
        <v>217</v>
      </c>
      <c r="C4752" s="4" t="s">
        <v>10</v>
      </c>
      <c r="D4752" s="4" t="s">
        <v>603</v>
      </c>
      <c r="E4752" s="3" t="s">
        <v>866</v>
      </c>
      <c r="F4752" s="3"/>
      <c r="G4752" s="3" t="s">
        <v>2</v>
      </c>
      <c r="H4752" s="3">
        <v>5</v>
      </c>
      <c r="I4752" s="3" t="s">
        <v>833</v>
      </c>
      <c r="J4752" s="3">
        <v>2030</v>
      </c>
      <c r="K4752" s="9">
        <v>0.01</v>
      </c>
    </row>
    <row r="4753" spans="1:11" x14ac:dyDescent="0.3">
      <c r="A4753" s="4" t="s">
        <v>280</v>
      </c>
      <c r="B4753" s="4" t="s">
        <v>217</v>
      </c>
      <c r="C4753" s="4" t="s">
        <v>10</v>
      </c>
      <c r="D4753" s="4" t="s">
        <v>603</v>
      </c>
      <c r="E4753" s="3" t="s">
        <v>866</v>
      </c>
      <c r="F4753" s="3"/>
      <c r="G4753" s="3" t="s">
        <v>2</v>
      </c>
      <c r="H4753" s="3">
        <v>5</v>
      </c>
      <c r="I4753" s="3" t="s">
        <v>833</v>
      </c>
      <c r="J4753" s="3">
        <v>2040</v>
      </c>
      <c r="K4753" s="9">
        <v>0.01</v>
      </c>
    </row>
    <row r="4754" spans="1:11" x14ac:dyDescent="0.3">
      <c r="A4754" s="4" t="s">
        <v>280</v>
      </c>
      <c r="B4754" s="4" t="s">
        <v>217</v>
      </c>
      <c r="C4754" s="4" t="s">
        <v>10</v>
      </c>
      <c r="D4754" s="4" t="s">
        <v>603</v>
      </c>
      <c r="E4754" s="3" t="s">
        <v>866</v>
      </c>
      <c r="F4754" s="3"/>
      <c r="G4754" s="3" t="s">
        <v>2</v>
      </c>
      <c r="H4754" s="3">
        <v>5</v>
      </c>
      <c r="I4754" s="3" t="s">
        <v>833</v>
      </c>
      <c r="J4754" s="3">
        <v>2050</v>
      </c>
      <c r="K4754" s="9">
        <v>0.01</v>
      </c>
    </row>
    <row r="4755" spans="1:11" x14ac:dyDescent="0.3">
      <c r="A4755" s="4" t="s">
        <v>280</v>
      </c>
      <c r="B4755" s="4" t="s">
        <v>217</v>
      </c>
      <c r="C4755" s="4" t="s">
        <v>10</v>
      </c>
      <c r="D4755" s="4" t="s">
        <v>629</v>
      </c>
      <c r="E4755" s="3" t="s">
        <v>866</v>
      </c>
      <c r="F4755" s="3"/>
      <c r="G4755" s="3" t="s">
        <v>2</v>
      </c>
      <c r="H4755" s="3">
        <v>5</v>
      </c>
      <c r="I4755" s="3" t="s">
        <v>12</v>
      </c>
      <c r="J4755" s="3">
        <v>2020</v>
      </c>
      <c r="K4755" s="9">
        <v>0.9</v>
      </c>
    </row>
    <row r="4756" spans="1:11" x14ac:dyDescent="0.3">
      <c r="A4756" s="4" t="s">
        <v>280</v>
      </c>
      <c r="B4756" s="4" t="s">
        <v>217</v>
      </c>
      <c r="C4756" s="4" t="s">
        <v>10</v>
      </c>
      <c r="D4756" s="4" t="s">
        <v>629</v>
      </c>
      <c r="E4756" s="3" t="s">
        <v>866</v>
      </c>
      <c r="F4756" s="3"/>
      <c r="G4756" s="3" t="s">
        <v>2</v>
      </c>
      <c r="H4756" s="3">
        <v>5</v>
      </c>
      <c r="I4756" s="3" t="s">
        <v>12</v>
      </c>
      <c r="J4756" s="3">
        <v>2050</v>
      </c>
      <c r="K4756" s="9">
        <v>0.9</v>
      </c>
    </row>
    <row r="4757" spans="1:11" x14ac:dyDescent="0.3">
      <c r="A4757" s="4" t="s">
        <v>280</v>
      </c>
      <c r="B4757" s="4" t="s">
        <v>217</v>
      </c>
      <c r="C4757" s="4" t="s">
        <v>10</v>
      </c>
      <c r="D4757" s="4" t="s">
        <v>629</v>
      </c>
      <c r="E4757" s="3" t="s">
        <v>866</v>
      </c>
      <c r="F4757" s="3"/>
      <c r="G4757" s="3" t="s">
        <v>2</v>
      </c>
      <c r="H4757" s="3">
        <v>5</v>
      </c>
      <c r="I4757" s="3" t="s">
        <v>11</v>
      </c>
      <c r="J4757" s="3">
        <v>2020</v>
      </c>
      <c r="K4757" s="9">
        <v>1.5</v>
      </c>
    </row>
    <row r="4758" spans="1:11" x14ac:dyDescent="0.3">
      <c r="A4758" s="4" t="s">
        <v>280</v>
      </c>
      <c r="B4758" s="4" t="s">
        <v>217</v>
      </c>
      <c r="C4758" s="4" t="s">
        <v>10</v>
      </c>
      <c r="D4758" s="4" t="s">
        <v>629</v>
      </c>
      <c r="E4758" s="3" t="s">
        <v>866</v>
      </c>
      <c r="F4758" s="3"/>
      <c r="G4758" s="3" t="s">
        <v>2</v>
      </c>
      <c r="H4758" s="3">
        <v>5</v>
      </c>
      <c r="I4758" s="3" t="s">
        <v>11</v>
      </c>
      <c r="J4758" s="3">
        <v>2050</v>
      </c>
      <c r="K4758" s="9">
        <v>1.25</v>
      </c>
    </row>
    <row r="4759" spans="1:11" x14ac:dyDescent="0.3">
      <c r="A4759" s="4" t="s">
        <v>280</v>
      </c>
      <c r="B4759" s="4" t="s">
        <v>217</v>
      </c>
      <c r="C4759" s="4" t="s">
        <v>10</v>
      </c>
      <c r="D4759" s="4" t="s">
        <v>629</v>
      </c>
      <c r="E4759" s="3" t="s">
        <v>866</v>
      </c>
      <c r="F4759" s="3"/>
      <c r="G4759" s="3" t="s">
        <v>2</v>
      </c>
      <c r="H4759" s="3">
        <v>5</v>
      </c>
      <c r="I4759" s="3" t="s">
        <v>833</v>
      </c>
      <c r="J4759" s="3">
        <v>2015</v>
      </c>
      <c r="K4759" s="9" t="s">
        <v>122</v>
      </c>
    </row>
    <row r="4760" spans="1:11" x14ac:dyDescent="0.3">
      <c r="A4760" s="4" t="s">
        <v>280</v>
      </c>
      <c r="B4760" s="4" t="s">
        <v>217</v>
      </c>
      <c r="C4760" s="4" t="s">
        <v>10</v>
      </c>
      <c r="D4760" s="4" t="s">
        <v>629</v>
      </c>
      <c r="E4760" s="3" t="s">
        <v>866</v>
      </c>
      <c r="F4760" s="3"/>
      <c r="G4760" s="3" t="s">
        <v>2</v>
      </c>
      <c r="H4760" s="3">
        <v>5</v>
      </c>
      <c r="I4760" s="3" t="s">
        <v>833</v>
      </c>
      <c r="J4760" s="3">
        <v>2020</v>
      </c>
      <c r="K4760" s="9">
        <v>0.99</v>
      </c>
    </row>
    <row r="4761" spans="1:11" x14ac:dyDescent="0.3">
      <c r="A4761" s="4" t="s">
        <v>280</v>
      </c>
      <c r="B4761" s="4" t="s">
        <v>217</v>
      </c>
      <c r="C4761" s="4" t="s">
        <v>10</v>
      </c>
      <c r="D4761" s="4" t="s">
        <v>629</v>
      </c>
      <c r="E4761" s="3" t="s">
        <v>866</v>
      </c>
      <c r="F4761" s="3"/>
      <c r="G4761" s="3" t="s">
        <v>2</v>
      </c>
      <c r="H4761" s="3">
        <v>5</v>
      </c>
      <c r="I4761" s="3" t="s">
        <v>833</v>
      </c>
      <c r="J4761" s="3">
        <v>2030</v>
      </c>
      <c r="K4761" s="9">
        <v>0.99</v>
      </c>
    </row>
    <row r="4762" spans="1:11" x14ac:dyDescent="0.3">
      <c r="A4762" s="4" t="s">
        <v>280</v>
      </c>
      <c r="B4762" s="4" t="s">
        <v>217</v>
      </c>
      <c r="C4762" s="4" t="s">
        <v>10</v>
      </c>
      <c r="D4762" s="4" t="s">
        <v>629</v>
      </c>
      <c r="E4762" s="3" t="s">
        <v>866</v>
      </c>
      <c r="F4762" s="3"/>
      <c r="G4762" s="3" t="s">
        <v>2</v>
      </c>
      <c r="H4762" s="3">
        <v>5</v>
      </c>
      <c r="I4762" s="3" t="s">
        <v>833</v>
      </c>
      <c r="J4762" s="3">
        <v>2040</v>
      </c>
      <c r="K4762" s="9">
        <v>0.99</v>
      </c>
    </row>
    <row r="4763" spans="1:11" x14ac:dyDescent="0.3">
      <c r="A4763" s="4" t="s">
        <v>280</v>
      </c>
      <c r="B4763" s="4" t="s">
        <v>217</v>
      </c>
      <c r="C4763" s="4" t="s">
        <v>10</v>
      </c>
      <c r="D4763" s="4" t="s">
        <v>629</v>
      </c>
      <c r="E4763" s="3" t="s">
        <v>866</v>
      </c>
      <c r="F4763" s="3"/>
      <c r="G4763" s="3" t="s">
        <v>2</v>
      </c>
      <c r="H4763" s="3">
        <v>5</v>
      </c>
      <c r="I4763" s="3" t="s">
        <v>833</v>
      </c>
      <c r="J4763" s="3">
        <v>2050</v>
      </c>
      <c r="K4763" s="9">
        <v>0.99</v>
      </c>
    </row>
    <row r="4764" spans="1:11" x14ac:dyDescent="0.3">
      <c r="A4764" s="4" t="s">
        <v>280</v>
      </c>
      <c r="B4764" s="4" t="s">
        <v>217</v>
      </c>
      <c r="C4764" s="4" t="s">
        <v>10</v>
      </c>
      <c r="D4764" s="4" t="s">
        <v>417</v>
      </c>
      <c r="E4764" s="3" t="s">
        <v>850</v>
      </c>
      <c r="F4764" s="3"/>
      <c r="G4764" s="3"/>
      <c r="H4764" s="3"/>
      <c r="I4764" s="3" t="s">
        <v>833</v>
      </c>
      <c r="J4764" s="3">
        <v>2015</v>
      </c>
      <c r="K4764" s="9" t="s">
        <v>122</v>
      </c>
    </row>
    <row r="4765" spans="1:11" x14ac:dyDescent="0.3">
      <c r="A4765" s="4" t="s">
        <v>280</v>
      </c>
      <c r="B4765" s="4" t="s">
        <v>217</v>
      </c>
      <c r="C4765" s="4" t="s">
        <v>10</v>
      </c>
      <c r="D4765" s="4" t="s">
        <v>417</v>
      </c>
      <c r="E4765" s="3" t="s">
        <v>850</v>
      </c>
      <c r="F4765" s="3"/>
      <c r="G4765" s="3"/>
      <c r="H4765" s="3"/>
      <c r="I4765" s="3" t="s">
        <v>833</v>
      </c>
      <c r="J4765" s="3">
        <v>2020</v>
      </c>
      <c r="K4765" s="9">
        <v>4</v>
      </c>
    </row>
    <row r="4766" spans="1:11" x14ac:dyDescent="0.3">
      <c r="A4766" s="4" t="s">
        <v>280</v>
      </c>
      <c r="B4766" s="4" t="s">
        <v>217</v>
      </c>
      <c r="C4766" s="4" t="s">
        <v>10</v>
      </c>
      <c r="D4766" s="4" t="s">
        <v>417</v>
      </c>
      <c r="E4766" s="3" t="s">
        <v>850</v>
      </c>
      <c r="F4766" s="3"/>
      <c r="G4766" s="3"/>
      <c r="H4766" s="3"/>
      <c r="I4766" s="3" t="s">
        <v>833</v>
      </c>
      <c r="J4766" s="3">
        <v>2030</v>
      </c>
      <c r="K4766" s="9">
        <v>4</v>
      </c>
    </row>
    <row r="4767" spans="1:11" x14ac:dyDescent="0.3">
      <c r="A4767" s="4" t="s">
        <v>280</v>
      </c>
      <c r="B4767" s="4" t="s">
        <v>217</v>
      </c>
      <c r="C4767" s="4" t="s">
        <v>10</v>
      </c>
      <c r="D4767" s="4" t="s">
        <v>417</v>
      </c>
      <c r="E4767" s="3" t="s">
        <v>850</v>
      </c>
      <c r="F4767" s="3"/>
      <c r="G4767" s="3"/>
      <c r="H4767" s="3"/>
      <c r="I4767" s="3" t="s">
        <v>833</v>
      </c>
      <c r="J4767" s="3">
        <v>2040</v>
      </c>
      <c r="K4767" s="9">
        <v>0</v>
      </c>
    </row>
    <row r="4768" spans="1:11" x14ac:dyDescent="0.3">
      <c r="A4768" s="4" t="s">
        <v>280</v>
      </c>
      <c r="B4768" s="4" t="s">
        <v>217</v>
      </c>
      <c r="C4768" s="4" t="s">
        <v>10</v>
      </c>
      <c r="D4768" s="4" t="s">
        <v>417</v>
      </c>
      <c r="E4768" s="3" t="s">
        <v>850</v>
      </c>
      <c r="F4768" s="3"/>
      <c r="G4768" s="3"/>
      <c r="H4768" s="3"/>
      <c r="I4768" s="3" t="s">
        <v>833</v>
      </c>
      <c r="J4768" s="3">
        <v>2050</v>
      </c>
      <c r="K4768" s="9">
        <v>0</v>
      </c>
    </row>
    <row r="4769" spans="1:11" x14ac:dyDescent="0.3">
      <c r="A4769" s="4" t="s">
        <v>280</v>
      </c>
      <c r="B4769" s="4" t="s">
        <v>217</v>
      </c>
      <c r="C4769" s="4" t="s">
        <v>10</v>
      </c>
      <c r="D4769" s="4" t="s">
        <v>939</v>
      </c>
      <c r="E4769" s="3" t="s">
        <v>866</v>
      </c>
      <c r="F4769" s="3"/>
      <c r="G4769" s="3" t="s">
        <v>2</v>
      </c>
      <c r="H4769" s="3">
        <v>5</v>
      </c>
      <c r="I4769" s="3" t="s">
        <v>12</v>
      </c>
      <c r="J4769" s="3">
        <v>2020</v>
      </c>
      <c r="K4769" s="9">
        <v>0.9</v>
      </c>
    </row>
    <row r="4770" spans="1:11" x14ac:dyDescent="0.3">
      <c r="A4770" s="4" t="s">
        <v>280</v>
      </c>
      <c r="B4770" s="4" t="s">
        <v>217</v>
      </c>
      <c r="C4770" s="4" t="s">
        <v>10</v>
      </c>
      <c r="D4770" s="4" t="s">
        <v>939</v>
      </c>
      <c r="E4770" s="3" t="s">
        <v>866</v>
      </c>
      <c r="F4770" s="3"/>
      <c r="G4770" s="3" t="s">
        <v>2</v>
      </c>
      <c r="H4770" s="3">
        <v>5</v>
      </c>
      <c r="I4770" s="3" t="s">
        <v>12</v>
      </c>
      <c r="J4770" s="3">
        <v>2050</v>
      </c>
      <c r="K4770" s="9">
        <v>0.9</v>
      </c>
    </row>
    <row r="4771" spans="1:11" x14ac:dyDescent="0.3">
      <c r="A4771" s="4" t="s">
        <v>280</v>
      </c>
      <c r="B4771" s="4" t="s">
        <v>217</v>
      </c>
      <c r="C4771" s="4" t="s">
        <v>10</v>
      </c>
      <c r="D4771" s="4" t="s">
        <v>939</v>
      </c>
      <c r="E4771" s="3" t="s">
        <v>866</v>
      </c>
      <c r="F4771" s="3"/>
      <c r="G4771" s="3" t="s">
        <v>2</v>
      </c>
      <c r="H4771" s="3">
        <v>5</v>
      </c>
      <c r="I4771" s="3" t="s">
        <v>11</v>
      </c>
      <c r="J4771" s="3">
        <v>2020</v>
      </c>
      <c r="K4771" s="9">
        <v>1.1000000000000001</v>
      </c>
    </row>
    <row r="4772" spans="1:11" x14ac:dyDescent="0.3">
      <c r="A4772" s="4" t="s">
        <v>280</v>
      </c>
      <c r="B4772" s="4" t="s">
        <v>217</v>
      </c>
      <c r="C4772" s="4" t="s">
        <v>10</v>
      </c>
      <c r="D4772" s="4" t="s">
        <v>939</v>
      </c>
      <c r="E4772" s="3" t="s">
        <v>866</v>
      </c>
      <c r="F4772" s="3"/>
      <c r="G4772" s="3" t="s">
        <v>2</v>
      </c>
      <c r="H4772" s="3">
        <v>5</v>
      </c>
      <c r="I4772" s="3" t="s">
        <v>11</v>
      </c>
      <c r="J4772" s="3">
        <v>2050</v>
      </c>
      <c r="K4772" s="9">
        <v>1.1000000000000001</v>
      </c>
    </row>
    <row r="4773" spans="1:11" x14ac:dyDescent="0.3">
      <c r="A4773" s="4" t="s">
        <v>280</v>
      </c>
      <c r="B4773" s="4" t="s">
        <v>217</v>
      </c>
      <c r="C4773" s="4" t="s">
        <v>10</v>
      </c>
      <c r="D4773" s="4" t="s">
        <v>939</v>
      </c>
      <c r="E4773" s="3" t="s">
        <v>866</v>
      </c>
      <c r="F4773" s="3"/>
      <c r="G4773" s="3" t="s">
        <v>2</v>
      </c>
      <c r="H4773" s="3">
        <v>5</v>
      </c>
      <c r="I4773" s="3" t="s">
        <v>833</v>
      </c>
      <c r="J4773" s="3">
        <v>2015</v>
      </c>
      <c r="K4773" s="9" t="s">
        <v>122</v>
      </c>
    </row>
    <row r="4774" spans="1:11" x14ac:dyDescent="0.3">
      <c r="A4774" s="4" t="s">
        <v>280</v>
      </c>
      <c r="B4774" s="4" t="s">
        <v>217</v>
      </c>
      <c r="C4774" s="4" t="s">
        <v>10</v>
      </c>
      <c r="D4774" s="4" t="s">
        <v>939</v>
      </c>
      <c r="E4774" s="3" t="s">
        <v>866</v>
      </c>
      <c r="F4774" s="3"/>
      <c r="G4774" s="3" t="s">
        <v>2</v>
      </c>
      <c r="H4774" s="3">
        <v>5</v>
      </c>
      <c r="I4774" s="3" t="s">
        <v>833</v>
      </c>
      <c r="J4774" s="3">
        <v>2020</v>
      </c>
      <c r="K4774" s="9">
        <v>0.38</v>
      </c>
    </row>
    <row r="4775" spans="1:11" x14ac:dyDescent="0.3">
      <c r="A4775" s="4" t="s">
        <v>280</v>
      </c>
      <c r="B4775" s="4" t="s">
        <v>217</v>
      </c>
      <c r="C4775" s="4" t="s">
        <v>10</v>
      </c>
      <c r="D4775" s="4" t="s">
        <v>939</v>
      </c>
      <c r="E4775" s="3" t="s">
        <v>866</v>
      </c>
      <c r="F4775" s="3"/>
      <c r="G4775" s="3" t="s">
        <v>2</v>
      </c>
      <c r="H4775" s="3">
        <v>5</v>
      </c>
      <c r="I4775" s="3" t="s">
        <v>833</v>
      </c>
      <c r="J4775" s="3">
        <v>2030</v>
      </c>
      <c r="K4775" s="9">
        <v>0.39</v>
      </c>
    </row>
    <row r="4776" spans="1:11" x14ac:dyDescent="0.3">
      <c r="A4776" s="4" t="s">
        <v>280</v>
      </c>
      <c r="B4776" s="4" t="s">
        <v>217</v>
      </c>
      <c r="C4776" s="4" t="s">
        <v>10</v>
      </c>
      <c r="D4776" s="4" t="s">
        <v>939</v>
      </c>
      <c r="E4776" s="3" t="s">
        <v>866</v>
      </c>
      <c r="F4776" s="3"/>
      <c r="G4776" s="3" t="s">
        <v>2</v>
      </c>
      <c r="H4776" s="3">
        <v>5</v>
      </c>
      <c r="I4776" s="3" t="s">
        <v>833</v>
      </c>
      <c r="J4776" s="3">
        <v>2040</v>
      </c>
      <c r="K4776" s="9">
        <v>0.4</v>
      </c>
    </row>
    <row r="4777" spans="1:11" x14ac:dyDescent="0.3">
      <c r="A4777" s="4" t="s">
        <v>280</v>
      </c>
      <c r="B4777" s="4" t="s">
        <v>217</v>
      </c>
      <c r="C4777" s="4" t="s">
        <v>10</v>
      </c>
      <c r="D4777" s="4" t="s">
        <v>939</v>
      </c>
      <c r="E4777" s="3" t="s">
        <v>866</v>
      </c>
      <c r="F4777" s="3"/>
      <c r="G4777" s="3" t="s">
        <v>2</v>
      </c>
      <c r="H4777" s="3">
        <v>5</v>
      </c>
      <c r="I4777" s="3" t="s">
        <v>833</v>
      </c>
      <c r="J4777" s="3">
        <v>2050</v>
      </c>
      <c r="K4777" s="9">
        <v>0.41</v>
      </c>
    </row>
    <row r="4778" spans="1:11" x14ac:dyDescent="0.3">
      <c r="A4778" s="4" t="s">
        <v>280</v>
      </c>
      <c r="B4778" s="4" t="s">
        <v>217</v>
      </c>
      <c r="C4778" s="4" t="s">
        <v>10</v>
      </c>
      <c r="D4778" s="4" t="s">
        <v>590</v>
      </c>
      <c r="E4778" s="3"/>
      <c r="F4778" s="3"/>
      <c r="G4778" s="3"/>
      <c r="H4778" s="3"/>
      <c r="I4778" s="3" t="s">
        <v>833</v>
      </c>
      <c r="J4778" s="3">
        <v>2040</v>
      </c>
      <c r="K4778" s="9" t="s">
        <v>219</v>
      </c>
    </row>
    <row r="4779" spans="1:11" x14ac:dyDescent="0.3">
      <c r="A4779" s="4" t="s">
        <v>280</v>
      </c>
      <c r="B4779" s="4" t="s">
        <v>217</v>
      </c>
      <c r="C4779" s="4" t="s">
        <v>10</v>
      </c>
      <c r="D4779" s="4" t="s">
        <v>422</v>
      </c>
      <c r="E4779" s="3" t="s">
        <v>857</v>
      </c>
      <c r="F4779" s="3"/>
      <c r="G4779" s="3"/>
      <c r="H4779" s="3">
        <v>5</v>
      </c>
      <c r="I4779" s="3" t="s">
        <v>833</v>
      </c>
      <c r="J4779" s="3">
        <v>2015</v>
      </c>
      <c r="K4779" s="9" t="s">
        <v>122</v>
      </c>
    </row>
    <row r="4780" spans="1:11" x14ac:dyDescent="0.3">
      <c r="A4780" s="4" t="s">
        <v>280</v>
      </c>
      <c r="B4780" s="4" t="s">
        <v>217</v>
      </c>
      <c r="C4780" s="4" t="s">
        <v>10</v>
      </c>
      <c r="D4780" s="4" t="s">
        <v>422</v>
      </c>
      <c r="E4780" s="3" t="s">
        <v>857</v>
      </c>
      <c r="F4780" s="3"/>
      <c r="G4780" s="3"/>
      <c r="H4780" s="3">
        <v>5</v>
      </c>
      <c r="I4780" s="3" t="s">
        <v>833</v>
      </c>
      <c r="J4780" s="3">
        <v>2020</v>
      </c>
      <c r="K4780" s="9">
        <v>2</v>
      </c>
    </row>
    <row r="4781" spans="1:11" x14ac:dyDescent="0.3">
      <c r="A4781" s="4" t="s">
        <v>280</v>
      </c>
      <c r="B4781" s="4" t="s">
        <v>217</v>
      </c>
      <c r="C4781" s="4" t="s">
        <v>10</v>
      </c>
      <c r="D4781" s="4" t="s">
        <v>422</v>
      </c>
      <c r="E4781" s="3" t="s">
        <v>857</v>
      </c>
      <c r="F4781" s="3"/>
      <c r="G4781" s="3"/>
      <c r="H4781" s="3">
        <v>5</v>
      </c>
      <c r="I4781" s="3" t="s">
        <v>833</v>
      </c>
      <c r="J4781" s="3">
        <v>2030</v>
      </c>
      <c r="K4781" s="9">
        <v>3</v>
      </c>
    </row>
    <row r="4782" spans="1:11" x14ac:dyDescent="0.3">
      <c r="A4782" s="4" t="s">
        <v>280</v>
      </c>
      <c r="B4782" s="4" t="s">
        <v>217</v>
      </c>
      <c r="C4782" s="4" t="s">
        <v>10</v>
      </c>
      <c r="D4782" s="4" t="s">
        <v>422</v>
      </c>
      <c r="E4782" s="3" t="s">
        <v>857</v>
      </c>
      <c r="F4782" s="3"/>
      <c r="G4782" s="3"/>
      <c r="H4782" s="3">
        <v>5</v>
      </c>
      <c r="I4782" s="3" t="s">
        <v>833</v>
      </c>
      <c r="J4782" s="3">
        <v>2040</v>
      </c>
      <c r="K4782" s="9">
        <v>4</v>
      </c>
    </row>
    <row r="4783" spans="1:11" x14ac:dyDescent="0.3">
      <c r="A4783" s="4" t="s">
        <v>280</v>
      </c>
      <c r="B4783" s="4" t="s">
        <v>217</v>
      </c>
      <c r="C4783" s="4" t="s">
        <v>10</v>
      </c>
      <c r="D4783" s="4" t="s">
        <v>422</v>
      </c>
      <c r="E4783" s="3" t="s">
        <v>857</v>
      </c>
      <c r="F4783" s="3"/>
      <c r="G4783" s="3"/>
      <c r="H4783" s="3">
        <v>5</v>
      </c>
      <c r="I4783" s="3" t="s">
        <v>833</v>
      </c>
      <c r="J4783" s="3">
        <v>2050</v>
      </c>
      <c r="K4783" s="9">
        <v>5</v>
      </c>
    </row>
    <row r="4784" spans="1:11" x14ac:dyDescent="0.3">
      <c r="A4784" s="4" t="s">
        <v>280</v>
      </c>
      <c r="B4784" s="4" t="s">
        <v>217</v>
      </c>
      <c r="C4784" s="4" t="s">
        <v>10</v>
      </c>
      <c r="D4784" s="4" t="s">
        <v>419</v>
      </c>
      <c r="E4784" s="3" t="s">
        <v>853</v>
      </c>
      <c r="F4784" s="3"/>
      <c r="G4784" s="3" t="s">
        <v>18</v>
      </c>
      <c r="H4784" s="3"/>
      <c r="I4784" s="3" t="s">
        <v>833</v>
      </c>
      <c r="J4784" s="3">
        <v>2015</v>
      </c>
      <c r="K4784" s="9" t="s">
        <v>122</v>
      </c>
    </row>
    <row r="4785" spans="1:11" x14ac:dyDescent="0.3">
      <c r="A4785" s="4" t="s">
        <v>280</v>
      </c>
      <c r="B4785" s="4" t="s">
        <v>217</v>
      </c>
      <c r="C4785" s="4" t="s">
        <v>10</v>
      </c>
      <c r="D4785" s="4" t="s">
        <v>419</v>
      </c>
      <c r="E4785" s="3" t="s">
        <v>853</v>
      </c>
      <c r="F4785" s="3"/>
      <c r="G4785" s="3" t="s">
        <v>18</v>
      </c>
      <c r="H4785" s="3"/>
      <c r="I4785" s="3" t="s">
        <v>833</v>
      </c>
      <c r="J4785" s="3">
        <v>2020</v>
      </c>
      <c r="K4785" s="9">
        <v>20</v>
      </c>
    </row>
    <row r="4786" spans="1:11" x14ac:dyDescent="0.3">
      <c r="A4786" s="4" t="s">
        <v>280</v>
      </c>
      <c r="B4786" s="4" t="s">
        <v>217</v>
      </c>
      <c r="C4786" s="4" t="s">
        <v>10</v>
      </c>
      <c r="D4786" s="4" t="s">
        <v>419</v>
      </c>
      <c r="E4786" s="3" t="s">
        <v>853</v>
      </c>
      <c r="F4786" s="3"/>
      <c r="G4786" s="3" t="s">
        <v>18</v>
      </c>
      <c r="H4786" s="3"/>
      <c r="I4786" s="3" t="s">
        <v>833</v>
      </c>
      <c r="J4786" s="3">
        <v>2030</v>
      </c>
      <c r="K4786" s="9">
        <v>20</v>
      </c>
    </row>
    <row r="4787" spans="1:11" x14ac:dyDescent="0.3">
      <c r="A4787" s="4" t="s">
        <v>280</v>
      </c>
      <c r="B4787" s="4" t="s">
        <v>217</v>
      </c>
      <c r="C4787" s="4" t="s">
        <v>10</v>
      </c>
      <c r="D4787" s="4" t="s">
        <v>419</v>
      </c>
      <c r="E4787" s="3" t="s">
        <v>853</v>
      </c>
      <c r="F4787" s="3"/>
      <c r="G4787" s="3" t="s">
        <v>18</v>
      </c>
      <c r="H4787" s="3"/>
      <c r="I4787" s="3" t="s">
        <v>833</v>
      </c>
      <c r="J4787" s="3">
        <v>2040</v>
      </c>
      <c r="K4787" s="9">
        <v>20</v>
      </c>
    </row>
    <row r="4788" spans="1:11" x14ac:dyDescent="0.3">
      <c r="A4788" s="4" t="s">
        <v>280</v>
      </c>
      <c r="B4788" s="4" t="s">
        <v>217</v>
      </c>
      <c r="C4788" s="4" t="s">
        <v>10</v>
      </c>
      <c r="D4788" s="4" t="s">
        <v>419</v>
      </c>
      <c r="E4788" s="3" t="s">
        <v>853</v>
      </c>
      <c r="F4788" s="3"/>
      <c r="G4788" s="3" t="s">
        <v>18</v>
      </c>
      <c r="H4788" s="3"/>
      <c r="I4788" s="3" t="s">
        <v>833</v>
      </c>
      <c r="J4788" s="3">
        <v>2050</v>
      </c>
      <c r="K4788" s="9">
        <v>20</v>
      </c>
    </row>
    <row r="4789" spans="1:11" x14ac:dyDescent="0.3">
      <c r="A4789" s="4" t="s">
        <v>280</v>
      </c>
      <c r="B4789" s="4" t="s">
        <v>217</v>
      </c>
      <c r="C4789" s="4" t="s">
        <v>10</v>
      </c>
      <c r="D4789" s="4" t="s">
        <v>634</v>
      </c>
      <c r="E4789" s="3" t="s">
        <v>867</v>
      </c>
      <c r="F4789" s="3"/>
      <c r="G4789" s="3" t="s">
        <v>75</v>
      </c>
      <c r="H4789" s="3" t="s">
        <v>218</v>
      </c>
      <c r="I4789" s="3" t="s">
        <v>12</v>
      </c>
      <c r="J4789" s="3">
        <v>2020</v>
      </c>
      <c r="K4789" s="9">
        <v>0.5</v>
      </c>
    </row>
    <row r="4790" spans="1:11" x14ac:dyDescent="0.3">
      <c r="A4790" s="4" t="s">
        <v>280</v>
      </c>
      <c r="B4790" s="4" t="s">
        <v>217</v>
      </c>
      <c r="C4790" s="4" t="s">
        <v>10</v>
      </c>
      <c r="D4790" s="4" t="s">
        <v>634</v>
      </c>
      <c r="E4790" s="3" t="s">
        <v>867</v>
      </c>
      <c r="F4790" s="3"/>
      <c r="G4790" s="3" t="s">
        <v>75</v>
      </c>
      <c r="H4790" s="3" t="s">
        <v>218</v>
      </c>
      <c r="I4790" s="3" t="s">
        <v>12</v>
      </c>
      <c r="J4790" s="3">
        <v>2050</v>
      </c>
      <c r="K4790" s="9">
        <v>0.75</v>
      </c>
    </row>
    <row r="4791" spans="1:11" x14ac:dyDescent="0.3">
      <c r="A4791" s="4" t="s">
        <v>280</v>
      </c>
      <c r="B4791" s="4" t="s">
        <v>217</v>
      </c>
      <c r="C4791" s="4" t="s">
        <v>10</v>
      </c>
      <c r="D4791" s="4" t="s">
        <v>634</v>
      </c>
      <c r="E4791" s="3" t="s">
        <v>867</v>
      </c>
      <c r="F4791" s="3"/>
      <c r="G4791" s="3" t="s">
        <v>75</v>
      </c>
      <c r="H4791" s="3" t="s">
        <v>218</v>
      </c>
      <c r="I4791" s="3" t="s">
        <v>11</v>
      </c>
      <c r="J4791" s="3">
        <v>2020</v>
      </c>
      <c r="K4791" s="9">
        <v>1.25</v>
      </c>
    </row>
    <row r="4792" spans="1:11" x14ac:dyDescent="0.3">
      <c r="A4792" s="4" t="s">
        <v>280</v>
      </c>
      <c r="B4792" s="4" t="s">
        <v>217</v>
      </c>
      <c r="C4792" s="4" t="s">
        <v>10</v>
      </c>
      <c r="D4792" s="4" t="s">
        <v>634</v>
      </c>
      <c r="E4792" s="3" t="s">
        <v>867</v>
      </c>
      <c r="F4792" s="3"/>
      <c r="G4792" s="3" t="s">
        <v>75</v>
      </c>
      <c r="H4792" s="3" t="s">
        <v>218</v>
      </c>
      <c r="I4792" s="3" t="s">
        <v>11</v>
      </c>
      <c r="J4792" s="3">
        <v>2050</v>
      </c>
      <c r="K4792" s="9">
        <v>1.25</v>
      </c>
    </row>
    <row r="4793" spans="1:11" x14ac:dyDescent="0.3">
      <c r="A4793" s="4" t="s">
        <v>280</v>
      </c>
      <c r="B4793" s="4" t="s">
        <v>217</v>
      </c>
      <c r="C4793" s="4" t="s">
        <v>10</v>
      </c>
      <c r="D4793" s="4" t="s">
        <v>634</v>
      </c>
      <c r="E4793" s="3" t="s">
        <v>867</v>
      </c>
      <c r="F4793" s="3"/>
      <c r="G4793" s="3" t="s">
        <v>75</v>
      </c>
      <c r="H4793" s="3" t="s">
        <v>218</v>
      </c>
      <c r="I4793" s="3" t="s">
        <v>833</v>
      </c>
      <c r="J4793" s="3">
        <v>2015</v>
      </c>
      <c r="K4793" s="9" t="s">
        <v>122</v>
      </c>
    </row>
    <row r="4794" spans="1:11" x14ac:dyDescent="0.3">
      <c r="A4794" s="4" t="s">
        <v>280</v>
      </c>
      <c r="B4794" s="4" t="s">
        <v>217</v>
      </c>
      <c r="C4794" s="4" t="s">
        <v>10</v>
      </c>
      <c r="D4794" s="4" t="s">
        <v>634</v>
      </c>
      <c r="E4794" s="3" t="s">
        <v>867</v>
      </c>
      <c r="F4794" s="3"/>
      <c r="G4794" s="3" t="s">
        <v>75</v>
      </c>
      <c r="H4794" s="3" t="s">
        <v>218</v>
      </c>
      <c r="I4794" s="3" t="s">
        <v>833</v>
      </c>
      <c r="J4794" s="3">
        <v>2020</v>
      </c>
      <c r="K4794" s="9">
        <v>40</v>
      </c>
    </row>
    <row r="4795" spans="1:11" x14ac:dyDescent="0.3">
      <c r="A4795" s="4" t="s">
        <v>280</v>
      </c>
      <c r="B4795" s="4" t="s">
        <v>217</v>
      </c>
      <c r="C4795" s="4" t="s">
        <v>10</v>
      </c>
      <c r="D4795" s="4" t="s">
        <v>634</v>
      </c>
      <c r="E4795" s="3" t="s">
        <v>867</v>
      </c>
      <c r="F4795" s="3"/>
      <c r="G4795" s="3" t="s">
        <v>75</v>
      </c>
      <c r="H4795" s="3" t="s">
        <v>218</v>
      </c>
      <c r="I4795" s="3" t="s">
        <v>833</v>
      </c>
      <c r="J4795" s="3">
        <v>2030</v>
      </c>
      <c r="K4795" s="9">
        <v>80</v>
      </c>
    </row>
    <row r="4796" spans="1:11" x14ac:dyDescent="0.3">
      <c r="A4796" s="4" t="s">
        <v>280</v>
      </c>
      <c r="B4796" s="4" t="s">
        <v>217</v>
      </c>
      <c r="C4796" s="4" t="s">
        <v>10</v>
      </c>
      <c r="D4796" s="4" t="s">
        <v>634</v>
      </c>
      <c r="E4796" s="3" t="s">
        <v>867</v>
      </c>
      <c r="F4796" s="3"/>
      <c r="G4796" s="3" t="s">
        <v>75</v>
      </c>
      <c r="H4796" s="3" t="s">
        <v>218</v>
      </c>
      <c r="I4796" s="3" t="s">
        <v>833</v>
      </c>
      <c r="J4796" s="3">
        <v>2040</v>
      </c>
      <c r="K4796" s="9">
        <v>120</v>
      </c>
    </row>
    <row r="4797" spans="1:11" x14ac:dyDescent="0.3">
      <c r="A4797" s="4" t="s">
        <v>280</v>
      </c>
      <c r="B4797" s="4" t="s">
        <v>217</v>
      </c>
      <c r="C4797" s="4" t="s">
        <v>10</v>
      </c>
      <c r="D4797" s="4" t="s">
        <v>634</v>
      </c>
      <c r="E4797" s="3" t="s">
        <v>867</v>
      </c>
      <c r="F4797" s="3"/>
      <c r="G4797" s="3" t="s">
        <v>75</v>
      </c>
      <c r="H4797" s="3" t="s">
        <v>218</v>
      </c>
      <c r="I4797" s="3" t="s">
        <v>833</v>
      </c>
      <c r="J4797" s="3">
        <v>2050</v>
      </c>
      <c r="K4797" s="9">
        <v>160</v>
      </c>
    </row>
    <row r="4798" spans="1:11" x14ac:dyDescent="0.3">
      <c r="A4798" s="4" t="s">
        <v>280</v>
      </c>
      <c r="B4798" s="4" t="s">
        <v>217</v>
      </c>
      <c r="C4798" s="4" t="s">
        <v>10</v>
      </c>
      <c r="D4798" s="4" t="s">
        <v>635</v>
      </c>
      <c r="E4798" s="3" t="s">
        <v>855</v>
      </c>
      <c r="F4798" s="3"/>
      <c r="G4798" s="3" t="s">
        <v>76</v>
      </c>
      <c r="H4798" s="3" t="s">
        <v>218</v>
      </c>
      <c r="I4798" s="3" t="s">
        <v>12</v>
      </c>
      <c r="J4798" s="3">
        <v>2020</v>
      </c>
      <c r="K4798" s="9">
        <v>0.5</v>
      </c>
    </row>
    <row r="4799" spans="1:11" x14ac:dyDescent="0.3">
      <c r="A4799" s="4" t="s">
        <v>280</v>
      </c>
      <c r="B4799" s="4" t="s">
        <v>217</v>
      </c>
      <c r="C4799" s="4" t="s">
        <v>10</v>
      </c>
      <c r="D4799" s="4" t="s">
        <v>635</v>
      </c>
      <c r="E4799" s="3" t="s">
        <v>855</v>
      </c>
      <c r="F4799" s="3"/>
      <c r="G4799" s="3" t="s">
        <v>76</v>
      </c>
      <c r="H4799" s="3" t="s">
        <v>218</v>
      </c>
      <c r="I4799" s="3" t="s">
        <v>12</v>
      </c>
      <c r="J4799" s="3">
        <v>2050</v>
      </c>
      <c r="K4799" s="9">
        <v>0.75</v>
      </c>
    </row>
    <row r="4800" spans="1:11" x14ac:dyDescent="0.3">
      <c r="A4800" s="4" t="s">
        <v>280</v>
      </c>
      <c r="B4800" s="4" t="s">
        <v>217</v>
      </c>
      <c r="C4800" s="4" t="s">
        <v>10</v>
      </c>
      <c r="D4800" s="4" t="s">
        <v>635</v>
      </c>
      <c r="E4800" s="3" t="s">
        <v>855</v>
      </c>
      <c r="F4800" s="3"/>
      <c r="G4800" s="3" t="s">
        <v>76</v>
      </c>
      <c r="H4800" s="3" t="s">
        <v>218</v>
      </c>
      <c r="I4800" s="3" t="s">
        <v>11</v>
      </c>
      <c r="J4800" s="3">
        <v>2020</v>
      </c>
      <c r="K4800" s="9">
        <v>1.25</v>
      </c>
    </row>
    <row r="4801" spans="1:11" x14ac:dyDescent="0.3">
      <c r="A4801" s="4" t="s">
        <v>280</v>
      </c>
      <c r="B4801" s="4" t="s">
        <v>217</v>
      </c>
      <c r="C4801" s="4" t="s">
        <v>10</v>
      </c>
      <c r="D4801" s="4" t="s">
        <v>635</v>
      </c>
      <c r="E4801" s="3" t="s">
        <v>855</v>
      </c>
      <c r="F4801" s="3"/>
      <c r="G4801" s="3" t="s">
        <v>76</v>
      </c>
      <c r="H4801" s="3" t="s">
        <v>218</v>
      </c>
      <c r="I4801" s="3" t="s">
        <v>11</v>
      </c>
      <c r="J4801" s="3">
        <v>2050</v>
      </c>
      <c r="K4801" s="9">
        <v>1.25</v>
      </c>
    </row>
    <row r="4802" spans="1:11" x14ac:dyDescent="0.3">
      <c r="A4802" s="4" t="s">
        <v>280</v>
      </c>
      <c r="B4802" s="4" t="s">
        <v>217</v>
      </c>
      <c r="C4802" s="4" t="s">
        <v>10</v>
      </c>
      <c r="D4802" s="4" t="s">
        <v>635</v>
      </c>
      <c r="E4802" s="3" t="s">
        <v>855</v>
      </c>
      <c r="F4802" s="3"/>
      <c r="G4802" s="3" t="s">
        <v>76</v>
      </c>
      <c r="H4802" s="3" t="s">
        <v>218</v>
      </c>
      <c r="I4802" s="3" t="s">
        <v>833</v>
      </c>
      <c r="J4802" s="3">
        <v>2015</v>
      </c>
      <c r="K4802" s="9" t="s">
        <v>122</v>
      </c>
    </row>
    <row r="4803" spans="1:11" x14ac:dyDescent="0.3">
      <c r="A4803" s="4" t="s">
        <v>280</v>
      </c>
      <c r="B4803" s="4" t="s">
        <v>217</v>
      </c>
      <c r="C4803" s="4" t="s">
        <v>10</v>
      </c>
      <c r="D4803" s="4" t="s">
        <v>635</v>
      </c>
      <c r="E4803" s="3" t="s">
        <v>855</v>
      </c>
      <c r="F4803" s="3"/>
      <c r="G4803" s="3" t="s">
        <v>76</v>
      </c>
      <c r="H4803" s="3" t="s">
        <v>218</v>
      </c>
      <c r="I4803" s="3" t="s">
        <v>833</v>
      </c>
      <c r="J4803" s="3">
        <v>2020</v>
      </c>
      <c r="K4803" s="9">
        <v>56.878761904761902</v>
      </c>
    </row>
    <row r="4804" spans="1:11" x14ac:dyDescent="0.3">
      <c r="A4804" s="4" t="s">
        <v>280</v>
      </c>
      <c r="B4804" s="4" t="s">
        <v>217</v>
      </c>
      <c r="C4804" s="4" t="s">
        <v>10</v>
      </c>
      <c r="D4804" s="4" t="s">
        <v>635</v>
      </c>
      <c r="E4804" s="3" t="s">
        <v>855</v>
      </c>
      <c r="F4804" s="3"/>
      <c r="G4804" s="3" t="s">
        <v>76</v>
      </c>
      <c r="H4804" s="3" t="s">
        <v>218</v>
      </c>
      <c r="I4804" s="3" t="s">
        <v>833</v>
      </c>
      <c r="J4804" s="3">
        <v>2030</v>
      </c>
      <c r="K4804" s="9">
        <v>113.7575238095238</v>
      </c>
    </row>
    <row r="4805" spans="1:11" x14ac:dyDescent="0.3">
      <c r="A4805" s="4" t="s">
        <v>280</v>
      </c>
      <c r="B4805" s="4" t="s">
        <v>217</v>
      </c>
      <c r="C4805" s="4" t="s">
        <v>10</v>
      </c>
      <c r="D4805" s="4" t="s">
        <v>635</v>
      </c>
      <c r="E4805" s="3" t="s">
        <v>855</v>
      </c>
      <c r="F4805" s="3"/>
      <c r="G4805" s="3" t="s">
        <v>76</v>
      </c>
      <c r="H4805" s="3" t="s">
        <v>218</v>
      </c>
      <c r="I4805" s="3" t="s">
        <v>833</v>
      </c>
      <c r="J4805" s="3">
        <v>2040</v>
      </c>
      <c r="K4805" s="9">
        <v>170.63628571428569</v>
      </c>
    </row>
    <row r="4806" spans="1:11" x14ac:dyDescent="0.3">
      <c r="A4806" s="4" t="s">
        <v>280</v>
      </c>
      <c r="B4806" s="4" t="s">
        <v>217</v>
      </c>
      <c r="C4806" s="4" t="s">
        <v>10</v>
      </c>
      <c r="D4806" s="4" t="s">
        <v>635</v>
      </c>
      <c r="E4806" s="3" t="s">
        <v>855</v>
      </c>
      <c r="F4806" s="3"/>
      <c r="G4806" s="3" t="s">
        <v>76</v>
      </c>
      <c r="H4806" s="3" t="s">
        <v>218</v>
      </c>
      <c r="I4806" s="3" t="s">
        <v>833</v>
      </c>
      <c r="J4806" s="3">
        <v>2050</v>
      </c>
      <c r="K4806" s="9">
        <v>227.51504761904761</v>
      </c>
    </row>
    <row r="4807" spans="1:11" x14ac:dyDescent="0.3">
      <c r="A4807" s="4" t="s">
        <v>280</v>
      </c>
      <c r="B4807" s="4" t="s">
        <v>217</v>
      </c>
      <c r="C4807" s="4" t="s">
        <v>415</v>
      </c>
      <c r="D4807" s="4" t="s">
        <v>453</v>
      </c>
      <c r="E4807" s="3" t="s">
        <v>850</v>
      </c>
      <c r="F4807" s="3"/>
      <c r="G4807" s="3"/>
      <c r="H4807" s="3"/>
      <c r="I4807" s="3" t="s">
        <v>833</v>
      </c>
      <c r="J4807" s="3">
        <v>2015</v>
      </c>
      <c r="K4807" s="9" t="s">
        <v>122</v>
      </c>
    </row>
    <row r="4808" spans="1:11" x14ac:dyDescent="0.3">
      <c r="A4808" s="4" t="s">
        <v>280</v>
      </c>
      <c r="B4808" s="4" t="s">
        <v>217</v>
      </c>
      <c r="C4808" s="4" t="s">
        <v>415</v>
      </c>
      <c r="D4808" s="4" t="s">
        <v>453</v>
      </c>
      <c r="E4808" s="3" t="s">
        <v>850</v>
      </c>
      <c r="F4808" s="3"/>
      <c r="G4808" s="3"/>
      <c r="H4808" s="3"/>
      <c r="I4808" s="3" t="s">
        <v>833</v>
      </c>
      <c r="J4808" s="3">
        <v>2020</v>
      </c>
      <c r="K4808" s="9">
        <v>75</v>
      </c>
    </row>
    <row r="4809" spans="1:11" x14ac:dyDescent="0.3">
      <c r="A4809" s="4" t="s">
        <v>280</v>
      </c>
      <c r="B4809" s="4" t="s">
        <v>217</v>
      </c>
      <c r="C4809" s="4" t="s">
        <v>415</v>
      </c>
      <c r="D4809" s="4" t="s">
        <v>453</v>
      </c>
      <c r="E4809" s="3" t="s">
        <v>850</v>
      </c>
      <c r="F4809" s="3"/>
      <c r="G4809" s="3"/>
      <c r="H4809" s="3"/>
      <c r="I4809" s="3" t="s">
        <v>833</v>
      </c>
      <c r="J4809" s="3">
        <v>2030</v>
      </c>
      <c r="K4809" s="9">
        <v>75</v>
      </c>
    </row>
    <row r="4810" spans="1:11" x14ac:dyDescent="0.3">
      <c r="A4810" s="4" t="s">
        <v>280</v>
      </c>
      <c r="B4810" s="4" t="s">
        <v>217</v>
      </c>
      <c r="C4810" s="4" t="s">
        <v>415</v>
      </c>
      <c r="D4810" s="4" t="s">
        <v>453</v>
      </c>
      <c r="E4810" s="3" t="s">
        <v>850</v>
      </c>
      <c r="F4810" s="3"/>
      <c r="G4810" s="3"/>
      <c r="H4810" s="3"/>
      <c r="I4810" s="3" t="s">
        <v>833</v>
      </c>
      <c r="J4810" s="3">
        <v>2040</v>
      </c>
      <c r="K4810" s="9">
        <v>75</v>
      </c>
    </row>
    <row r="4811" spans="1:11" x14ac:dyDescent="0.3">
      <c r="A4811" s="4" t="s">
        <v>280</v>
      </c>
      <c r="B4811" s="4" t="s">
        <v>217</v>
      </c>
      <c r="C4811" s="4" t="s">
        <v>415</v>
      </c>
      <c r="D4811" s="4" t="s">
        <v>453</v>
      </c>
      <c r="E4811" s="3" t="s">
        <v>850</v>
      </c>
      <c r="F4811" s="3"/>
      <c r="G4811" s="3"/>
      <c r="H4811" s="3"/>
      <c r="I4811" s="3" t="s">
        <v>833</v>
      </c>
      <c r="J4811" s="3">
        <v>2050</v>
      </c>
      <c r="K4811" s="9">
        <v>75</v>
      </c>
    </row>
    <row r="4812" spans="1:11" x14ac:dyDescent="0.3">
      <c r="A4812" s="4" t="s">
        <v>280</v>
      </c>
      <c r="B4812" s="4" t="s">
        <v>217</v>
      </c>
      <c r="C4812" s="4" t="s">
        <v>415</v>
      </c>
      <c r="D4812" s="4" t="s">
        <v>454</v>
      </c>
      <c r="E4812" s="3" t="s">
        <v>850</v>
      </c>
      <c r="F4812" s="3"/>
      <c r="G4812" s="3"/>
      <c r="H4812" s="3"/>
      <c r="I4812" s="3" t="s">
        <v>833</v>
      </c>
      <c r="J4812" s="3">
        <v>2015</v>
      </c>
      <c r="K4812" s="9" t="s">
        <v>122</v>
      </c>
    </row>
    <row r="4813" spans="1:11" x14ac:dyDescent="0.3">
      <c r="A4813" s="4" t="s">
        <v>280</v>
      </c>
      <c r="B4813" s="4" t="s">
        <v>217</v>
      </c>
      <c r="C4813" s="4" t="s">
        <v>415</v>
      </c>
      <c r="D4813" s="4" t="s">
        <v>454</v>
      </c>
      <c r="E4813" s="3" t="s">
        <v>850</v>
      </c>
      <c r="F4813" s="3"/>
      <c r="G4813" s="3"/>
      <c r="H4813" s="3"/>
      <c r="I4813" s="3" t="s">
        <v>833</v>
      </c>
      <c r="J4813" s="3">
        <v>2020</v>
      </c>
      <c r="K4813" s="9">
        <v>25</v>
      </c>
    </row>
    <row r="4814" spans="1:11" x14ac:dyDescent="0.3">
      <c r="A4814" s="4" t="s">
        <v>280</v>
      </c>
      <c r="B4814" s="4" t="s">
        <v>217</v>
      </c>
      <c r="C4814" s="4" t="s">
        <v>415</v>
      </c>
      <c r="D4814" s="4" t="s">
        <v>454</v>
      </c>
      <c r="E4814" s="3" t="s">
        <v>850</v>
      </c>
      <c r="F4814" s="3"/>
      <c r="G4814" s="3"/>
      <c r="H4814" s="3"/>
      <c r="I4814" s="3" t="s">
        <v>833</v>
      </c>
      <c r="J4814" s="3">
        <v>2030</v>
      </c>
      <c r="K4814" s="9">
        <v>25</v>
      </c>
    </row>
    <row r="4815" spans="1:11" x14ac:dyDescent="0.3">
      <c r="A4815" s="4" t="s">
        <v>280</v>
      </c>
      <c r="B4815" s="4" t="s">
        <v>217</v>
      </c>
      <c r="C4815" s="4" t="s">
        <v>415</v>
      </c>
      <c r="D4815" s="4" t="s">
        <v>454</v>
      </c>
      <c r="E4815" s="3" t="s">
        <v>850</v>
      </c>
      <c r="F4815" s="3"/>
      <c r="G4815" s="3"/>
      <c r="H4815" s="3"/>
      <c r="I4815" s="3" t="s">
        <v>833</v>
      </c>
      <c r="J4815" s="3">
        <v>2040</v>
      </c>
      <c r="K4815" s="9">
        <v>25</v>
      </c>
    </row>
    <row r="4816" spans="1:11" x14ac:dyDescent="0.3">
      <c r="A4816" s="4" t="s">
        <v>280</v>
      </c>
      <c r="B4816" s="4" t="s">
        <v>217</v>
      </c>
      <c r="C4816" s="4" t="s">
        <v>415</v>
      </c>
      <c r="D4816" s="4" t="s">
        <v>454</v>
      </c>
      <c r="E4816" s="3" t="s">
        <v>850</v>
      </c>
      <c r="F4816" s="3"/>
      <c r="G4816" s="3"/>
      <c r="H4816" s="3"/>
      <c r="I4816" s="3" t="s">
        <v>833</v>
      </c>
      <c r="J4816" s="3">
        <v>2050</v>
      </c>
      <c r="K4816" s="9">
        <v>25</v>
      </c>
    </row>
    <row r="4817" spans="1:11" x14ac:dyDescent="0.3">
      <c r="A4817" s="4" t="s">
        <v>280</v>
      </c>
      <c r="B4817" s="4" t="s">
        <v>217</v>
      </c>
      <c r="C4817" s="4" t="s">
        <v>415</v>
      </c>
      <c r="D4817" s="4" t="s">
        <v>750</v>
      </c>
      <c r="E4817" s="3" t="s">
        <v>869</v>
      </c>
      <c r="F4817" s="3"/>
      <c r="G4817" s="3" t="s">
        <v>42</v>
      </c>
      <c r="H4817" s="3">
        <v>5</v>
      </c>
      <c r="I4817" s="3" t="s">
        <v>12</v>
      </c>
      <c r="J4817" s="3">
        <v>2020</v>
      </c>
      <c r="K4817" s="9">
        <v>0.75</v>
      </c>
    </row>
    <row r="4818" spans="1:11" x14ac:dyDescent="0.3">
      <c r="A4818" s="4" t="s">
        <v>280</v>
      </c>
      <c r="B4818" s="4" t="s">
        <v>217</v>
      </c>
      <c r="C4818" s="4" t="s">
        <v>415</v>
      </c>
      <c r="D4818" s="4" t="s">
        <v>750</v>
      </c>
      <c r="E4818" s="3" t="s">
        <v>869</v>
      </c>
      <c r="F4818" s="3"/>
      <c r="G4818" s="3" t="s">
        <v>42</v>
      </c>
      <c r="H4818" s="3">
        <v>5</v>
      </c>
      <c r="I4818" s="3" t="s">
        <v>12</v>
      </c>
      <c r="J4818" s="3">
        <v>2050</v>
      </c>
      <c r="K4818" s="9">
        <v>0.75</v>
      </c>
    </row>
    <row r="4819" spans="1:11" x14ac:dyDescent="0.3">
      <c r="A4819" s="4" t="s">
        <v>280</v>
      </c>
      <c r="B4819" s="4" t="s">
        <v>217</v>
      </c>
      <c r="C4819" s="4" t="s">
        <v>415</v>
      </c>
      <c r="D4819" s="4" t="s">
        <v>750</v>
      </c>
      <c r="E4819" s="3" t="s">
        <v>869</v>
      </c>
      <c r="F4819" s="3"/>
      <c r="G4819" s="3" t="s">
        <v>42</v>
      </c>
      <c r="H4819" s="3">
        <v>5</v>
      </c>
      <c r="I4819" s="3" t="s">
        <v>11</v>
      </c>
      <c r="J4819" s="3">
        <v>2020</v>
      </c>
      <c r="K4819" s="9">
        <v>1.25</v>
      </c>
    </row>
    <row r="4820" spans="1:11" x14ac:dyDescent="0.3">
      <c r="A4820" s="4" t="s">
        <v>280</v>
      </c>
      <c r="B4820" s="4" t="s">
        <v>217</v>
      </c>
      <c r="C4820" s="4" t="s">
        <v>415</v>
      </c>
      <c r="D4820" s="4" t="s">
        <v>750</v>
      </c>
      <c r="E4820" s="3" t="s">
        <v>869</v>
      </c>
      <c r="F4820" s="3"/>
      <c r="G4820" s="3" t="s">
        <v>42</v>
      </c>
      <c r="H4820" s="3">
        <v>5</v>
      </c>
      <c r="I4820" s="3" t="s">
        <v>11</v>
      </c>
      <c r="J4820" s="3">
        <v>2050</v>
      </c>
      <c r="K4820" s="9">
        <v>1.25</v>
      </c>
    </row>
    <row r="4821" spans="1:11" x14ac:dyDescent="0.3">
      <c r="A4821" s="4" t="s">
        <v>280</v>
      </c>
      <c r="B4821" s="4" t="s">
        <v>217</v>
      </c>
      <c r="C4821" s="4" t="s">
        <v>415</v>
      </c>
      <c r="D4821" s="4" t="s">
        <v>750</v>
      </c>
      <c r="E4821" s="3" t="s">
        <v>869</v>
      </c>
      <c r="F4821" s="3"/>
      <c r="G4821" s="3" t="s">
        <v>42</v>
      </c>
      <c r="H4821" s="3">
        <v>5</v>
      </c>
      <c r="I4821" s="3" t="s">
        <v>833</v>
      </c>
      <c r="J4821" s="3">
        <v>2015</v>
      </c>
      <c r="K4821" s="9" t="s">
        <v>122</v>
      </c>
    </row>
    <row r="4822" spans="1:11" x14ac:dyDescent="0.3">
      <c r="A4822" s="4" t="s">
        <v>280</v>
      </c>
      <c r="B4822" s="4" t="s">
        <v>217</v>
      </c>
      <c r="C4822" s="4" t="s">
        <v>415</v>
      </c>
      <c r="D4822" s="4" t="s">
        <v>750</v>
      </c>
      <c r="E4822" s="3" t="s">
        <v>869</v>
      </c>
      <c r="F4822" s="3"/>
      <c r="G4822" s="3" t="s">
        <v>42</v>
      </c>
      <c r="H4822" s="3">
        <v>5</v>
      </c>
      <c r="I4822" s="3" t="s">
        <v>833</v>
      </c>
      <c r="J4822" s="3">
        <v>2020</v>
      </c>
      <c r="K4822" s="9">
        <v>2.7426976744186048E-2</v>
      </c>
    </row>
    <row r="4823" spans="1:11" x14ac:dyDescent="0.3">
      <c r="A4823" s="4" t="s">
        <v>280</v>
      </c>
      <c r="B4823" s="4" t="s">
        <v>217</v>
      </c>
      <c r="C4823" s="4" t="s">
        <v>415</v>
      </c>
      <c r="D4823" s="4" t="s">
        <v>750</v>
      </c>
      <c r="E4823" s="3" t="s">
        <v>869</v>
      </c>
      <c r="F4823" s="3"/>
      <c r="G4823" s="3" t="s">
        <v>42</v>
      </c>
      <c r="H4823" s="3">
        <v>5</v>
      </c>
      <c r="I4823" s="3" t="s">
        <v>833</v>
      </c>
      <c r="J4823" s="3">
        <v>2030</v>
      </c>
      <c r="K4823" s="9">
        <v>2.7426976744186048E-2</v>
      </c>
    </row>
    <row r="4824" spans="1:11" x14ac:dyDescent="0.3">
      <c r="A4824" s="4" t="s">
        <v>280</v>
      </c>
      <c r="B4824" s="4" t="s">
        <v>217</v>
      </c>
      <c r="C4824" s="4" t="s">
        <v>415</v>
      </c>
      <c r="D4824" s="4" t="s">
        <v>750</v>
      </c>
      <c r="E4824" s="3" t="s">
        <v>869</v>
      </c>
      <c r="F4824" s="3"/>
      <c r="G4824" s="3" t="s">
        <v>42</v>
      </c>
      <c r="H4824" s="3">
        <v>5</v>
      </c>
      <c r="I4824" s="3" t="s">
        <v>833</v>
      </c>
      <c r="J4824" s="3">
        <v>2040</v>
      </c>
      <c r="K4824" s="9">
        <v>2.7426976744186041E-2</v>
      </c>
    </row>
    <row r="4825" spans="1:11" x14ac:dyDescent="0.3">
      <c r="A4825" s="4" t="s">
        <v>280</v>
      </c>
      <c r="B4825" s="4" t="s">
        <v>217</v>
      </c>
      <c r="C4825" s="4" t="s">
        <v>415</v>
      </c>
      <c r="D4825" s="4" t="s">
        <v>750</v>
      </c>
      <c r="E4825" s="3" t="s">
        <v>869</v>
      </c>
      <c r="F4825" s="3"/>
      <c r="G4825" s="3" t="s">
        <v>42</v>
      </c>
      <c r="H4825" s="3">
        <v>5</v>
      </c>
      <c r="I4825" s="3" t="s">
        <v>833</v>
      </c>
      <c r="J4825" s="3">
        <v>2050</v>
      </c>
      <c r="K4825" s="9">
        <v>2.7426976744186048E-2</v>
      </c>
    </row>
    <row r="4826" spans="1:11" x14ac:dyDescent="0.3">
      <c r="A4826" s="4" t="s">
        <v>280</v>
      </c>
      <c r="B4826" s="4" t="s">
        <v>217</v>
      </c>
      <c r="C4826" s="4" t="s">
        <v>415</v>
      </c>
      <c r="D4826" s="4" t="s">
        <v>749</v>
      </c>
      <c r="E4826" s="3" t="s">
        <v>899</v>
      </c>
      <c r="F4826" s="3"/>
      <c r="G4826" s="3" t="s">
        <v>220</v>
      </c>
      <c r="H4826" s="3" t="s">
        <v>221</v>
      </c>
      <c r="I4826" s="3" t="s">
        <v>12</v>
      </c>
      <c r="J4826" s="3">
        <v>2020</v>
      </c>
      <c r="K4826" s="9">
        <v>0.75</v>
      </c>
    </row>
    <row r="4827" spans="1:11" x14ac:dyDescent="0.3">
      <c r="A4827" s="4" t="s">
        <v>280</v>
      </c>
      <c r="B4827" s="4" t="s">
        <v>217</v>
      </c>
      <c r="C4827" s="4" t="s">
        <v>415</v>
      </c>
      <c r="D4827" s="4" t="s">
        <v>749</v>
      </c>
      <c r="E4827" s="3" t="s">
        <v>899</v>
      </c>
      <c r="F4827" s="3"/>
      <c r="G4827" s="3" t="s">
        <v>220</v>
      </c>
      <c r="H4827" s="3" t="s">
        <v>221</v>
      </c>
      <c r="I4827" s="3" t="s">
        <v>12</v>
      </c>
      <c r="J4827" s="3">
        <v>2050</v>
      </c>
      <c r="K4827" s="9">
        <v>0.75</v>
      </c>
    </row>
    <row r="4828" spans="1:11" x14ac:dyDescent="0.3">
      <c r="A4828" s="4" t="s">
        <v>280</v>
      </c>
      <c r="B4828" s="4" t="s">
        <v>217</v>
      </c>
      <c r="C4828" s="4" t="s">
        <v>415</v>
      </c>
      <c r="D4828" s="4" t="s">
        <v>749</v>
      </c>
      <c r="E4828" s="3" t="s">
        <v>899</v>
      </c>
      <c r="F4828" s="3"/>
      <c r="G4828" s="3" t="s">
        <v>220</v>
      </c>
      <c r="H4828" s="3" t="s">
        <v>221</v>
      </c>
      <c r="I4828" s="3" t="s">
        <v>11</v>
      </c>
      <c r="J4828" s="3">
        <v>2020</v>
      </c>
      <c r="K4828" s="9">
        <v>1.25</v>
      </c>
    </row>
    <row r="4829" spans="1:11" x14ac:dyDescent="0.3">
      <c r="A4829" s="4" t="s">
        <v>280</v>
      </c>
      <c r="B4829" s="4" t="s">
        <v>217</v>
      </c>
      <c r="C4829" s="4" t="s">
        <v>415</v>
      </c>
      <c r="D4829" s="4" t="s">
        <v>749</v>
      </c>
      <c r="E4829" s="3" t="s">
        <v>899</v>
      </c>
      <c r="F4829" s="3"/>
      <c r="G4829" s="3" t="s">
        <v>220</v>
      </c>
      <c r="H4829" s="3" t="s">
        <v>221</v>
      </c>
      <c r="I4829" s="3" t="s">
        <v>11</v>
      </c>
      <c r="J4829" s="3">
        <v>2050</v>
      </c>
      <c r="K4829" s="9">
        <v>1.25</v>
      </c>
    </row>
    <row r="4830" spans="1:11" x14ac:dyDescent="0.3">
      <c r="A4830" s="4" t="s">
        <v>280</v>
      </c>
      <c r="B4830" s="4" t="s">
        <v>217</v>
      </c>
      <c r="C4830" s="4" t="s">
        <v>415</v>
      </c>
      <c r="D4830" s="4" t="s">
        <v>749</v>
      </c>
      <c r="E4830" s="3" t="s">
        <v>899</v>
      </c>
      <c r="F4830" s="3"/>
      <c r="G4830" s="3" t="s">
        <v>220</v>
      </c>
      <c r="H4830" s="3" t="s">
        <v>221</v>
      </c>
      <c r="I4830" s="3" t="s">
        <v>833</v>
      </c>
      <c r="J4830" s="3">
        <v>2015</v>
      </c>
      <c r="K4830" s="9" t="s">
        <v>122</v>
      </c>
    </row>
    <row r="4831" spans="1:11" x14ac:dyDescent="0.3">
      <c r="A4831" s="4" t="s">
        <v>280</v>
      </c>
      <c r="B4831" s="4" t="s">
        <v>217</v>
      </c>
      <c r="C4831" s="4" t="s">
        <v>415</v>
      </c>
      <c r="D4831" s="4" t="s">
        <v>749</v>
      </c>
      <c r="E4831" s="3" t="s">
        <v>899</v>
      </c>
      <c r="F4831" s="3"/>
      <c r="G4831" s="3" t="s">
        <v>220</v>
      </c>
      <c r="H4831" s="3" t="s">
        <v>221</v>
      </c>
      <c r="I4831" s="3" t="s">
        <v>833</v>
      </c>
      <c r="J4831" s="3">
        <v>2020</v>
      </c>
      <c r="K4831" s="9">
        <v>2.7822558139534892</v>
      </c>
    </row>
    <row r="4832" spans="1:11" x14ac:dyDescent="0.3">
      <c r="A4832" s="4" t="s">
        <v>280</v>
      </c>
      <c r="B4832" s="4" t="s">
        <v>217</v>
      </c>
      <c r="C4832" s="4" t="s">
        <v>415</v>
      </c>
      <c r="D4832" s="4" t="s">
        <v>749</v>
      </c>
      <c r="E4832" s="3" t="s">
        <v>899</v>
      </c>
      <c r="F4832" s="3"/>
      <c r="G4832" s="3" t="s">
        <v>220</v>
      </c>
      <c r="H4832" s="3" t="s">
        <v>221</v>
      </c>
      <c r="I4832" s="3" t="s">
        <v>833</v>
      </c>
      <c r="J4832" s="3">
        <v>2030</v>
      </c>
      <c r="K4832" s="9">
        <v>1.5766116279069771</v>
      </c>
    </row>
    <row r="4833" spans="1:11" x14ac:dyDescent="0.3">
      <c r="A4833" s="4" t="s">
        <v>280</v>
      </c>
      <c r="B4833" s="4" t="s">
        <v>217</v>
      </c>
      <c r="C4833" s="4" t="s">
        <v>415</v>
      </c>
      <c r="D4833" s="4" t="s">
        <v>749</v>
      </c>
      <c r="E4833" s="3" t="s">
        <v>899</v>
      </c>
      <c r="F4833" s="3"/>
      <c r="G4833" s="3" t="s">
        <v>220</v>
      </c>
      <c r="H4833" s="3" t="s">
        <v>221</v>
      </c>
      <c r="I4833" s="3" t="s">
        <v>833</v>
      </c>
      <c r="J4833" s="3">
        <v>2040</v>
      </c>
      <c r="K4833" s="9">
        <v>1.154636162790698</v>
      </c>
    </row>
    <row r="4834" spans="1:11" x14ac:dyDescent="0.3">
      <c r="A4834" s="4" t="s">
        <v>280</v>
      </c>
      <c r="B4834" s="4" t="s">
        <v>217</v>
      </c>
      <c r="C4834" s="4" t="s">
        <v>415</v>
      </c>
      <c r="D4834" s="4" t="s">
        <v>749</v>
      </c>
      <c r="E4834" s="3" t="s">
        <v>899</v>
      </c>
      <c r="F4834" s="3"/>
      <c r="G4834" s="3" t="s">
        <v>220</v>
      </c>
      <c r="H4834" s="3" t="s">
        <v>221</v>
      </c>
      <c r="I4834" s="3" t="s">
        <v>833</v>
      </c>
      <c r="J4834" s="3">
        <v>2050</v>
      </c>
      <c r="K4834" s="9">
        <v>0.92741860465116288</v>
      </c>
    </row>
    <row r="4835" spans="1:11" x14ac:dyDescent="0.3">
      <c r="A4835" s="4" t="s">
        <v>280</v>
      </c>
      <c r="B4835" s="4" t="s">
        <v>217</v>
      </c>
      <c r="C4835" s="4" t="s">
        <v>415</v>
      </c>
      <c r="D4835" s="4" t="s">
        <v>782</v>
      </c>
      <c r="E4835" s="3" t="s">
        <v>910</v>
      </c>
      <c r="F4835" s="3"/>
      <c r="G4835" s="3"/>
      <c r="H4835" s="3"/>
      <c r="I4835" s="3" t="s">
        <v>833</v>
      </c>
      <c r="J4835" s="3">
        <v>2015</v>
      </c>
      <c r="K4835" s="9" t="s">
        <v>122</v>
      </c>
    </row>
    <row r="4836" spans="1:11" x14ac:dyDescent="0.3">
      <c r="A4836" s="4" t="s">
        <v>280</v>
      </c>
      <c r="B4836" s="4" t="s">
        <v>217</v>
      </c>
      <c r="C4836" s="4" t="s">
        <v>415</v>
      </c>
      <c r="D4836" s="4" t="s">
        <v>782</v>
      </c>
      <c r="E4836" s="3" t="s">
        <v>910</v>
      </c>
      <c r="F4836" s="3"/>
      <c r="G4836" s="3"/>
      <c r="H4836" s="3"/>
      <c r="I4836" s="3" t="s">
        <v>833</v>
      </c>
      <c r="J4836" s="3">
        <v>2020</v>
      </c>
      <c r="K4836" s="9">
        <v>0</v>
      </c>
    </row>
    <row r="4837" spans="1:11" x14ac:dyDescent="0.3">
      <c r="A4837" s="4" t="s">
        <v>280</v>
      </c>
      <c r="B4837" s="4" t="s">
        <v>217</v>
      </c>
      <c r="C4837" s="4" t="s">
        <v>415</v>
      </c>
      <c r="D4837" s="4" t="s">
        <v>782</v>
      </c>
      <c r="E4837" s="3" t="s">
        <v>910</v>
      </c>
      <c r="F4837" s="3"/>
      <c r="G4837" s="3"/>
      <c r="H4837" s="3"/>
      <c r="I4837" s="3" t="s">
        <v>833</v>
      </c>
      <c r="J4837" s="3">
        <v>2030</v>
      </c>
      <c r="K4837" s="9">
        <v>0</v>
      </c>
    </row>
    <row r="4838" spans="1:11" x14ac:dyDescent="0.3">
      <c r="A4838" s="4" t="s">
        <v>280</v>
      </c>
      <c r="B4838" s="4" t="s">
        <v>217</v>
      </c>
      <c r="C4838" s="4" t="s">
        <v>415</v>
      </c>
      <c r="D4838" s="4" t="s">
        <v>782</v>
      </c>
      <c r="E4838" s="3" t="s">
        <v>910</v>
      </c>
      <c r="F4838" s="3"/>
      <c r="G4838" s="3"/>
      <c r="H4838" s="3"/>
      <c r="I4838" s="3" t="s">
        <v>833</v>
      </c>
      <c r="J4838" s="3">
        <v>2040</v>
      </c>
      <c r="K4838" s="9">
        <v>0</v>
      </c>
    </row>
    <row r="4839" spans="1:11" x14ac:dyDescent="0.3">
      <c r="A4839" s="4" t="s">
        <v>280</v>
      </c>
      <c r="B4839" s="4" t="s">
        <v>217</v>
      </c>
      <c r="C4839" s="4" t="s">
        <v>415</v>
      </c>
      <c r="D4839" s="4" t="s">
        <v>782</v>
      </c>
      <c r="E4839" s="3" t="s">
        <v>910</v>
      </c>
      <c r="F4839" s="3"/>
      <c r="G4839" s="3"/>
      <c r="H4839" s="3"/>
      <c r="I4839" s="3" t="s">
        <v>833</v>
      </c>
      <c r="J4839" s="3">
        <v>2050</v>
      </c>
      <c r="K4839" s="9">
        <v>0</v>
      </c>
    </row>
    <row r="4840" spans="1:11" x14ac:dyDescent="0.3">
      <c r="A4840" s="4" t="s">
        <v>280</v>
      </c>
      <c r="B4840" s="4" t="s">
        <v>217</v>
      </c>
      <c r="C4840" s="4" t="s">
        <v>415</v>
      </c>
      <c r="D4840" s="4" t="s">
        <v>751</v>
      </c>
      <c r="E4840" s="3" t="s">
        <v>890</v>
      </c>
      <c r="F4840" s="3"/>
      <c r="G4840" s="3" t="s">
        <v>42</v>
      </c>
      <c r="H4840" s="3">
        <v>5</v>
      </c>
      <c r="I4840" s="3" t="s">
        <v>12</v>
      </c>
      <c r="J4840" s="3">
        <v>2020</v>
      </c>
      <c r="K4840" s="9">
        <v>0.75</v>
      </c>
    </row>
    <row r="4841" spans="1:11" x14ac:dyDescent="0.3">
      <c r="A4841" s="4" t="s">
        <v>280</v>
      </c>
      <c r="B4841" s="4" t="s">
        <v>217</v>
      </c>
      <c r="C4841" s="4" t="s">
        <v>415</v>
      </c>
      <c r="D4841" s="4" t="s">
        <v>751</v>
      </c>
      <c r="E4841" s="3" t="s">
        <v>890</v>
      </c>
      <c r="F4841" s="3"/>
      <c r="G4841" s="3" t="s">
        <v>42</v>
      </c>
      <c r="H4841" s="3">
        <v>5</v>
      </c>
      <c r="I4841" s="3" t="s">
        <v>12</v>
      </c>
      <c r="J4841" s="3">
        <v>2050</v>
      </c>
      <c r="K4841" s="9">
        <v>0.75</v>
      </c>
    </row>
    <row r="4842" spans="1:11" x14ac:dyDescent="0.3">
      <c r="A4842" s="4" t="s">
        <v>280</v>
      </c>
      <c r="B4842" s="4" t="s">
        <v>217</v>
      </c>
      <c r="C4842" s="4" t="s">
        <v>415</v>
      </c>
      <c r="D4842" s="4" t="s">
        <v>751</v>
      </c>
      <c r="E4842" s="3" t="s">
        <v>890</v>
      </c>
      <c r="F4842" s="3"/>
      <c r="G4842" s="3" t="s">
        <v>42</v>
      </c>
      <c r="H4842" s="3">
        <v>5</v>
      </c>
      <c r="I4842" s="3" t="s">
        <v>11</v>
      </c>
      <c r="J4842" s="3">
        <v>2020</v>
      </c>
      <c r="K4842" s="9">
        <v>1.25</v>
      </c>
    </row>
    <row r="4843" spans="1:11" x14ac:dyDescent="0.3">
      <c r="A4843" s="4" t="s">
        <v>280</v>
      </c>
      <c r="B4843" s="4" t="s">
        <v>217</v>
      </c>
      <c r="C4843" s="4" t="s">
        <v>415</v>
      </c>
      <c r="D4843" s="4" t="s">
        <v>751</v>
      </c>
      <c r="E4843" s="3" t="s">
        <v>890</v>
      </c>
      <c r="F4843" s="3"/>
      <c r="G4843" s="3" t="s">
        <v>42</v>
      </c>
      <c r="H4843" s="3">
        <v>5</v>
      </c>
      <c r="I4843" s="3" t="s">
        <v>11</v>
      </c>
      <c r="J4843" s="3">
        <v>2050</v>
      </c>
      <c r="K4843" s="9">
        <v>1.25</v>
      </c>
    </row>
    <row r="4844" spans="1:11" x14ac:dyDescent="0.3">
      <c r="A4844" s="4" t="s">
        <v>280</v>
      </c>
      <c r="B4844" s="4" t="s">
        <v>217</v>
      </c>
      <c r="C4844" s="4" t="s">
        <v>415</v>
      </c>
      <c r="D4844" s="4" t="s">
        <v>751</v>
      </c>
      <c r="E4844" s="3" t="s">
        <v>890</v>
      </c>
      <c r="F4844" s="3"/>
      <c r="G4844" s="3" t="s">
        <v>42</v>
      </c>
      <c r="H4844" s="3">
        <v>5</v>
      </c>
      <c r="I4844" s="3" t="s">
        <v>833</v>
      </c>
      <c r="J4844" s="3">
        <v>2015</v>
      </c>
      <c r="K4844" s="9" t="s">
        <v>122</v>
      </c>
    </row>
    <row r="4845" spans="1:11" x14ac:dyDescent="0.3">
      <c r="A4845" s="4" t="s">
        <v>280</v>
      </c>
      <c r="B4845" s="4" t="s">
        <v>217</v>
      </c>
      <c r="C4845" s="4" t="s">
        <v>415</v>
      </c>
      <c r="D4845" s="4" t="s">
        <v>751</v>
      </c>
      <c r="E4845" s="3" t="s">
        <v>890</v>
      </c>
      <c r="F4845" s="3"/>
      <c r="G4845" s="3" t="s">
        <v>42</v>
      </c>
      <c r="H4845" s="3">
        <v>5</v>
      </c>
      <c r="I4845" s="3" t="s">
        <v>833</v>
      </c>
      <c r="J4845" s="3">
        <v>2020</v>
      </c>
      <c r="K4845" s="9">
        <v>1.306046511627907</v>
      </c>
    </row>
    <row r="4846" spans="1:11" x14ac:dyDescent="0.3">
      <c r="A4846" s="4" t="s">
        <v>280</v>
      </c>
      <c r="B4846" s="4" t="s">
        <v>217</v>
      </c>
      <c r="C4846" s="4" t="s">
        <v>415</v>
      </c>
      <c r="D4846" s="4" t="s">
        <v>751</v>
      </c>
      <c r="E4846" s="3" t="s">
        <v>890</v>
      </c>
      <c r="F4846" s="3"/>
      <c r="G4846" s="3" t="s">
        <v>42</v>
      </c>
      <c r="H4846" s="3">
        <v>5</v>
      </c>
      <c r="I4846" s="3" t="s">
        <v>833</v>
      </c>
      <c r="J4846" s="3">
        <v>2030</v>
      </c>
      <c r="K4846" s="9">
        <v>1.306046511627907</v>
      </c>
    </row>
    <row r="4847" spans="1:11" x14ac:dyDescent="0.3">
      <c r="A4847" s="4" t="s">
        <v>280</v>
      </c>
      <c r="B4847" s="4" t="s">
        <v>217</v>
      </c>
      <c r="C4847" s="4" t="s">
        <v>415</v>
      </c>
      <c r="D4847" s="4" t="s">
        <v>751</v>
      </c>
      <c r="E4847" s="3" t="s">
        <v>890</v>
      </c>
      <c r="F4847" s="3"/>
      <c r="G4847" s="3" t="s">
        <v>42</v>
      </c>
      <c r="H4847" s="3">
        <v>5</v>
      </c>
      <c r="I4847" s="3" t="s">
        <v>833</v>
      </c>
      <c r="J4847" s="3">
        <v>2040</v>
      </c>
      <c r="K4847" s="9">
        <v>1.306046511627907</v>
      </c>
    </row>
    <row r="4848" spans="1:11" x14ac:dyDescent="0.3">
      <c r="A4848" s="4" t="s">
        <v>280</v>
      </c>
      <c r="B4848" s="4" t="s">
        <v>217</v>
      </c>
      <c r="C4848" s="4" t="s">
        <v>415</v>
      </c>
      <c r="D4848" s="4" t="s">
        <v>751</v>
      </c>
      <c r="E4848" s="3" t="s">
        <v>890</v>
      </c>
      <c r="F4848" s="3"/>
      <c r="G4848" s="3" t="s">
        <v>42</v>
      </c>
      <c r="H4848" s="3">
        <v>5</v>
      </c>
      <c r="I4848" s="3" t="s">
        <v>833</v>
      </c>
      <c r="J4848" s="3">
        <v>2050</v>
      </c>
      <c r="K4848" s="9">
        <v>1.306046511627907</v>
      </c>
    </row>
    <row r="4849" spans="1:11" x14ac:dyDescent="0.3">
      <c r="A4849" s="4" t="s">
        <v>280</v>
      </c>
      <c r="B4849" s="4" t="s">
        <v>217</v>
      </c>
      <c r="C4849" s="4" t="s">
        <v>36</v>
      </c>
      <c r="D4849" s="4" t="s">
        <v>453</v>
      </c>
      <c r="E4849" s="3" t="s">
        <v>850</v>
      </c>
      <c r="F4849" s="3"/>
      <c r="G4849" s="3"/>
      <c r="H4849" s="3"/>
      <c r="I4849" s="3" t="s">
        <v>833</v>
      </c>
      <c r="J4849" s="3">
        <v>2015</v>
      </c>
      <c r="K4849" s="9" t="s">
        <v>122</v>
      </c>
    </row>
    <row r="4850" spans="1:11" x14ac:dyDescent="0.3">
      <c r="A4850" s="4" t="s">
        <v>280</v>
      </c>
      <c r="B4850" s="4" t="s">
        <v>217</v>
      </c>
      <c r="C4850" s="4" t="s">
        <v>36</v>
      </c>
      <c r="D4850" s="4" t="s">
        <v>453</v>
      </c>
      <c r="E4850" s="3" t="s">
        <v>850</v>
      </c>
      <c r="F4850" s="3"/>
      <c r="G4850" s="3"/>
      <c r="H4850" s="3"/>
      <c r="I4850" s="3" t="s">
        <v>833</v>
      </c>
      <c r="J4850" s="3">
        <v>2020</v>
      </c>
      <c r="K4850" s="9">
        <v>75</v>
      </c>
    </row>
    <row r="4851" spans="1:11" x14ac:dyDescent="0.3">
      <c r="A4851" s="4" t="s">
        <v>280</v>
      </c>
      <c r="B4851" s="4" t="s">
        <v>217</v>
      </c>
      <c r="C4851" s="4" t="s">
        <v>36</v>
      </c>
      <c r="D4851" s="4" t="s">
        <v>453</v>
      </c>
      <c r="E4851" s="3" t="s">
        <v>850</v>
      </c>
      <c r="F4851" s="3"/>
      <c r="G4851" s="3"/>
      <c r="H4851" s="3"/>
      <c r="I4851" s="3" t="s">
        <v>833</v>
      </c>
      <c r="J4851" s="3">
        <v>2030</v>
      </c>
      <c r="K4851" s="9">
        <v>75</v>
      </c>
    </row>
    <row r="4852" spans="1:11" x14ac:dyDescent="0.3">
      <c r="A4852" s="4" t="s">
        <v>280</v>
      </c>
      <c r="B4852" s="4" t="s">
        <v>217</v>
      </c>
      <c r="C4852" s="4" t="s">
        <v>36</v>
      </c>
      <c r="D4852" s="4" t="s">
        <v>453</v>
      </c>
      <c r="E4852" s="3" t="s">
        <v>850</v>
      </c>
      <c r="F4852" s="3"/>
      <c r="G4852" s="3"/>
      <c r="H4852" s="3"/>
      <c r="I4852" s="3" t="s">
        <v>833</v>
      </c>
      <c r="J4852" s="3">
        <v>2040</v>
      </c>
      <c r="K4852" s="9">
        <v>75</v>
      </c>
    </row>
    <row r="4853" spans="1:11" x14ac:dyDescent="0.3">
      <c r="A4853" s="4" t="s">
        <v>280</v>
      </c>
      <c r="B4853" s="4" t="s">
        <v>217</v>
      </c>
      <c r="C4853" s="4" t="s">
        <v>36</v>
      </c>
      <c r="D4853" s="4" t="s">
        <v>453</v>
      </c>
      <c r="E4853" s="3" t="s">
        <v>850</v>
      </c>
      <c r="F4853" s="3"/>
      <c r="G4853" s="3"/>
      <c r="H4853" s="3"/>
      <c r="I4853" s="3" t="s">
        <v>833</v>
      </c>
      <c r="J4853" s="3">
        <v>2050</v>
      </c>
      <c r="K4853" s="9">
        <v>75</v>
      </c>
    </row>
    <row r="4854" spans="1:11" x14ac:dyDescent="0.3">
      <c r="A4854" s="4" t="s">
        <v>280</v>
      </c>
      <c r="B4854" s="4" t="s">
        <v>217</v>
      </c>
      <c r="C4854" s="4" t="s">
        <v>36</v>
      </c>
      <c r="D4854" s="4" t="s">
        <v>454</v>
      </c>
      <c r="E4854" s="3" t="s">
        <v>850</v>
      </c>
      <c r="F4854" s="3"/>
      <c r="G4854" s="3"/>
      <c r="H4854" s="3"/>
      <c r="I4854" s="3" t="s">
        <v>833</v>
      </c>
      <c r="J4854" s="3">
        <v>2015</v>
      </c>
      <c r="K4854" s="9" t="s">
        <v>122</v>
      </c>
    </row>
    <row r="4855" spans="1:11" x14ac:dyDescent="0.3">
      <c r="A4855" s="4" t="s">
        <v>280</v>
      </c>
      <c r="B4855" s="4" t="s">
        <v>217</v>
      </c>
      <c r="C4855" s="4" t="s">
        <v>36</v>
      </c>
      <c r="D4855" s="4" t="s">
        <v>454</v>
      </c>
      <c r="E4855" s="3" t="s">
        <v>850</v>
      </c>
      <c r="F4855" s="3"/>
      <c r="G4855" s="3"/>
      <c r="H4855" s="3"/>
      <c r="I4855" s="3" t="s">
        <v>833</v>
      </c>
      <c r="J4855" s="3">
        <v>2020</v>
      </c>
      <c r="K4855" s="9">
        <v>25</v>
      </c>
    </row>
    <row r="4856" spans="1:11" x14ac:dyDescent="0.3">
      <c r="A4856" s="4" t="s">
        <v>280</v>
      </c>
      <c r="B4856" s="4" t="s">
        <v>217</v>
      </c>
      <c r="C4856" s="4" t="s">
        <v>36</v>
      </c>
      <c r="D4856" s="4" t="s">
        <v>454</v>
      </c>
      <c r="E4856" s="3" t="s">
        <v>850</v>
      </c>
      <c r="F4856" s="3"/>
      <c r="G4856" s="3"/>
      <c r="H4856" s="3"/>
      <c r="I4856" s="3" t="s">
        <v>833</v>
      </c>
      <c r="J4856" s="3">
        <v>2030</v>
      </c>
      <c r="K4856" s="9">
        <v>25</v>
      </c>
    </row>
    <row r="4857" spans="1:11" x14ac:dyDescent="0.3">
      <c r="A4857" s="4" t="s">
        <v>280</v>
      </c>
      <c r="B4857" s="4" t="s">
        <v>217</v>
      </c>
      <c r="C4857" s="4" t="s">
        <v>36</v>
      </c>
      <c r="D4857" s="4" t="s">
        <v>454</v>
      </c>
      <c r="E4857" s="3" t="s">
        <v>850</v>
      </c>
      <c r="F4857" s="3"/>
      <c r="G4857" s="3"/>
      <c r="H4857" s="3"/>
      <c r="I4857" s="3" t="s">
        <v>833</v>
      </c>
      <c r="J4857" s="3">
        <v>2040</v>
      </c>
      <c r="K4857" s="9">
        <v>25</v>
      </c>
    </row>
    <row r="4858" spans="1:11" x14ac:dyDescent="0.3">
      <c r="A4858" s="4" t="s">
        <v>280</v>
      </c>
      <c r="B4858" s="4" t="s">
        <v>217</v>
      </c>
      <c r="C4858" s="4" t="s">
        <v>36</v>
      </c>
      <c r="D4858" s="4" t="s">
        <v>454</v>
      </c>
      <c r="E4858" s="3" t="s">
        <v>850</v>
      </c>
      <c r="F4858" s="3"/>
      <c r="G4858" s="3"/>
      <c r="H4858" s="3"/>
      <c r="I4858" s="3" t="s">
        <v>833</v>
      </c>
      <c r="J4858" s="3">
        <v>2050</v>
      </c>
      <c r="K4858" s="9">
        <v>25</v>
      </c>
    </row>
    <row r="4859" spans="1:11" x14ac:dyDescent="0.3">
      <c r="A4859" s="4" t="s">
        <v>280</v>
      </c>
      <c r="B4859" s="4" t="s">
        <v>217</v>
      </c>
      <c r="C4859" s="4" t="s">
        <v>36</v>
      </c>
      <c r="D4859" s="4" t="s">
        <v>755</v>
      </c>
      <c r="E4859" s="3" t="s">
        <v>900</v>
      </c>
      <c r="F4859" s="3"/>
      <c r="G4859" s="3" t="s">
        <v>42</v>
      </c>
      <c r="H4859" s="3">
        <v>5</v>
      </c>
      <c r="I4859" s="3" t="s">
        <v>12</v>
      </c>
      <c r="J4859" s="3">
        <v>2020</v>
      </c>
      <c r="K4859" s="9">
        <v>0.75</v>
      </c>
    </row>
    <row r="4860" spans="1:11" x14ac:dyDescent="0.3">
      <c r="A4860" s="4" t="s">
        <v>280</v>
      </c>
      <c r="B4860" s="4" t="s">
        <v>217</v>
      </c>
      <c r="C4860" s="4" t="s">
        <v>36</v>
      </c>
      <c r="D4860" s="4" t="s">
        <v>755</v>
      </c>
      <c r="E4860" s="3" t="s">
        <v>900</v>
      </c>
      <c r="F4860" s="3"/>
      <c r="G4860" s="3" t="s">
        <v>42</v>
      </c>
      <c r="H4860" s="3">
        <v>5</v>
      </c>
      <c r="I4860" s="3" t="s">
        <v>12</v>
      </c>
      <c r="J4860" s="3">
        <v>2050</v>
      </c>
      <c r="K4860" s="9">
        <v>0.75</v>
      </c>
    </row>
    <row r="4861" spans="1:11" x14ac:dyDescent="0.3">
      <c r="A4861" s="4" t="s">
        <v>280</v>
      </c>
      <c r="B4861" s="4" t="s">
        <v>217</v>
      </c>
      <c r="C4861" s="4" t="s">
        <v>36</v>
      </c>
      <c r="D4861" s="4" t="s">
        <v>755</v>
      </c>
      <c r="E4861" s="3" t="s">
        <v>900</v>
      </c>
      <c r="F4861" s="3"/>
      <c r="G4861" s="3" t="s">
        <v>42</v>
      </c>
      <c r="H4861" s="3">
        <v>5</v>
      </c>
      <c r="I4861" s="3" t="s">
        <v>11</v>
      </c>
      <c r="J4861" s="3">
        <v>2020</v>
      </c>
      <c r="K4861" s="9">
        <v>1.25</v>
      </c>
    </row>
    <row r="4862" spans="1:11" x14ac:dyDescent="0.3">
      <c r="A4862" s="4" t="s">
        <v>280</v>
      </c>
      <c r="B4862" s="4" t="s">
        <v>217</v>
      </c>
      <c r="C4862" s="4" t="s">
        <v>36</v>
      </c>
      <c r="D4862" s="4" t="s">
        <v>755</v>
      </c>
      <c r="E4862" s="3" t="s">
        <v>900</v>
      </c>
      <c r="F4862" s="3"/>
      <c r="G4862" s="3" t="s">
        <v>42</v>
      </c>
      <c r="H4862" s="3">
        <v>5</v>
      </c>
      <c r="I4862" s="3" t="s">
        <v>11</v>
      </c>
      <c r="J4862" s="3">
        <v>2050</v>
      </c>
      <c r="K4862" s="9">
        <v>1.25</v>
      </c>
    </row>
    <row r="4863" spans="1:11" x14ac:dyDescent="0.3">
      <c r="A4863" s="4" t="s">
        <v>280</v>
      </c>
      <c r="B4863" s="4" t="s">
        <v>217</v>
      </c>
      <c r="C4863" s="4" t="s">
        <v>36</v>
      </c>
      <c r="D4863" s="4" t="s">
        <v>755</v>
      </c>
      <c r="E4863" s="3" t="s">
        <v>900</v>
      </c>
      <c r="F4863" s="3"/>
      <c r="G4863" s="3" t="s">
        <v>42</v>
      </c>
      <c r="H4863" s="3">
        <v>5</v>
      </c>
      <c r="I4863" s="3" t="s">
        <v>833</v>
      </c>
      <c r="J4863" s="3">
        <v>2015</v>
      </c>
      <c r="K4863" s="9" t="s">
        <v>122</v>
      </c>
    </row>
    <row r="4864" spans="1:11" x14ac:dyDescent="0.3">
      <c r="A4864" s="4" t="s">
        <v>280</v>
      </c>
      <c r="B4864" s="4" t="s">
        <v>217</v>
      </c>
      <c r="C4864" s="4" t="s">
        <v>36</v>
      </c>
      <c r="D4864" s="4" t="s">
        <v>755</v>
      </c>
      <c r="E4864" s="3" t="s">
        <v>900</v>
      </c>
      <c r="F4864" s="3"/>
      <c r="G4864" s="3" t="s">
        <v>42</v>
      </c>
      <c r="H4864" s="3">
        <v>5</v>
      </c>
      <c r="I4864" s="3" t="s">
        <v>833</v>
      </c>
      <c r="J4864" s="3">
        <v>2020</v>
      </c>
      <c r="K4864" s="9">
        <v>3.9E-2</v>
      </c>
    </row>
    <row r="4865" spans="1:11" x14ac:dyDescent="0.3">
      <c r="A4865" s="4" t="s">
        <v>280</v>
      </c>
      <c r="B4865" s="4" t="s">
        <v>217</v>
      </c>
      <c r="C4865" s="4" t="s">
        <v>36</v>
      </c>
      <c r="D4865" s="4" t="s">
        <v>755</v>
      </c>
      <c r="E4865" s="3" t="s">
        <v>900</v>
      </c>
      <c r="F4865" s="3"/>
      <c r="G4865" s="3" t="s">
        <v>42</v>
      </c>
      <c r="H4865" s="3">
        <v>5</v>
      </c>
      <c r="I4865" s="3" t="s">
        <v>833</v>
      </c>
      <c r="J4865" s="3">
        <v>2030</v>
      </c>
      <c r="K4865" s="9">
        <v>3.9E-2</v>
      </c>
    </row>
    <row r="4866" spans="1:11" x14ac:dyDescent="0.3">
      <c r="A4866" s="4" t="s">
        <v>280</v>
      </c>
      <c r="B4866" s="4" t="s">
        <v>217</v>
      </c>
      <c r="C4866" s="4" t="s">
        <v>36</v>
      </c>
      <c r="D4866" s="4" t="s">
        <v>755</v>
      </c>
      <c r="E4866" s="3" t="s">
        <v>900</v>
      </c>
      <c r="F4866" s="3"/>
      <c r="G4866" s="3" t="s">
        <v>42</v>
      </c>
      <c r="H4866" s="3">
        <v>5</v>
      </c>
      <c r="I4866" s="3" t="s">
        <v>833</v>
      </c>
      <c r="J4866" s="3">
        <v>2040</v>
      </c>
      <c r="K4866" s="9">
        <v>3.9E-2</v>
      </c>
    </row>
    <row r="4867" spans="1:11" x14ac:dyDescent="0.3">
      <c r="A4867" s="4" t="s">
        <v>280</v>
      </c>
      <c r="B4867" s="4" t="s">
        <v>217</v>
      </c>
      <c r="C4867" s="4" t="s">
        <v>36</v>
      </c>
      <c r="D4867" s="4" t="s">
        <v>755</v>
      </c>
      <c r="E4867" s="3" t="s">
        <v>900</v>
      </c>
      <c r="F4867" s="3"/>
      <c r="G4867" s="3" t="s">
        <v>42</v>
      </c>
      <c r="H4867" s="3">
        <v>5</v>
      </c>
      <c r="I4867" s="3" t="s">
        <v>833</v>
      </c>
      <c r="J4867" s="3">
        <v>2050</v>
      </c>
      <c r="K4867" s="9">
        <v>3.9E-2</v>
      </c>
    </row>
    <row r="4868" spans="1:11" x14ac:dyDescent="0.3">
      <c r="A4868" s="4" t="s">
        <v>280</v>
      </c>
      <c r="B4868" s="4" t="s">
        <v>217</v>
      </c>
      <c r="C4868" s="4" t="s">
        <v>36</v>
      </c>
      <c r="D4868" s="4" t="s">
        <v>704</v>
      </c>
      <c r="E4868" s="3" t="s">
        <v>872</v>
      </c>
      <c r="F4868" s="3"/>
      <c r="G4868" s="3"/>
      <c r="H4868" s="3"/>
      <c r="I4868" s="3" t="s">
        <v>833</v>
      </c>
      <c r="J4868" s="3">
        <v>2015</v>
      </c>
      <c r="K4868" s="9">
        <v>0.78</v>
      </c>
    </row>
    <row r="4869" spans="1:11" x14ac:dyDescent="0.3">
      <c r="A4869" s="4" t="s">
        <v>280</v>
      </c>
      <c r="B4869" s="4" t="s">
        <v>217</v>
      </c>
      <c r="C4869" s="4" t="s">
        <v>36</v>
      </c>
      <c r="D4869" s="4" t="s">
        <v>704</v>
      </c>
      <c r="E4869" s="3" t="s">
        <v>872</v>
      </c>
      <c r="F4869" s="3"/>
      <c r="G4869" s="3"/>
      <c r="H4869" s="3"/>
      <c r="I4869" s="3" t="s">
        <v>833</v>
      </c>
      <c r="J4869" s="3">
        <v>2020</v>
      </c>
      <c r="K4869" s="9">
        <v>0.78</v>
      </c>
    </row>
    <row r="4870" spans="1:11" x14ac:dyDescent="0.3">
      <c r="A4870" s="4" t="s">
        <v>280</v>
      </c>
      <c r="B4870" s="4" t="s">
        <v>217</v>
      </c>
      <c r="C4870" s="4" t="s">
        <v>36</v>
      </c>
      <c r="D4870" s="4" t="s">
        <v>704</v>
      </c>
      <c r="E4870" s="3" t="s">
        <v>872</v>
      </c>
      <c r="F4870" s="3"/>
      <c r="G4870" s="3"/>
      <c r="H4870" s="3"/>
      <c r="I4870" s="3" t="s">
        <v>833</v>
      </c>
      <c r="J4870" s="3">
        <v>2030</v>
      </c>
      <c r="K4870" s="9">
        <v>0.78</v>
      </c>
    </row>
    <row r="4871" spans="1:11" x14ac:dyDescent="0.3">
      <c r="A4871" s="4" t="s">
        <v>280</v>
      </c>
      <c r="B4871" s="4" t="s">
        <v>217</v>
      </c>
      <c r="C4871" s="4" t="s">
        <v>36</v>
      </c>
      <c r="D4871" s="4" t="s">
        <v>704</v>
      </c>
      <c r="E4871" s="3" t="s">
        <v>872</v>
      </c>
      <c r="F4871" s="3"/>
      <c r="G4871" s="3"/>
      <c r="H4871" s="3"/>
      <c r="I4871" s="3" t="s">
        <v>833</v>
      </c>
      <c r="J4871" s="3">
        <v>2040</v>
      </c>
      <c r="K4871" s="9">
        <v>0.78</v>
      </c>
    </row>
    <row r="4872" spans="1:11" x14ac:dyDescent="0.3">
      <c r="A4872" s="4" t="s">
        <v>280</v>
      </c>
      <c r="B4872" s="4" t="s">
        <v>217</v>
      </c>
      <c r="C4872" s="4" t="s">
        <v>36</v>
      </c>
      <c r="D4872" s="4" t="s">
        <v>704</v>
      </c>
      <c r="E4872" s="3" t="s">
        <v>872</v>
      </c>
      <c r="F4872" s="3"/>
      <c r="G4872" s="3"/>
      <c r="H4872" s="3"/>
      <c r="I4872" s="3" t="s">
        <v>833</v>
      </c>
      <c r="J4872" s="3">
        <v>2050</v>
      </c>
      <c r="K4872" s="9">
        <v>0.78</v>
      </c>
    </row>
    <row r="4873" spans="1:11" x14ac:dyDescent="0.3">
      <c r="A4873" s="4" t="s">
        <v>280</v>
      </c>
      <c r="B4873" s="4" t="s">
        <v>217</v>
      </c>
      <c r="C4873" s="4" t="s">
        <v>36</v>
      </c>
      <c r="D4873" s="4" t="s">
        <v>735</v>
      </c>
      <c r="E4873" s="3" t="s">
        <v>852</v>
      </c>
      <c r="F4873" s="3"/>
      <c r="G4873" s="3"/>
      <c r="H4873" s="3"/>
      <c r="I4873" s="3" t="s">
        <v>833</v>
      </c>
      <c r="J4873" s="3">
        <v>2015</v>
      </c>
      <c r="K4873" s="9">
        <v>43</v>
      </c>
    </row>
    <row r="4874" spans="1:11" x14ac:dyDescent="0.3">
      <c r="A4874" s="4" t="s">
        <v>280</v>
      </c>
      <c r="B4874" s="4" t="s">
        <v>217</v>
      </c>
      <c r="C4874" s="4" t="s">
        <v>36</v>
      </c>
      <c r="D4874" s="4" t="s">
        <v>735</v>
      </c>
      <c r="E4874" s="3" t="s">
        <v>852</v>
      </c>
      <c r="F4874" s="3"/>
      <c r="G4874" s="3"/>
      <c r="H4874" s="3"/>
      <c r="I4874" s="3" t="s">
        <v>833</v>
      </c>
      <c r="J4874" s="3">
        <v>2020</v>
      </c>
      <c r="K4874" s="9">
        <v>43</v>
      </c>
    </row>
    <row r="4875" spans="1:11" x14ac:dyDescent="0.3">
      <c r="A4875" s="4" t="s">
        <v>280</v>
      </c>
      <c r="B4875" s="4" t="s">
        <v>217</v>
      </c>
      <c r="C4875" s="4" t="s">
        <v>36</v>
      </c>
      <c r="D4875" s="4" t="s">
        <v>735</v>
      </c>
      <c r="E4875" s="3" t="s">
        <v>852</v>
      </c>
      <c r="F4875" s="3"/>
      <c r="G4875" s="3"/>
      <c r="H4875" s="3"/>
      <c r="I4875" s="3" t="s">
        <v>833</v>
      </c>
      <c r="J4875" s="3">
        <v>2030</v>
      </c>
      <c r="K4875" s="9">
        <v>43</v>
      </c>
    </row>
    <row r="4876" spans="1:11" x14ac:dyDescent="0.3">
      <c r="A4876" s="4" t="s">
        <v>280</v>
      </c>
      <c r="B4876" s="4" t="s">
        <v>217</v>
      </c>
      <c r="C4876" s="4" t="s">
        <v>36</v>
      </c>
      <c r="D4876" s="4" t="s">
        <v>735</v>
      </c>
      <c r="E4876" s="3" t="s">
        <v>852</v>
      </c>
      <c r="F4876" s="3"/>
      <c r="G4876" s="3"/>
      <c r="H4876" s="3"/>
      <c r="I4876" s="3" t="s">
        <v>833</v>
      </c>
      <c r="J4876" s="3">
        <v>2040</v>
      </c>
      <c r="K4876" s="9">
        <v>43</v>
      </c>
    </row>
    <row r="4877" spans="1:11" x14ac:dyDescent="0.3">
      <c r="A4877" s="4" t="s">
        <v>280</v>
      </c>
      <c r="B4877" s="4" t="s">
        <v>217</v>
      </c>
      <c r="C4877" s="4" t="s">
        <v>36</v>
      </c>
      <c r="D4877" s="4" t="s">
        <v>735</v>
      </c>
      <c r="E4877" s="3" t="s">
        <v>852</v>
      </c>
      <c r="F4877" s="3"/>
      <c r="G4877" s="3"/>
      <c r="H4877" s="3"/>
      <c r="I4877" s="3" t="s">
        <v>833</v>
      </c>
      <c r="J4877" s="3">
        <v>2050</v>
      </c>
      <c r="K4877" s="9">
        <v>43</v>
      </c>
    </row>
    <row r="4878" spans="1:11" x14ac:dyDescent="0.3">
      <c r="A4878" s="4" t="s">
        <v>280</v>
      </c>
      <c r="B4878" s="4" t="s">
        <v>217</v>
      </c>
      <c r="C4878" s="4" t="s">
        <v>36</v>
      </c>
      <c r="D4878" s="4" t="s">
        <v>783</v>
      </c>
      <c r="E4878" s="3" t="s">
        <v>911</v>
      </c>
      <c r="F4878" s="3"/>
      <c r="G4878" s="3" t="s">
        <v>220</v>
      </c>
      <c r="H4878" s="3" t="s">
        <v>221</v>
      </c>
      <c r="I4878" s="3" t="s">
        <v>12</v>
      </c>
      <c r="J4878" s="3">
        <v>2020</v>
      </c>
      <c r="K4878" s="9">
        <v>0.75</v>
      </c>
    </row>
    <row r="4879" spans="1:11" x14ac:dyDescent="0.3">
      <c r="A4879" s="4" t="s">
        <v>280</v>
      </c>
      <c r="B4879" s="4" t="s">
        <v>217</v>
      </c>
      <c r="C4879" s="4" t="s">
        <v>36</v>
      </c>
      <c r="D4879" s="4" t="s">
        <v>783</v>
      </c>
      <c r="E4879" s="3" t="s">
        <v>911</v>
      </c>
      <c r="F4879" s="3"/>
      <c r="G4879" s="3" t="s">
        <v>220</v>
      </c>
      <c r="H4879" s="3" t="s">
        <v>221</v>
      </c>
      <c r="I4879" s="3" t="s">
        <v>12</v>
      </c>
      <c r="J4879" s="3">
        <v>2050</v>
      </c>
      <c r="K4879" s="9">
        <v>0.75</v>
      </c>
    </row>
    <row r="4880" spans="1:11" x14ac:dyDescent="0.3">
      <c r="A4880" s="4" t="s">
        <v>280</v>
      </c>
      <c r="B4880" s="4" t="s">
        <v>217</v>
      </c>
      <c r="C4880" s="4" t="s">
        <v>36</v>
      </c>
      <c r="D4880" s="4" t="s">
        <v>783</v>
      </c>
      <c r="E4880" s="3" t="s">
        <v>911</v>
      </c>
      <c r="F4880" s="3"/>
      <c r="G4880" s="3" t="s">
        <v>220</v>
      </c>
      <c r="H4880" s="3" t="s">
        <v>221</v>
      </c>
      <c r="I4880" s="3" t="s">
        <v>11</v>
      </c>
      <c r="J4880" s="3">
        <v>2020</v>
      </c>
      <c r="K4880" s="9">
        <v>1.25</v>
      </c>
    </row>
    <row r="4881" spans="1:11" x14ac:dyDescent="0.3">
      <c r="A4881" s="4" t="s">
        <v>280</v>
      </c>
      <c r="B4881" s="4" t="s">
        <v>217</v>
      </c>
      <c r="C4881" s="4" t="s">
        <v>36</v>
      </c>
      <c r="D4881" s="4" t="s">
        <v>783</v>
      </c>
      <c r="E4881" s="3" t="s">
        <v>911</v>
      </c>
      <c r="F4881" s="3"/>
      <c r="G4881" s="3" t="s">
        <v>220</v>
      </c>
      <c r="H4881" s="3" t="s">
        <v>221</v>
      </c>
      <c r="I4881" s="3" t="s">
        <v>11</v>
      </c>
      <c r="J4881" s="3">
        <v>2050</v>
      </c>
      <c r="K4881" s="9">
        <v>1.25</v>
      </c>
    </row>
    <row r="4882" spans="1:11" x14ac:dyDescent="0.3">
      <c r="A4882" s="4" t="s">
        <v>280</v>
      </c>
      <c r="B4882" s="4" t="s">
        <v>217</v>
      </c>
      <c r="C4882" s="4" t="s">
        <v>36</v>
      </c>
      <c r="D4882" s="4" t="s">
        <v>783</v>
      </c>
      <c r="E4882" s="3" t="s">
        <v>911</v>
      </c>
      <c r="F4882" s="3"/>
      <c r="G4882" s="3" t="s">
        <v>220</v>
      </c>
      <c r="H4882" s="3" t="s">
        <v>221</v>
      </c>
      <c r="I4882" s="3" t="s">
        <v>833</v>
      </c>
      <c r="J4882" s="3">
        <v>2015</v>
      </c>
      <c r="K4882" s="9" t="s">
        <v>122</v>
      </c>
    </row>
    <row r="4883" spans="1:11" x14ac:dyDescent="0.3">
      <c r="A4883" s="4" t="s">
        <v>280</v>
      </c>
      <c r="B4883" s="4" t="s">
        <v>217</v>
      </c>
      <c r="C4883" s="4" t="s">
        <v>36</v>
      </c>
      <c r="D4883" s="4" t="s">
        <v>783</v>
      </c>
      <c r="E4883" s="3" t="s">
        <v>911</v>
      </c>
      <c r="F4883" s="3"/>
      <c r="G4883" s="3" t="s">
        <v>220</v>
      </c>
      <c r="H4883" s="3" t="s">
        <v>221</v>
      </c>
      <c r="I4883" s="3" t="s">
        <v>833</v>
      </c>
      <c r="J4883" s="3">
        <v>2020</v>
      </c>
      <c r="K4883" s="9">
        <v>3.9562499999999998</v>
      </c>
    </row>
    <row r="4884" spans="1:11" x14ac:dyDescent="0.3">
      <c r="A4884" s="4" t="s">
        <v>280</v>
      </c>
      <c r="B4884" s="4" t="s">
        <v>217</v>
      </c>
      <c r="C4884" s="4" t="s">
        <v>36</v>
      </c>
      <c r="D4884" s="4" t="s">
        <v>783</v>
      </c>
      <c r="E4884" s="3" t="s">
        <v>911</v>
      </c>
      <c r="F4884" s="3"/>
      <c r="G4884" s="3" t="s">
        <v>220</v>
      </c>
      <c r="H4884" s="3" t="s">
        <v>221</v>
      </c>
      <c r="I4884" s="3" t="s">
        <v>833</v>
      </c>
      <c r="J4884" s="3">
        <v>2030</v>
      </c>
      <c r="K4884" s="9">
        <v>2.2418749999999998</v>
      </c>
    </row>
    <row r="4885" spans="1:11" x14ac:dyDescent="0.3">
      <c r="A4885" s="4" t="s">
        <v>280</v>
      </c>
      <c r="B4885" s="4" t="s">
        <v>217</v>
      </c>
      <c r="C4885" s="4" t="s">
        <v>36</v>
      </c>
      <c r="D4885" s="4" t="s">
        <v>783</v>
      </c>
      <c r="E4885" s="3" t="s">
        <v>911</v>
      </c>
      <c r="F4885" s="3"/>
      <c r="G4885" s="3" t="s">
        <v>220</v>
      </c>
      <c r="H4885" s="3" t="s">
        <v>221</v>
      </c>
      <c r="I4885" s="3" t="s">
        <v>833</v>
      </c>
      <c r="J4885" s="3">
        <v>2040</v>
      </c>
      <c r="K4885" s="9">
        <v>1.64184375</v>
      </c>
    </row>
    <row r="4886" spans="1:11" x14ac:dyDescent="0.3">
      <c r="A4886" s="4" t="s">
        <v>280</v>
      </c>
      <c r="B4886" s="4" t="s">
        <v>217</v>
      </c>
      <c r="C4886" s="4" t="s">
        <v>36</v>
      </c>
      <c r="D4886" s="4" t="s">
        <v>783</v>
      </c>
      <c r="E4886" s="3" t="s">
        <v>911</v>
      </c>
      <c r="F4886" s="3"/>
      <c r="G4886" s="3" t="s">
        <v>220</v>
      </c>
      <c r="H4886" s="3" t="s">
        <v>221</v>
      </c>
      <c r="I4886" s="3" t="s">
        <v>833</v>
      </c>
      <c r="J4886" s="3">
        <v>2050</v>
      </c>
      <c r="K4886" s="9">
        <v>1.3187500000000001</v>
      </c>
    </row>
    <row r="4887" spans="1:11" x14ac:dyDescent="0.3">
      <c r="A4887" s="4" t="s">
        <v>280</v>
      </c>
      <c r="B4887" s="4" t="s">
        <v>217</v>
      </c>
      <c r="C4887" s="4" t="s">
        <v>36</v>
      </c>
      <c r="D4887" s="4" t="s">
        <v>782</v>
      </c>
      <c r="E4887" s="3" t="s">
        <v>910</v>
      </c>
      <c r="F4887" s="3"/>
      <c r="G4887" s="3"/>
      <c r="H4887" s="3"/>
      <c r="I4887" s="3" t="s">
        <v>833</v>
      </c>
      <c r="J4887" s="3">
        <v>2015</v>
      </c>
      <c r="K4887" s="9" t="s">
        <v>122</v>
      </c>
    </row>
    <row r="4888" spans="1:11" x14ac:dyDescent="0.3">
      <c r="A4888" s="4" t="s">
        <v>280</v>
      </c>
      <c r="B4888" s="4" t="s">
        <v>217</v>
      </c>
      <c r="C4888" s="4" t="s">
        <v>36</v>
      </c>
      <c r="D4888" s="4" t="s">
        <v>782</v>
      </c>
      <c r="E4888" s="3" t="s">
        <v>910</v>
      </c>
      <c r="F4888" s="3"/>
      <c r="G4888" s="3"/>
      <c r="H4888" s="3"/>
      <c r="I4888" s="3" t="s">
        <v>833</v>
      </c>
      <c r="J4888" s="3">
        <v>2020</v>
      </c>
      <c r="K4888" s="9">
        <v>0</v>
      </c>
    </row>
    <row r="4889" spans="1:11" x14ac:dyDescent="0.3">
      <c r="A4889" s="4" t="s">
        <v>280</v>
      </c>
      <c r="B4889" s="4" t="s">
        <v>217</v>
      </c>
      <c r="C4889" s="4" t="s">
        <v>36</v>
      </c>
      <c r="D4889" s="4" t="s">
        <v>782</v>
      </c>
      <c r="E4889" s="3" t="s">
        <v>910</v>
      </c>
      <c r="F4889" s="3"/>
      <c r="G4889" s="3"/>
      <c r="H4889" s="3"/>
      <c r="I4889" s="3" t="s">
        <v>833</v>
      </c>
      <c r="J4889" s="3">
        <v>2030</v>
      </c>
      <c r="K4889" s="9">
        <v>0</v>
      </c>
    </row>
    <row r="4890" spans="1:11" x14ac:dyDescent="0.3">
      <c r="A4890" s="4" t="s">
        <v>280</v>
      </c>
      <c r="B4890" s="4" t="s">
        <v>217</v>
      </c>
      <c r="C4890" s="4" t="s">
        <v>36</v>
      </c>
      <c r="D4890" s="4" t="s">
        <v>782</v>
      </c>
      <c r="E4890" s="3" t="s">
        <v>910</v>
      </c>
      <c r="F4890" s="3"/>
      <c r="G4890" s="3"/>
      <c r="H4890" s="3"/>
      <c r="I4890" s="3" t="s">
        <v>833</v>
      </c>
      <c r="J4890" s="3">
        <v>2040</v>
      </c>
      <c r="K4890" s="9">
        <v>0</v>
      </c>
    </row>
    <row r="4891" spans="1:11" x14ac:dyDescent="0.3">
      <c r="A4891" s="4" t="s">
        <v>280</v>
      </c>
      <c r="B4891" s="4" t="s">
        <v>217</v>
      </c>
      <c r="C4891" s="4" t="s">
        <v>36</v>
      </c>
      <c r="D4891" s="4" t="s">
        <v>782</v>
      </c>
      <c r="E4891" s="3" t="s">
        <v>910</v>
      </c>
      <c r="F4891" s="3"/>
      <c r="G4891" s="3"/>
      <c r="H4891" s="3"/>
      <c r="I4891" s="3" t="s">
        <v>833</v>
      </c>
      <c r="J4891" s="3">
        <v>2050</v>
      </c>
      <c r="K4891" s="9">
        <v>0</v>
      </c>
    </row>
    <row r="4892" spans="1:11" x14ac:dyDescent="0.3">
      <c r="A4892" s="4" t="s">
        <v>280</v>
      </c>
      <c r="B4892" s="4" t="s">
        <v>217</v>
      </c>
      <c r="C4892" s="4" t="s">
        <v>36</v>
      </c>
      <c r="D4892" s="4" t="s">
        <v>784</v>
      </c>
      <c r="E4892" s="3" t="s">
        <v>912</v>
      </c>
      <c r="F4892" s="3"/>
      <c r="G4892" s="3" t="s">
        <v>42</v>
      </c>
      <c r="H4892" s="3">
        <v>5</v>
      </c>
      <c r="I4892" s="3" t="s">
        <v>12</v>
      </c>
      <c r="J4892" s="3">
        <v>2020</v>
      </c>
      <c r="K4892" s="9">
        <v>0.75</v>
      </c>
    </row>
    <row r="4893" spans="1:11" x14ac:dyDescent="0.3">
      <c r="A4893" s="4" t="s">
        <v>280</v>
      </c>
      <c r="B4893" s="4" t="s">
        <v>217</v>
      </c>
      <c r="C4893" s="4" t="s">
        <v>36</v>
      </c>
      <c r="D4893" s="4" t="s">
        <v>784</v>
      </c>
      <c r="E4893" s="3" t="s">
        <v>912</v>
      </c>
      <c r="F4893" s="3"/>
      <c r="G4893" s="3" t="s">
        <v>42</v>
      </c>
      <c r="H4893" s="3">
        <v>5</v>
      </c>
      <c r="I4893" s="3" t="s">
        <v>12</v>
      </c>
      <c r="J4893" s="3">
        <v>2050</v>
      </c>
      <c r="K4893" s="9">
        <v>0.75</v>
      </c>
    </row>
    <row r="4894" spans="1:11" x14ac:dyDescent="0.3">
      <c r="A4894" s="4" t="s">
        <v>280</v>
      </c>
      <c r="B4894" s="4" t="s">
        <v>217</v>
      </c>
      <c r="C4894" s="4" t="s">
        <v>36</v>
      </c>
      <c r="D4894" s="4" t="s">
        <v>784</v>
      </c>
      <c r="E4894" s="3" t="s">
        <v>912</v>
      </c>
      <c r="F4894" s="3"/>
      <c r="G4894" s="3" t="s">
        <v>42</v>
      </c>
      <c r="H4894" s="3">
        <v>5</v>
      </c>
      <c r="I4894" s="3" t="s">
        <v>11</v>
      </c>
      <c r="J4894" s="3">
        <v>2020</v>
      </c>
      <c r="K4894" s="9">
        <v>1.25</v>
      </c>
    </row>
    <row r="4895" spans="1:11" x14ac:dyDescent="0.3">
      <c r="A4895" s="4" t="s">
        <v>280</v>
      </c>
      <c r="B4895" s="4" t="s">
        <v>217</v>
      </c>
      <c r="C4895" s="4" t="s">
        <v>36</v>
      </c>
      <c r="D4895" s="4" t="s">
        <v>784</v>
      </c>
      <c r="E4895" s="3" t="s">
        <v>912</v>
      </c>
      <c r="F4895" s="3"/>
      <c r="G4895" s="3" t="s">
        <v>42</v>
      </c>
      <c r="H4895" s="3">
        <v>5</v>
      </c>
      <c r="I4895" s="3" t="s">
        <v>11</v>
      </c>
      <c r="J4895" s="3">
        <v>2050</v>
      </c>
      <c r="K4895" s="9">
        <v>1.25</v>
      </c>
    </row>
    <row r="4896" spans="1:11" x14ac:dyDescent="0.3">
      <c r="A4896" s="4" t="s">
        <v>280</v>
      </c>
      <c r="B4896" s="4" t="s">
        <v>217</v>
      </c>
      <c r="C4896" s="4" t="s">
        <v>36</v>
      </c>
      <c r="D4896" s="4" t="s">
        <v>784</v>
      </c>
      <c r="E4896" s="3" t="s">
        <v>912</v>
      </c>
      <c r="F4896" s="3"/>
      <c r="G4896" s="3" t="s">
        <v>42</v>
      </c>
      <c r="H4896" s="3">
        <v>5</v>
      </c>
      <c r="I4896" s="3" t="s">
        <v>833</v>
      </c>
      <c r="J4896" s="3">
        <v>2015</v>
      </c>
      <c r="K4896" s="9" t="s">
        <v>122</v>
      </c>
    </row>
    <row r="4897" spans="1:11" x14ac:dyDescent="0.3">
      <c r="A4897" s="4" t="s">
        <v>280</v>
      </c>
      <c r="B4897" s="4" t="s">
        <v>217</v>
      </c>
      <c r="C4897" s="4" t="s">
        <v>36</v>
      </c>
      <c r="D4897" s="4" t="s">
        <v>784</v>
      </c>
      <c r="E4897" s="3" t="s">
        <v>912</v>
      </c>
      <c r="F4897" s="3"/>
      <c r="G4897" s="3" t="s">
        <v>42</v>
      </c>
      <c r="H4897" s="3">
        <v>5</v>
      </c>
      <c r="I4897" s="3" t="s">
        <v>833</v>
      </c>
      <c r="J4897" s="3">
        <v>2020</v>
      </c>
      <c r="K4897" s="9">
        <v>1.5599999999999999E-2</v>
      </c>
    </row>
    <row r="4898" spans="1:11" x14ac:dyDescent="0.3">
      <c r="A4898" s="4" t="s">
        <v>280</v>
      </c>
      <c r="B4898" s="4" t="s">
        <v>217</v>
      </c>
      <c r="C4898" s="4" t="s">
        <v>36</v>
      </c>
      <c r="D4898" s="4" t="s">
        <v>784</v>
      </c>
      <c r="E4898" s="3" t="s">
        <v>912</v>
      </c>
      <c r="F4898" s="3"/>
      <c r="G4898" s="3" t="s">
        <v>42</v>
      </c>
      <c r="H4898" s="3">
        <v>5</v>
      </c>
      <c r="I4898" s="3" t="s">
        <v>833</v>
      </c>
      <c r="J4898" s="3">
        <v>2030</v>
      </c>
      <c r="K4898" s="9">
        <v>1.5599999999999999E-2</v>
      </c>
    </row>
    <row r="4899" spans="1:11" x14ac:dyDescent="0.3">
      <c r="A4899" s="4" t="s">
        <v>280</v>
      </c>
      <c r="B4899" s="4" t="s">
        <v>217</v>
      </c>
      <c r="C4899" s="4" t="s">
        <v>36</v>
      </c>
      <c r="D4899" s="4" t="s">
        <v>784</v>
      </c>
      <c r="E4899" s="3" t="s">
        <v>912</v>
      </c>
      <c r="F4899" s="3"/>
      <c r="G4899" s="3" t="s">
        <v>42</v>
      </c>
      <c r="H4899" s="3">
        <v>5</v>
      </c>
      <c r="I4899" s="3" t="s">
        <v>833</v>
      </c>
      <c r="J4899" s="3">
        <v>2040</v>
      </c>
      <c r="K4899" s="9">
        <v>1.5599999999999999E-2</v>
      </c>
    </row>
    <row r="4900" spans="1:11" x14ac:dyDescent="0.3">
      <c r="A4900" s="4" t="s">
        <v>280</v>
      </c>
      <c r="B4900" s="4" t="s">
        <v>217</v>
      </c>
      <c r="C4900" s="4" t="s">
        <v>36</v>
      </c>
      <c r="D4900" s="4" t="s">
        <v>784</v>
      </c>
      <c r="E4900" s="3" t="s">
        <v>912</v>
      </c>
      <c r="F4900" s="3"/>
      <c r="G4900" s="3" t="s">
        <v>42</v>
      </c>
      <c r="H4900" s="3">
        <v>5</v>
      </c>
      <c r="I4900" s="3" t="s">
        <v>833</v>
      </c>
      <c r="J4900" s="3">
        <v>2050</v>
      </c>
      <c r="K4900" s="9">
        <v>1.5599999999999999E-2</v>
      </c>
    </row>
    <row r="4901" spans="1:11" x14ac:dyDescent="0.3">
      <c r="A4901" s="4" t="s">
        <v>281</v>
      </c>
      <c r="B4901" s="4" t="s">
        <v>228</v>
      </c>
      <c r="C4901" s="4" t="s">
        <v>10</v>
      </c>
      <c r="D4901" s="4" t="s">
        <v>654</v>
      </c>
      <c r="E4901" s="3" t="s">
        <v>866</v>
      </c>
      <c r="F4901" s="3"/>
      <c r="G4901" s="3" t="s">
        <v>3</v>
      </c>
      <c r="H4901" s="3">
        <v>1</v>
      </c>
      <c r="I4901" s="3" t="s">
        <v>12</v>
      </c>
      <c r="J4901" s="3">
        <v>2020</v>
      </c>
      <c r="K4901" s="9">
        <v>0.9</v>
      </c>
    </row>
    <row r="4902" spans="1:11" x14ac:dyDescent="0.3">
      <c r="A4902" s="4" t="s">
        <v>281</v>
      </c>
      <c r="B4902" s="4" t="s">
        <v>228</v>
      </c>
      <c r="C4902" s="4" t="s">
        <v>10</v>
      </c>
      <c r="D4902" s="4" t="s">
        <v>654</v>
      </c>
      <c r="E4902" s="3" t="s">
        <v>866</v>
      </c>
      <c r="F4902" s="3"/>
      <c r="G4902" s="3" t="s">
        <v>3</v>
      </c>
      <c r="H4902" s="3">
        <v>1</v>
      </c>
      <c r="I4902" s="3" t="s">
        <v>12</v>
      </c>
      <c r="J4902" s="3">
        <v>2050</v>
      </c>
      <c r="K4902" s="9">
        <v>0.9</v>
      </c>
    </row>
    <row r="4903" spans="1:11" x14ac:dyDescent="0.3">
      <c r="A4903" s="4" t="s">
        <v>281</v>
      </c>
      <c r="B4903" s="4" t="s">
        <v>228</v>
      </c>
      <c r="C4903" s="4" t="s">
        <v>10</v>
      </c>
      <c r="D4903" s="4" t="s">
        <v>654</v>
      </c>
      <c r="E4903" s="3" t="s">
        <v>866</v>
      </c>
      <c r="F4903" s="3"/>
      <c r="G4903" s="3" t="s">
        <v>3</v>
      </c>
      <c r="H4903" s="3">
        <v>1</v>
      </c>
      <c r="I4903" s="3" t="s">
        <v>11</v>
      </c>
      <c r="J4903" s="3">
        <v>2020</v>
      </c>
      <c r="K4903" s="9">
        <v>1.1000000000000001</v>
      </c>
    </row>
    <row r="4904" spans="1:11" x14ac:dyDescent="0.3">
      <c r="A4904" s="4" t="s">
        <v>281</v>
      </c>
      <c r="B4904" s="4" t="s">
        <v>228</v>
      </c>
      <c r="C4904" s="4" t="s">
        <v>10</v>
      </c>
      <c r="D4904" s="4" t="s">
        <v>654</v>
      </c>
      <c r="E4904" s="3" t="s">
        <v>866</v>
      </c>
      <c r="F4904" s="3"/>
      <c r="G4904" s="3" t="s">
        <v>3</v>
      </c>
      <c r="H4904" s="3">
        <v>1</v>
      </c>
      <c r="I4904" s="3" t="s">
        <v>11</v>
      </c>
      <c r="J4904" s="3">
        <v>2050</v>
      </c>
      <c r="K4904" s="9">
        <v>1.1000000000000001</v>
      </c>
    </row>
    <row r="4905" spans="1:11" x14ac:dyDescent="0.3">
      <c r="A4905" s="4" t="s">
        <v>281</v>
      </c>
      <c r="B4905" s="4" t="s">
        <v>228</v>
      </c>
      <c r="C4905" s="4" t="s">
        <v>10</v>
      </c>
      <c r="D4905" s="4" t="s">
        <v>654</v>
      </c>
      <c r="E4905" s="3" t="s">
        <v>866</v>
      </c>
      <c r="F4905" s="3"/>
      <c r="G4905" s="3" t="s">
        <v>3</v>
      </c>
      <c r="H4905" s="3">
        <v>1</v>
      </c>
      <c r="I4905" s="3" t="s">
        <v>833</v>
      </c>
      <c r="J4905" s="3">
        <v>2015</v>
      </c>
      <c r="K4905" s="9" t="s">
        <v>122</v>
      </c>
    </row>
    <row r="4906" spans="1:11" x14ac:dyDescent="0.3">
      <c r="A4906" s="4" t="s">
        <v>281</v>
      </c>
      <c r="B4906" s="4" t="s">
        <v>228</v>
      </c>
      <c r="C4906" s="4" t="s">
        <v>10</v>
      </c>
      <c r="D4906" s="4" t="s">
        <v>654</v>
      </c>
      <c r="E4906" s="3" t="s">
        <v>866</v>
      </c>
      <c r="F4906" s="3"/>
      <c r="G4906" s="3" t="s">
        <v>3</v>
      </c>
      <c r="H4906" s="3">
        <v>1</v>
      </c>
      <c r="I4906" s="3" t="s">
        <v>833</v>
      </c>
      <c r="J4906" s="3">
        <v>2020</v>
      </c>
      <c r="K4906" s="9">
        <v>0.13</v>
      </c>
    </row>
    <row r="4907" spans="1:11" x14ac:dyDescent="0.3">
      <c r="A4907" s="4" t="s">
        <v>281</v>
      </c>
      <c r="B4907" s="4" t="s">
        <v>228</v>
      </c>
      <c r="C4907" s="4" t="s">
        <v>10</v>
      </c>
      <c r="D4907" s="4" t="s">
        <v>654</v>
      </c>
      <c r="E4907" s="3" t="s">
        <v>866</v>
      </c>
      <c r="F4907" s="3"/>
      <c r="G4907" s="3" t="s">
        <v>3</v>
      </c>
      <c r="H4907" s="3">
        <v>1</v>
      </c>
      <c r="I4907" s="3" t="s">
        <v>833</v>
      </c>
      <c r="J4907" s="3">
        <v>2030</v>
      </c>
      <c r="K4907" s="9">
        <v>0.13</v>
      </c>
    </row>
    <row r="4908" spans="1:11" x14ac:dyDescent="0.3">
      <c r="A4908" s="4" t="s">
        <v>281</v>
      </c>
      <c r="B4908" s="4" t="s">
        <v>228</v>
      </c>
      <c r="C4908" s="4" t="s">
        <v>10</v>
      </c>
      <c r="D4908" s="4" t="s">
        <v>654</v>
      </c>
      <c r="E4908" s="3" t="s">
        <v>866</v>
      </c>
      <c r="F4908" s="3"/>
      <c r="G4908" s="3" t="s">
        <v>3</v>
      </c>
      <c r="H4908" s="3">
        <v>1</v>
      </c>
      <c r="I4908" s="3" t="s">
        <v>833</v>
      </c>
      <c r="J4908" s="3">
        <v>2040</v>
      </c>
      <c r="K4908" s="9">
        <v>0.13</v>
      </c>
    </row>
    <row r="4909" spans="1:11" x14ac:dyDescent="0.3">
      <c r="A4909" s="4" t="s">
        <v>281</v>
      </c>
      <c r="B4909" s="4" t="s">
        <v>228</v>
      </c>
      <c r="C4909" s="4" t="s">
        <v>10</v>
      </c>
      <c r="D4909" s="4" t="s">
        <v>654</v>
      </c>
      <c r="E4909" s="3" t="s">
        <v>866</v>
      </c>
      <c r="F4909" s="3"/>
      <c r="G4909" s="3" t="s">
        <v>3</v>
      </c>
      <c r="H4909" s="3">
        <v>1</v>
      </c>
      <c r="I4909" s="3" t="s">
        <v>833</v>
      </c>
      <c r="J4909" s="3">
        <v>2050</v>
      </c>
      <c r="K4909" s="9">
        <v>0.13</v>
      </c>
    </row>
    <row r="4910" spans="1:11" x14ac:dyDescent="0.3">
      <c r="A4910" s="4" t="s">
        <v>281</v>
      </c>
      <c r="B4910" s="4" t="s">
        <v>228</v>
      </c>
      <c r="C4910" s="4" t="s">
        <v>10</v>
      </c>
      <c r="D4910" s="4" t="s">
        <v>656</v>
      </c>
      <c r="E4910" s="3" t="s">
        <v>866</v>
      </c>
      <c r="F4910" s="3"/>
      <c r="G4910" s="3" t="s">
        <v>3</v>
      </c>
      <c r="H4910" s="3">
        <v>1</v>
      </c>
      <c r="I4910" s="3" t="s">
        <v>12</v>
      </c>
      <c r="J4910" s="3">
        <v>2020</v>
      </c>
      <c r="K4910" s="9">
        <v>0.9</v>
      </c>
    </row>
    <row r="4911" spans="1:11" x14ac:dyDescent="0.3">
      <c r="A4911" s="4" t="s">
        <v>281</v>
      </c>
      <c r="B4911" s="4" t="s">
        <v>228</v>
      </c>
      <c r="C4911" s="4" t="s">
        <v>10</v>
      </c>
      <c r="D4911" s="4" t="s">
        <v>656</v>
      </c>
      <c r="E4911" s="3" t="s">
        <v>866</v>
      </c>
      <c r="F4911" s="3"/>
      <c r="G4911" s="3" t="s">
        <v>3</v>
      </c>
      <c r="H4911" s="3">
        <v>1</v>
      </c>
      <c r="I4911" s="3" t="s">
        <v>12</v>
      </c>
      <c r="J4911" s="3">
        <v>2050</v>
      </c>
      <c r="K4911" s="9">
        <v>0.9</v>
      </c>
    </row>
    <row r="4912" spans="1:11" x14ac:dyDescent="0.3">
      <c r="A4912" s="4" t="s">
        <v>281</v>
      </c>
      <c r="B4912" s="4" t="s">
        <v>228</v>
      </c>
      <c r="C4912" s="4" t="s">
        <v>10</v>
      </c>
      <c r="D4912" s="4" t="s">
        <v>656</v>
      </c>
      <c r="E4912" s="3" t="s">
        <v>866</v>
      </c>
      <c r="F4912" s="3"/>
      <c r="G4912" s="3" t="s">
        <v>3</v>
      </c>
      <c r="H4912" s="3">
        <v>1</v>
      </c>
      <c r="I4912" s="3" t="s">
        <v>11</v>
      </c>
      <c r="J4912" s="3">
        <v>2020</v>
      </c>
      <c r="K4912" s="9">
        <v>1.1000000000000001</v>
      </c>
    </row>
    <row r="4913" spans="1:11" x14ac:dyDescent="0.3">
      <c r="A4913" s="4" t="s">
        <v>281</v>
      </c>
      <c r="B4913" s="4" t="s">
        <v>228</v>
      </c>
      <c r="C4913" s="4" t="s">
        <v>10</v>
      </c>
      <c r="D4913" s="4" t="s">
        <v>656</v>
      </c>
      <c r="E4913" s="3" t="s">
        <v>866</v>
      </c>
      <c r="F4913" s="3"/>
      <c r="G4913" s="3" t="s">
        <v>3</v>
      </c>
      <c r="H4913" s="3">
        <v>1</v>
      </c>
      <c r="I4913" s="3" t="s">
        <v>11</v>
      </c>
      <c r="J4913" s="3">
        <v>2050</v>
      </c>
      <c r="K4913" s="9">
        <v>1.1000000000000001</v>
      </c>
    </row>
    <row r="4914" spans="1:11" x14ac:dyDescent="0.3">
      <c r="A4914" s="4" t="s">
        <v>281</v>
      </c>
      <c r="B4914" s="4" t="s">
        <v>228</v>
      </c>
      <c r="C4914" s="4" t="s">
        <v>10</v>
      </c>
      <c r="D4914" s="4" t="s">
        <v>656</v>
      </c>
      <c r="E4914" s="3" t="s">
        <v>866</v>
      </c>
      <c r="F4914" s="3"/>
      <c r="G4914" s="3" t="s">
        <v>3</v>
      </c>
      <c r="H4914" s="3">
        <v>1</v>
      </c>
      <c r="I4914" s="3" t="s">
        <v>833</v>
      </c>
      <c r="J4914" s="3">
        <v>2015</v>
      </c>
      <c r="K4914" s="9" t="s">
        <v>122</v>
      </c>
    </row>
    <row r="4915" spans="1:11" x14ac:dyDescent="0.3">
      <c r="A4915" s="4" t="s">
        <v>281</v>
      </c>
      <c r="B4915" s="4" t="s">
        <v>228</v>
      </c>
      <c r="C4915" s="4" t="s">
        <v>10</v>
      </c>
      <c r="D4915" s="4" t="s">
        <v>656</v>
      </c>
      <c r="E4915" s="3" t="s">
        <v>866</v>
      </c>
      <c r="F4915" s="3"/>
      <c r="G4915" s="3" t="s">
        <v>3</v>
      </c>
      <c r="H4915" s="3">
        <v>1</v>
      </c>
      <c r="I4915" s="3" t="s">
        <v>833</v>
      </c>
      <c r="J4915" s="3">
        <v>2020</v>
      </c>
      <c r="K4915" s="9">
        <v>0.18</v>
      </c>
    </row>
    <row r="4916" spans="1:11" x14ac:dyDescent="0.3">
      <c r="A4916" s="4" t="s">
        <v>281</v>
      </c>
      <c r="B4916" s="4" t="s">
        <v>228</v>
      </c>
      <c r="C4916" s="4" t="s">
        <v>10</v>
      </c>
      <c r="D4916" s="4" t="s">
        <v>656</v>
      </c>
      <c r="E4916" s="3" t="s">
        <v>866</v>
      </c>
      <c r="F4916" s="3"/>
      <c r="G4916" s="3" t="s">
        <v>3</v>
      </c>
      <c r="H4916" s="3">
        <v>1</v>
      </c>
      <c r="I4916" s="3" t="s">
        <v>833</v>
      </c>
      <c r="J4916" s="3">
        <v>2030</v>
      </c>
      <c r="K4916" s="9">
        <v>0.18</v>
      </c>
    </row>
    <row r="4917" spans="1:11" x14ac:dyDescent="0.3">
      <c r="A4917" s="4" t="s">
        <v>281</v>
      </c>
      <c r="B4917" s="4" t="s">
        <v>228</v>
      </c>
      <c r="C4917" s="4" t="s">
        <v>10</v>
      </c>
      <c r="D4917" s="4" t="s">
        <v>656</v>
      </c>
      <c r="E4917" s="3" t="s">
        <v>866</v>
      </c>
      <c r="F4917" s="3"/>
      <c r="G4917" s="3" t="s">
        <v>3</v>
      </c>
      <c r="H4917" s="3">
        <v>1</v>
      </c>
      <c r="I4917" s="3" t="s">
        <v>833</v>
      </c>
      <c r="J4917" s="3">
        <v>2040</v>
      </c>
      <c r="K4917" s="9">
        <v>0.18</v>
      </c>
    </row>
    <row r="4918" spans="1:11" x14ac:dyDescent="0.3">
      <c r="A4918" s="4" t="s">
        <v>281</v>
      </c>
      <c r="B4918" s="4" t="s">
        <v>228</v>
      </c>
      <c r="C4918" s="4" t="s">
        <v>10</v>
      </c>
      <c r="D4918" s="4" t="s">
        <v>656</v>
      </c>
      <c r="E4918" s="3" t="s">
        <v>866</v>
      </c>
      <c r="F4918" s="3"/>
      <c r="G4918" s="3" t="s">
        <v>3</v>
      </c>
      <c r="H4918" s="3">
        <v>1</v>
      </c>
      <c r="I4918" s="3" t="s">
        <v>833</v>
      </c>
      <c r="J4918" s="3">
        <v>2050</v>
      </c>
      <c r="K4918" s="9">
        <v>0.18</v>
      </c>
    </row>
    <row r="4919" spans="1:11" x14ac:dyDescent="0.3">
      <c r="A4919" s="4" t="s">
        <v>281</v>
      </c>
      <c r="B4919" s="4" t="s">
        <v>228</v>
      </c>
      <c r="C4919" s="4" t="s">
        <v>10</v>
      </c>
      <c r="D4919" s="4" t="s">
        <v>629</v>
      </c>
      <c r="E4919" s="3" t="s">
        <v>866</v>
      </c>
      <c r="F4919" s="3"/>
      <c r="G4919" s="3" t="s">
        <v>3</v>
      </c>
      <c r="H4919" s="3">
        <v>1</v>
      </c>
      <c r="I4919" s="3" t="s">
        <v>12</v>
      </c>
      <c r="J4919" s="3">
        <v>2020</v>
      </c>
      <c r="K4919" s="9">
        <v>0.9</v>
      </c>
    </row>
    <row r="4920" spans="1:11" x14ac:dyDescent="0.3">
      <c r="A4920" s="4" t="s">
        <v>281</v>
      </c>
      <c r="B4920" s="4" t="s">
        <v>228</v>
      </c>
      <c r="C4920" s="4" t="s">
        <v>10</v>
      </c>
      <c r="D4920" s="4" t="s">
        <v>629</v>
      </c>
      <c r="E4920" s="3" t="s">
        <v>866</v>
      </c>
      <c r="F4920" s="3"/>
      <c r="G4920" s="3" t="s">
        <v>3</v>
      </c>
      <c r="H4920" s="3">
        <v>1</v>
      </c>
      <c r="I4920" s="3" t="s">
        <v>12</v>
      </c>
      <c r="J4920" s="3">
        <v>2050</v>
      </c>
      <c r="K4920" s="9">
        <v>0.9</v>
      </c>
    </row>
    <row r="4921" spans="1:11" x14ac:dyDescent="0.3">
      <c r="A4921" s="4" t="s">
        <v>281</v>
      </c>
      <c r="B4921" s="4" t="s">
        <v>228</v>
      </c>
      <c r="C4921" s="4" t="s">
        <v>10</v>
      </c>
      <c r="D4921" s="4" t="s">
        <v>629</v>
      </c>
      <c r="E4921" s="3" t="s">
        <v>866</v>
      </c>
      <c r="F4921" s="3"/>
      <c r="G4921" s="3" t="s">
        <v>3</v>
      </c>
      <c r="H4921" s="3">
        <v>1</v>
      </c>
      <c r="I4921" s="3" t="s">
        <v>11</v>
      </c>
      <c r="J4921" s="3">
        <v>2020</v>
      </c>
      <c r="K4921" s="9">
        <v>1.5</v>
      </c>
    </row>
    <row r="4922" spans="1:11" x14ac:dyDescent="0.3">
      <c r="A4922" s="4" t="s">
        <v>281</v>
      </c>
      <c r="B4922" s="4" t="s">
        <v>228</v>
      </c>
      <c r="C4922" s="4" t="s">
        <v>10</v>
      </c>
      <c r="D4922" s="4" t="s">
        <v>629</v>
      </c>
      <c r="E4922" s="3" t="s">
        <v>866</v>
      </c>
      <c r="F4922" s="3"/>
      <c r="G4922" s="3" t="s">
        <v>3</v>
      </c>
      <c r="H4922" s="3">
        <v>1</v>
      </c>
      <c r="I4922" s="3" t="s">
        <v>11</v>
      </c>
      <c r="J4922" s="3">
        <v>2050</v>
      </c>
      <c r="K4922" s="9">
        <v>1.25</v>
      </c>
    </row>
    <row r="4923" spans="1:11" x14ac:dyDescent="0.3">
      <c r="A4923" s="4" t="s">
        <v>281</v>
      </c>
      <c r="B4923" s="4" t="s">
        <v>228</v>
      </c>
      <c r="C4923" s="4" t="s">
        <v>10</v>
      </c>
      <c r="D4923" s="4" t="s">
        <v>629</v>
      </c>
      <c r="E4923" s="3" t="s">
        <v>866</v>
      </c>
      <c r="F4923" s="3"/>
      <c r="G4923" s="3" t="s">
        <v>3</v>
      </c>
      <c r="H4923" s="3">
        <v>1</v>
      </c>
      <c r="I4923" s="3" t="s">
        <v>833</v>
      </c>
      <c r="J4923" s="3">
        <v>2015</v>
      </c>
      <c r="K4923" s="9" t="s">
        <v>122</v>
      </c>
    </row>
    <row r="4924" spans="1:11" x14ac:dyDescent="0.3">
      <c r="A4924" s="4" t="s">
        <v>281</v>
      </c>
      <c r="B4924" s="4" t="s">
        <v>228</v>
      </c>
      <c r="C4924" s="4" t="s">
        <v>10</v>
      </c>
      <c r="D4924" s="4" t="s">
        <v>629</v>
      </c>
      <c r="E4924" s="3" t="s">
        <v>866</v>
      </c>
      <c r="F4924" s="3"/>
      <c r="G4924" s="3" t="s">
        <v>3</v>
      </c>
      <c r="H4924" s="3">
        <v>1</v>
      </c>
      <c r="I4924" s="3" t="s">
        <v>833</v>
      </c>
      <c r="J4924" s="3">
        <v>2020</v>
      </c>
      <c r="K4924" s="9">
        <v>0.77</v>
      </c>
    </row>
    <row r="4925" spans="1:11" x14ac:dyDescent="0.3">
      <c r="A4925" s="4" t="s">
        <v>281</v>
      </c>
      <c r="B4925" s="4" t="s">
        <v>228</v>
      </c>
      <c r="C4925" s="4" t="s">
        <v>10</v>
      </c>
      <c r="D4925" s="4" t="s">
        <v>629</v>
      </c>
      <c r="E4925" s="3" t="s">
        <v>866</v>
      </c>
      <c r="F4925" s="3"/>
      <c r="G4925" s="3" t="s">
        <v>3</v>
      </c>
      <c r="H4925" s="3">
        <v>1</v>
      </c>
      <c r="I4925" s="3" t="s">
        <v>833</v>
      </c>
      <c r="J4925" s="3">
        <v>2030</v>
      </c>
      <c r="K4925" s="9">
        <v>0.77</v>
      </c>
    </row>
    <row r="4926" spans="1:11" x14ac:dyDescent="0.3">
      <c r="A4926" s="4" t="s">
        <v>281</v>
      </c>
      <c r="B4926" s="4" t="s">
        <v>228</v>
      </c>
      <c r="C4926" s="4" t="s">
        <v>10</v>
      </c>
      <c r="D4926" s="4" t="s">
        <v>629</v>
      </c>
      <c r="E4926" s="3" t="s">
        <v>866</v>
      </c>
      <c r="F4926" s="3"/>
      <c r="G4926" s="3" t="s">
        <v>3</v>
      </c>
      <c r="H4926" s="3">
        <v>1</v>
      </c>
      <c r="I4926" s="3" t="s">
        <v>833</v>
      </c>
      <c r="J4926" s="3">
        <v>2040</v>
      </c>
      <c r="K4926" s="9">
        <v>0.77</v>
      </c>
    </row>
    <row r="4927" spans="1:11" x14ac:dyDescent="0.3">
      <c r="A4927" s="4" t="s">
        <v>281</v>
      </c>
      <c r="B4927" s="4" t="s">
        <v>228</v>
      </c>
      <c r="C4927" s="4" t="s">
        <v>10</v>
      </c>
      <c r="D4927" s="4" t="s">
        <v>629</v>
      </c>
      <c r="E4927" s="3" t="s">
        <v>866</v>
      </c>
      <c r="F4927" s="3"/>
      <c r="G4927" s="3" t="s">
        <v>3</v>
      </c>
      <c r="H4927" s="3">
        <v>1</v>
      </c>
      <c r="I4927" s="3" t="s">
        <v>833</v>
      </c>
      <c r="J4927" s="3">
        <v>2050</v>
      </c>
      <c r="K4927" s="9">
        <v>0.77</v>
      </c>
    </row>
    <row r="4928" spans="1:11" x14ac:dyDescent="0.3">
      <c r="A4928" s="4" t="s">
        <v>281</v>
      </c>
      <c r="B4928" s="4" t="s">
        <v>228</v>
      </c>
      <c r="C4928" s="4" t="s">
        <v>10</v>
      </c>
      <c r="D4928" s="4" t="s">
        <v>655</v>
      </c>
      <c r="E4928" s="3" t="s">
        <v>866</v>
      </c>
      <c r="F4928" s="3"/>
      <c r="G4928" s="3" t="s">
        <v>3</v>
      </c>
      <c r="H4928" s="3">
        <v>1</v>
      </c>
      <c r="I4928" s="3" t="s">
        <v>12</v>
      </c>
      <c r="J4928" s="3">
        <v>2020</v>
      </c>
      <c r="K4928" s="9">
        <v>0.9</v>
      </c>
    </row>
    <row r="4929" spans="1:11" x14ac:dyDescent="0.3">
      <c r="A4929" s="4" t="s">
        <v>281</v>
      </c>
      <c r="B4929" s="4" t="s">
        <v>228</v>
      </c>
      <c r="C4929" s="4" t="s">
        <v>10</v>
      </c>
      <c r="D4929" s="4" t="s">
        <v>655</v>
      </c>
      <c r="E4929" s="3" t="s">
        <v>866</v>
      </c>
      <c r="F4929" s="3"/>
      <c r="G4929" s="3" t="s">
        <v>3</v>
      </c>
      <c r="H4929" s="3">
        <v>1</v>
      </c>
      <c r="I4929" s="3" t="s">
        <v>12</v>
      </c>
      <c r="J4929" s="3">
        <v>2050</v>
      </c>
      <c r="K4929" s="9">
        <v>0.9</v>
      </c>
    </row>
    <row r="4930" spans="1:11" x14ac:dyDescent="0.3">
      <c r="A4930" s="4" t="s">
        <v>281</v>
      </c>
      <c r="B4930" s="4" t="s">
        <v>228</v>
      </c>
      <c r="C4930" s="4" t="s">
        <v>10</v>
      </c>
      <c r="D4930" s="4" t="s">
        <v>655</v>
      </c>
      <c r="E4930" s="3" t="s">
        <v>866</v>
      </c>
      <c r="F4930" s="3"/>
      <c r="G4930" s="3" t="s">
        <v>3</v>
      </c>
      <c r="H4930" s="3">
        <v>1</v>
      </c>
      <c r="I4930" s="3" t="s">
        <v>11</v>
      </c>
      <c r="J4930" s="3">
        <v>2020</v>
      </c>
      <c r="K4930" s="9">
        <v>1.1000000000000001</v>
      </c>
    </row>
    <row r="4931" spans="1:11" x14ac:dyDescent="0.3">
      <c r="A4931" s="4" t="s">
        <v>281</v>
      </c>
      <c r="B4931" s="4" t="s">
        <v>228</v>
      </c>
      <c r="C4931" s="4" t="s">
        <v>10</v>
      </c>
      <c r="D4931" s="4" t="s">
        <v>655</v>
      </c>
      <c r="E4931" s="3" t="s">
        <v>866</v>
      </c>
      <c r="F4931" s="3"/>
      <c r="G4931" s="3" t="s">
        <v>3</v>
      </c>
      <c r="H4931" s="3">
        <v>1</v>
      </c>
      <c r="I4931" s="3" t="s">
        <v>11</v>
      </c>
      <c r="J4931" s="3">
        <v>2050</v>
      </c>
      <c r="K4931" s="9">
        <v>1.1000000000000001</v>
      </c>
    </row>
    <row r="4932" spans="1:11" x14ac:dyDescent="0.3">
      <c r="A4932" s="4" t="s">
        <v>281</v>
      </c>
      <c r="B4932" s="4" t="s">
        <v>228</v>
      </c>
      <c r="C4932" s="4" t="s">
        <v>10</v>
      </c>
      <c r="D4932" s="4" t="s">
        <v>655</v>
      </c>
      <c r="E4932" s="3" t="s">
        <v>866</v>
      </c>
      <c r="F4932" s="3"/>
      <c r="G4932" s="3" t="s">
        <v>3</v>
      </c>
      <c r="H4932" s="3">
        <v>1</v>
      </c>
      <c r="I4932" s="3" t="s">
        <v>833</v>
      </c>
      <c r="J4932" s="3">
        <v>2015</v>
      </c>
      <c r="K4932" s="9" t="s">
        <v>122</v>
      </c>
    </row>
    <row r="4933" spans="1:11" x14ac:dyDescent="0.3">
      <c r="A4933" s="4" t="s">
        <v>281</v>
      </c>
      <c r="B4933" s="4" t="s">
        <v>228</v>
      </c>
      <c r="C4933" s="4" t="s">
        <v>10</v>
      </c>
      <c r="D4933" s="4" t="s">
        <v>655</v>
      </c>
      <c r="E4933" s="3" t="s">
        <v>866</v>
      </c>
      <c r="F4933" s="3"/>
      <c r="G4933" s="3" t="s">
        <v>3</v>
      </c>
      <c r="H4933" s="3">
        <v>1</v>
      </c>
      <c r="I4933" s="3" t="s">
        <v>833</v>
      </c>
      <c r="J4933" s="3">
        <v>2020</v>
      </c>
      <c r="K4933" s="9">
        <v>0.31</v>
      </c>
    </row>
    <row r="4934" spans="1:11" x14ac:dyDescent="0.3">
      <c r="A4934" s="4" t="s">
        <v>281</v>
      </c>
      <c r="B4934" s="4" t="s">
        <v>228</v>
      </c>
      <c r="C4934" s="4" t="s">
        <v>10</v>
      </c>
      <c r="D4934" s="4" t="s">
        <v>655</v>
      </c>
      <c r="E4934" s="3" t="s">
        <v>866</v>
      </c>
      <c r="F4934" s="3"/>
      <c r="G4934" s="3" t="s">
        <v>3</v>
      </c>
      <c r="H4934" s="3">
        <v>1</v>
      </c>
      <c r="I4934" s="3" t="s">
        <v>833</v>
      </c>
      <c r="J4934" s="3">
        <v>2030</v>
      </c>
      <c r="K4934" s="9">
        <v>0.31</v>
      </c>
    </row>
    <row r="4935" spans="1:11" x14ac:dyDescent="0.3">
      <c r="A4935" s="4" t="s">
        <v>281</v>
      </c>
      <c r="B4935" s="4" t="s">
        <v>228</v>
      </c>
      <c r="C4935" s="4" t="s">
        <v>10</v>
      </c>
      <c r="D4935" s="4" t="s">
        <v>655</v>
      </c>
      <c r="E4935" s="3" t="s">
        <v>866</v>
      </c>
      <c r="F4935" s="3"/>
      <c r="G4935" s="3" t="s">
        <v>3</v>
      </c>
      <c r="H4935" s="3">
        <v>1</v>
      </c>
      <c r="I4935" s="3" t="s">
        <v>833</v>
      </c>
      <c r="J4935" s="3">
        <v>2040</v>
      </c>
      <c r="K4935" s="9">
        <v>0.31</v>
      </c>
    </row>
    <row r="4936" spans="1:11" x14ac:dyDescent="0.3">
      <c r="A4936" s="4" t="s">
        <v>281</v>
      </c>
      <c r="B4936" s="4" t="s">
        <v>228</v>
      </c>
      <c r="C4936" s="4" t="s">
        <v>10</v>
      </c>
      <c r="D4936" s="4" t="s">
        <v>655</v>
      </c>
      <c r="E4936" s="3" t="s">
        <v>866</v>
      </c>
      <c r="F4936" s="3"/>
      <c r="G4936" s="3" t="s">
        <v>3</v>
      </c>
      <c r="H4936" s="3">
        <v>1</v>
      </c>
      <c r="I4936" s="3" t="s">
        <v>833</v>
      </c>
      <c r="J4936" s="3">
        <v>2050</v>
      </c>
      <c r="K4936" s="9">
        <v>0.31</v>
      </c>
    </row>
    <row r="4937" spans="1:11" x14ac:dyDescent="0.3">
      <c r="A4937" s="4" t="s">
        <v>281</v>
      </c>
      <c r="B4937" s="4" t="s">
        <v>228</v>
      </c>
      <c r="C4937" s="4" t="s">
        <v>10</v>
      </c>
      <c r="D4937" s="4" t="s">
        <v>650</v>
      </c>
      <c r="E4937" s="3" t="s">
        <v>866</v>
      </c>
      <c r="F4937" s="3"/>
      <c r="G4937" s="3" t="s">
        <v>3</v>
      </c>
      <c r="H4937" s="3">
        <v>1</v>
      </c>
      <c r="I4937" s="3" t="s">
        <v>12</v>
      </c>
      <c r="J4937" s="3">
        <v>2020</v>
      </c>
      <c r="K4937" s="9">
        <v>0.75</v>
      </c>
    </row>
    <row r="4938" spans="1:11" x14ac:dyDescent="0.3">
      <c r="A4938" s="4" t="s">
        <v>281</v>
      </c>
      <c r="B4938" s="4" t="s">
        <v>228</v>
      </c>
      <c r="C4938" s="4" t="s">
        <v>10</v>
      </c>
      <c r="D4938" s="4" t="s">
        <v>650</v>
      </c>
      <c r="E4938" s="3" t="s">
        <v>866</v>
      </c>
      <c r="F4938" s="3"/>
      <c r="G4938" s="3" t="s">
        <v>3</v>
      </c>
      <c r="H4938" s="3">
        <v>1</v>
      </c>
      <c r="I4938" s="3" t="s">
        <v>12</v>
      </c>
      <c r="J4938" s="3">
        <v>2050</v>
      </c>
      <c r="K4938" s="9">
        <v>0.75</v>
      </c>
    </row>
    <row r="4939" spans="1:11" x14ac:dyDescent="0.3">
      <c r="A4939" s="4" t="s">
        <v>281</v>
      </c>
      <c r="B4939" s="4" t="s">
        <v>228</v>
      </c>
      <c r="C4939" s="4" t="s">
        <v>10</v>
      </c>
      <c r="D4939" s="4" t="s">
        <v>650</v>
      </c>
      <c r="E4939" s="3" t="s">
        <v>866</v>
      </c>
      <c r="F4939" s="3"/>
      <c r="G4939" s="3" t="s">
        <v>3</v>
      </c>
      <c r="H4939" s="3">
        <v>1</v>
      </c>
      <c r="I4939" s="3" t="s">
        <v>11</v>
      </c>
      <c r="J4939" s="3">
        <v>2020</v>
      </c>
      <c r="K4939" s="9">
        <v>1.25</v>
      </c>
    </row>
    <row r="4940" spans="1:11" x14ac:dyDescent="0.3">
      <c r="A4940" s="4" t="s">
        <v>281</v>
      </c>
      <c r="B4940" s="4" t="s">
        <v>228</v>
      </c>
      <c r="C4940" s="4" t="s">
        <v>10</v>
      </c>
      <c r="D4940" s="4" t="s">
        <v>650</v>
      </c>
      <c r="E4940" s="3" t="s">
        <v>866</v>
      </c>
      <c r="F4940" s="3"/>
      <c r="G4940" s="3" t="s">
        <v>3</v>
      </c>
      <c r="H4940" s="3">
        <v>1</v>
      </c>
      <c r="I4940" s="3" t="s">
        <v>11</v>
      </c>
      <c r="J4940" s="3">
        <v>2050</v>
      </c>
      <c r="K4940" s="9">
        <v>1.25</v>
      </c>
    </row>
    <row r="4941" spans="1:11" x14ac:dyDescent="0.3">
      <c r="A4941" s="4" t="s">
        <v>281</v>
      </c>
      <c r="B4941" s="4" t="s">
        <v>228</v>
      </c>
      <c r="C4941" s="4" t="s">
        <v>10</v>
      </c>
      <c r="D4941" s="4" t="s">
        <v>650</v>
      </c>
      <c r="E4941" s="3" t="s">
        <v>866</v>
      </c>
      <c r="F4941" s="3"/>
      <c r="G4941" s="3" t="s">
        <v>3</v>
      </c>
      <c r="H4941" s="3">
        <v>1</v>
      </c>
      <c r="I4941" s="3" t="s">
        <v>833</v>
      </c>
      <c r="J4941" s="3">
        <v>2015</v>
      </c>
      <c r="K4941" s="9" t="s">
        <v>122</v>
      </c>
    </row>
    <row r="4942" spans="1:11" x14ac:dyDescent="0.3">
      <c r="A4942" s="4" t="s">
        <v>281</v>
      </c>
      <c r="B4942" s="4" t="s">
        <v>228</v>
      </c>
      <c r="C4942" s="4" t="s">
        <v>10</v>
      </c>
      <c r="D4942" s="4" t="s">
        <v>650</v>
      </c>
      <c r="E4942" s="3" t="s">
        <v>866</v>
      </c>
      <c r="F4942" s="3"/>
      <c r="G4942" s="3" t="s">
        <v>3</v>
      </c>
      <c r="H4942" s="3">
        <v>1</v>
      </c>
      <c r="I4942" s="3" t="s">
        <v>833</v>
      </c>
      <c r="J4942" s="3">
        <v>2020</v>
      </c>
      <c r="K4942" s="9">
        <v>0.23</v>
      </c>
    </row>
    <row r="4943" spans="1:11" x14ac:dyDescent="0.3">
      <c r="A4943" s="4" t="s">
        <v>281</v>
      </c>
      <c r="B4943" s="4" t="s">
        <v>228</v>
      </c>
      <c r="C4943" s="4" t="s">
        <v>10</v>
      </c>
      <c r="D4943" s="4" t="s">
        <v>650</v>
      </c>
      <c r="E4943" s="3" t="s">
        <v>866</v>
      </c>
      <c r="F4943" s="3"/>
      <c r="G4943" s="3" t="s">
        <v>3</v>
      </c>
      <c r="H4943" s="3">
        <v>1</v>
      </c>
      <c r="I4943" s="3" t="s">
        <v>833</v>
      </c>
      <c r="J4943" s="3">
        <v>2030</v>
      </c>
      <c r="K4943" s="9">
        <v>0.23</v>
      </c>
    </row>
    <row r="4944" spans="1:11" x14ac:dyDescent="0.3">
      <c r="A4944" s="4" t="s">
        <v>281</v>
      </c>
      <c r="B4944" s="4" t="s">
        <v>228</v>
      </c>
      <c r="C4944" s="4" t="s">
        <v>10</v>
      </c>
      <c r="D4944" s="4" t="s">
        <v>650</v>
      </c>
      <c r="E4944" s="3" t="s">
        <v>866</v>
      </c>
      <c r="F4944" s="3"/>
      <c r="G4944" s="3" t="s">
        <v>3</v>
      </c>
      <c r="H4944" s="3">
        <v>1</v>
      </c>
      <c r="I4944" s="3" t="s">
        <v>833</v>
      </c>
      <c r="J4944" s="3">
        <v>2040</v>
      </c>
      <c r="K4944" s="9">
        <v>0.23</v>
      </c>
    </row>
    <row r="4945" spans="1:11" x14ac:dyDescent="0.3">
      <c r="A4945" s="4" t="s">
        <v>281</v>
      </c>
      <c r="B4945" s="4" t="s">
        <v>228</v>
      </c>
      <c r="C4945" s="4" t="s">
        <v>10</v>
      </c>
      <c r="D4945" s="4" t="s">
        <v>650</v>
      </c>
      <c r="E4945" s="3" t="s">
        <v>866</v>
      </c>
      <c r="F4945" s="3"/>
      <c r="G4945" s="3" t="s">
        <v>3</v>
      </c>
      <c r="H4945" s="3">
        <v>1</v>
      </c>
      <c r="I4945" s="3" t="s">
        <v>833</v>
      </c>
      <c r="J4945" s="3">
        <v>2050</v>
      </c>
      <c r="K4945" s="9">
        <v>0.23</v>
      </c>
    </row>
    <row r="4946" spans="1:11" x14ac:dyDescent="0.3">
      <c r="A4946" s="4" t="s">
        <v>281</v>
      </c>
      <c r="B4946" s="4" t="s">
        <v>228</v>
      </c>
      <c r="C4946" s="4" t="s">
        <v>10</v>
      </c>
      <c r="D4946" s="4" t="s">
        <v>653</v>
      </c>
      <c r="E4946" s="3" t="s">
        <v>866</v>
      </c>
      <c r="F4946" s="3"/>
      <c r="G4946" s="3" t="s">
        <v>3</v>
      </c>
      <c r="H4946" s="3">
        <v>1</v>
      </c>
      <c r="I4946" s="3" t="s">
        <v>12</v>
      </c>
      <c r="J4946" s="3">
        <v>2020</v>
      </c>
      <c r="K4946" s="9">
        <v>0.9</v>
      </c>
    </row>
    <row r="4947" spans="1:11" x14ac:dyDescent="0.3">
      <c r="A4947" s="4" t="s">
        <v>281</v>
      </c>
      <c r="B4947" s="4" t="s">
        <v>228</v>
      </c>
      <c r="C4947" s="4" t="s">
        <v>10</v>
      </c>
      <c r="D4947" s="4" t="s">
        <v>653</v>
      </c>
      <c r="E4947" s="3" t="s">
        <v>866</v>
      </c>
      <c r="F4947" s="3"/>
      <c r="G4947" s="3" t="s">
        <v>3</v>
      </c>
      <c r="H4947" s="3">
        <v>1</v>
      </c>
      <c r="I4947" s="3" t="s">
        <v>12</v>
      </c>
      <c r="J4947" s="3">
        <v>2050</v>
      </c>
      <c r="K4947" s="9">
        <v>0.9</v>
      </c>
    </row>
    <row r="4948" spans="1:11" x14ac:dyDescent="0.3">
      <c r="A4948" s="4" t="s">
        <v>281</v>
      </c>
      <c r="B4948" s="4" t="s">
        <v>228</v>
      </c>
      <c r="C4948" s="4" t="s">
        <v>10</v>
      </c>
      <c r="D4948" s="4" t="s">
        <v>653</v>
      </c>
      <c r="E4948" s="3" t="s">
        <v>866</v>
      </c>
      <c r="F4948" s="3"/>
      <c r="G4948" s="3" t="s">
        <v>3</v>
      </c>
      <c r="H4948" s="3">
        <v>1</v>
      </c>
      <c r="I4948" s="3" t="s">
        <v>11</v>
      </c>
      <c r="J4948" s="3">
        <v>2020</v>
      </c>
      <c r="K4948" s="9">
        <v>1.1000000000000001</v>
      </c>
    </row>
    <row r="4949" spans="1:11" x14ac:dyDescent="0.3">
      <c r="A4949" s="4" t="s">
        <v>281</v>
      </c>
      <c r="B4949" s="4" t="s">
        <v>228</v>
      </c>
      <c r="C4949" s="4" t="s">
        <v>10</v>
      </c>
      <c r="D4949" s="4" t="s">
        <v>653</v>
      </c>
      <c r="E4949" s="3" t="s">
        <v>866</v>
      </c>
      <c r="F4949" s="3"/>
      <c r="G4949" s="3" t="s">
        <v>3</v>
      </c>
      <c r="H4949" s="3">
        <v>1</v>
      </c>
      <c r="I4949" s="3" t="s">
        <v>11</v>
      </c>
      <c r="J4949" s="3">
        <v>2050</v>
      </c>
      <c r="K4949" s="9">
        <v>1.1000000000000001</v>
      </c>
    </row>
    <row r="4950" spans="1:11" x14ac:dyDescent="0.3">
      <c r="A4950" s="4" t="s">
        <v>281</v>
      </c>
      <c r="B4950" s="4" t="s">
        <v>228</v>
      </c>
      <c r="C4950" s="4" t="s">
        <v>10</v>
      </c>
      <c r="D4950" s="4" t="s">
        <v>653</v>
      </c>
      <c r="E4950" s="3" t="s">
        <v>866</v>
      </c>
      <c r="F4950" s="3"/>
      <c r="G4950" s="3" t="s">
        <v>3</v>
      </c>
      <c r="H4950" s="3">
        <v>1</v>
      </c>
      <c r="I4950" s="3" t="s">
        <v>833</v>
      </c>
      <c r="J4950" s="3">
        <v>2015</v>
      </c>
      <c r="K4950" s="9" t="s">
        <v>122</v>
      </c>
    </row>
    <row r="4951" spans="1:11" x14ac:dyDescent="0.3">
      <c r="A4951" s="4" t="s">
        <v>281</v>
      </c>
      <c r="B4951" s="4" t="s">
        <v>228</v>
      </c>
      <c r="C4951" s="4" t="s">
        <v>10</v>
      </c>
      <c r="D4951" s="4" t="s">
        <v>653</v>
      </c>
      <c r="E4951" s="3" t="s">
        <v>866</v>
      </c>
      <c r="F4951" s="3"/>
      <c r="G4951" s="3" t="s">
        <v>3</v>
      </c>
      <c r="H4951" s="3">
        <v>1</v>
      </c>
      <c r="I4951" s="3" t="s">
        <v>833</v>
      </c>
      <c r="J4951" s="3">
        <v>2020</v>
      </c>
      <c r="K4951" s="9">
        <v>0.38</v>
      </c>
    </row>
    <row r="4952" spans="1:11" x14ac:dyDescent="0.3">
      <c r="A4952" s="4" t="s">
        <v>281</v>
      </c>
      <c r="B4952" s="4" t="s">
        <v>228</v>
      </c>
      <c r="C4952" s="4" t="s">
        <v>10</v>
      </c>
      <c r="D4952" s="4" t="s">
        <v>653</v>
      </c>
      <c r="E4952" s="3" t="s">
        <v>866</v>
      </c>
      <c r="F4952" s="3"/>
      <c r="G4952" s="3" t="s">
        <v>3</v>
      </c>
      <c r="H4952" s="3">
        <v>1</v>
      </c>
      <c r="I4952" s="3" t="s">
        <v>833</v>
      </c>
      <c r="J4952" s="3">
        <v>2030</v>
      </c>
      <c r="K4952" s="9">
        <v>0.38</v>
      </c>
    </row>
    <row r="4953" spans="1:11" x14ac:dyDescent="0.3">
      <c r="A4953" s="4" t="s">
        <v>281</v>
      </c>
      <c r="B4953" s="4" t="s">
        <v>228</v>
      </c>
      <c r="C4953" s="4" t="s">
        <v>10</v>
      </c>
      <c r="D4953" s="4" t="s">
        <v>653</v>
      </c>
      <c r="E4953" s="3" t="s">
        <v>866</v>
      </c>
      <c r="F4953" s="3"/>
      <c r="G4953" s="3" t="s">
        <v>3</v>
      </c>
      <c r="H4953" s="3">
        <v>1</v>
      </c>
      <c r="I4953" s="3" t="s">
        <v>833</v>
      </c>
      <c r="J4953" s="3">
        <v>2040</v>
      </c>
      <c r="K4953" s="9">
        <v>0.38</v>
      </c>
    </row>
    <row r="4954" spans="1:11" x14ac:dyDescent="0.3">
      <c r="A4954" s="4" t="s">
        <v>281</v>
      </c>
      <c r="B4954" s="4" t="s">
        <v>228</v>
      </c>
      <c r="C4954" s="4" t="s">
        <v>10</v>
      </c>
      <c r="D4954" s="4" t="s">
        <v>653</v>
      </c>
      <c r="E4954" s="3" t="s">
        <v>866</v>
      </c>
      <c r="F4954" s="3"/>
      <c r="G4954" s="3" t="s">
        <v>3</v>
      </c>
      <c r="H4954" s="3">
        <v>1</v>
      </c>
      <c r="I4954" s="3" t="s">
        <v>833</v>
      </c>
      <c r="J4954" s="3">
        <v>2050</v>
      </c>
      <c r="K4954" s="9">
        <v>0.38</v>
      </c>
    </row>
    <row r="4955" spans="1:11" x14ac:dyDescent="0.3">
      <c r="A4955" s="4" t="s">
        <v>281</v>
      </c>
      <c r="B4955" s="4" t="s">
        <v>228</v>
      </c>
      <c r="C4955" s="4" t="s">
        <v>10</v>
      </c>
      <c r="D4955" s="4" t="s">
        <v>652</v>
      </c>
      <c r="E4955" s="3" t="s">
        <v>867</v>
      </c>
      <c r="F4955" s="3"/>
      <c r="G4955" s="3" t="s">
        <v>75</v>
      </c>
      <c r="H4955" s="3" t="s">
        <v>218</v>
      </c>
      <c r="I4955" s="3" t="s">
        <v>12</v>
      </c>
      <c r="J4955" s="3">
        <v>2020</v>
      </c>
      <c r="K4955" s="9">
        <v>0.5</v>
      </c>
    </row>
    <row r="4956" spans="1:11" x14ac:dyDescent="0.3">
      <c r="A4956" s="4" t="s">
        <v>281</v>
      </c>
      <c r="B4956" s="4" t="s">
        <v>228</v>
      </c>
      <c r="C4956" s="4" t="s">
        <v>10</v>
      </c>
      <c r="D4956" s="4" t="s">
        <v>652</v>
      </c>
      <c r="E4956" s="3" t="s">
        <v>867</v>
      </c>
      <c r="F4956" s="3"/>
      <c r="G4956" s="3" t="s">
        <v>75</v>
      </c>
      <c r="H4956" s="3" t="s">
        <v>218</v>
      </c>
      <c r="I4956" s="3" t="s">
        <v>12</v>
      </c>
      <c r="J4956" s="3">
        <v>2050</v>
      </c>
      <c r="K4956" s="9">
        <v>0.75</v>
      </c>
    </row>
    <row r="4957" spans="1:11" x14ac:dyDescent="0.3">
      <c r="A4957" s="4" t="s">
        <v>281</v>
      </c>
      <c r="B4957" s="4" t="s">
        <v>228</v>
      </c>
      <c r="C4957" s="4" t="s">
        <v>10</v>
      </c>
      <c r="D4957" s="4" t="s">
        <v>652</v>
      </c>
      <c r="E4957" s="3" t="s">
        <v>867</v>
      </c>
      <c r="F4957" s="3"/>
      <c r="G4957" s="3" t="s">
        <v>75</v>
      </c>
      <c r="H4957" s="3" t="s">
        <v>218</v>
      </c>
      <c r="I4957" s="3" t="s">
        <v>11</v>
      </c>
      <c r="J4957" s="3">
        <v>2020</v>
      </c>
      <c r="K4957" s="9">
        <v>1.25</v>
      </c>
    </row>
    <row r="4958" spans="1:11" x14ac:dyDescent="0.3">
      <c r="A4958" s="4" t="s">
        <v>281</v>
      </c>
      <c r="B4958" s="4" t="s">
        <v>228</v>
      </c>
      <c r="C4958" s="4" t="s">
        <v>10</v>
      </c>
      <c r="D4958" s="4" t="s">
        <v>652</v>
      </c>
      <c r="E4958" s="3" t="s">
        <v>867</v>
      </c>
      <c r="F4958" s="3"/>
      <c r="G4958" s="3" t="s">
        <v>75</v>
      </c>
      <c r="H4958" s="3" t="s">
        <v>218</v>
      </c>
      <c r="I4958" s="3" t="s">
        <v>11</v>
      </c>
      <c r="J4958" s="3">
        <v>2050</v>
      </c>
      <c r="K4958" s="9">
        <v>1.25</v>
      </c>
    </row>
    <row r="4959" spans="1:11" x14ac:dyDescent="0.3">
      <c r="A4959" s="4" t="s">
        <v>281</v>
      </c>
      <c r="B4959" s="4" t="s">
        <v>228</v>
      </c>
      <c r="C4959" s="4" t="s">
        <v>10</v>
      </c>
      <c r="D4959" s="4" t="s">
        <v>652</v>
      </c>
      <c r="E4959" s="3" t="s">
        <v>867</v>
      </c>
      <c r="F4959" s="3"/>
      <c r="G4959" s="3" t="s">
        <v>75</v>
      </c>
      <c r="H4959" s="3" t="s">
        <v>218</v>
      </c>
      <c r="I4959" s="3" t="s">
        <v>833</v>
      </c>
      <c r="J4959" s="3">
        <v>2015</v>
      </c>
      <c r="K4959" s="9" t="s">
        <v>122</v>
      </c>
    </row>
    <row r="4960" spans="1:11" x14ac:dyDescent="0.3">
      <c r="A4960" s="4" t="s">
        <v>281</v>
      </c>
      <c r="B4960" s="4" t="s">
        <v>228</v>
      </c>
      <c r="C4960" s="4" t="s">
        <v>10</v>
      </c>
      <c r="D4960" s="4" t="s">
        <v>652</v>
      </c>
      <c r="E4960" s="3" t="s">
        <v>867</v>
      </c>
      <c r="F4960" s="3"/>
      <c r="G4960" s="3" t="s">
        <v>75</v>
      </c>
      <c r="H4960" s="3" t="s">
        <v>218</v>
      </c>
      <c r="I4960" s="3" t="s">
        <v>833</v>
      </c>
      <c r="J4960" s="3">
        <v>2020</v>
      </c>
      <c r="K4960" s="9">
        <v>40</v>
      </c>
    </row>
    <row r="4961" spans="1:11" x14ac:dyDescent="0.3">
      <c r="A4961" s="4" t="s">
        <v>281</v>
      </c>
      <c r="B4961" s="4" t="s">
        <v>228</v>
      </c>
      <c r="C4961" s="4" t="s">
        <v>10</v>
      </c>
      <c r="D4961" s="4" t="s">
        <v>652</v>
      </c>
      <c r="E4961" s="3" t="s">
        <v>867</v>
      </c>
      <c r="F4961" s="3"/>
      <c r="G4961" s="3" t="s">
        <v>75</v>
      </c>
      <c r="H4961" s="3" t="s">
        <v>218</v>
      </c>
      <c r="I4961" s="3" t="s">
        <v>833</v>
      </c>
      <c r="J4961" s="3">
        <v>2030</v>
      </c>
      <c r="K4961" s="9">
        <v>80</v>
      </c>
    </row>
    <row r="4962" spans="1:11" x14ac:dyDescent="0.3">
      <c r="A4962" s="4" t="s">
        <v>281</v>
      </c>
      <c r="B4962" s="4" t="s">
        <v>228</v>
      </c>
      <c r="C4962" s="4" t="s">
        <v>10</v>
      </c>
      <c r="D4962" s="4" t="s">
        <v>652</v>
      </c>
      <c r="E4962" s="3" t="s">
        <v>867</v>
      </c>
      <c r="F4962" s="3"/>
      <c r="G4962" s="3" t="s">
        <v>75</v>
      </c>
      <c r="H4962" s="3" t="s">
        <v>218</v>
      </c>
      <c r="I4962" s="3" t="s">
        <v>833</v>
      </c>
      <c r="J4962" s="3">
        <v>2040</v>
      </c>
      <c r="K4962" s="9">
        <v>120</v>
      </c>
    </row>
    <row r="4963" spans="1:11" x14ac:dyDescent="0.3">
      <c r="A4963" s="4" t="s">
        <v>281</v>
      </c>
      <c r="B4963" s="4" t="s">
        <v>228</v>
      </c>
      <c r="C4963" s="4" t="s">
        <v>10</v>
      </c>
      <c r="D4963" s="4" t="s">
        <v>652</v>
      </c>
      <c r="E4963" s="3" t="s">
        <v>867</v>
      </c>
      <c r="F4963" s="3"/>
      <c r="G4963" s="3" t="s">
        <v>75</v>
      </c>
      <c r="H4963" s="3" t="s">
        <v>218</v>
      </c>
      <c r="I4963" s="3" t="s">
        <v>833</v>
      </c>
      <c r="J4963" s="3">
        <v>2050</v>
      </c>
      <c r="K4963" s="9">
        <v>160</v>
      </c>
    </row>
    <row r="4964" spans="1:11" x14ac:dyDescent="0.3">
      <c r="A4964" s="4" t="s">
        <v>281</v>
      </c>
      <c r="B4964" s="4" t="s">
        <v>228</v>
      </c>
      <c r="C4964" s="4" t="s">
        <v>10</v>
      </c>
      <c r="D4964" s="4" t="s">
        <v>635</v>
      </c>
      <c r="E4964" s="3" t="s">
        <v>855</v>
      </c>
      <c r="F4964" s="3"/>
      <c r="G4964" s="3" t="s">
        <v>76</v>
      </c>
      <c r="H4964" s="3" t="s">
        <v>218</v>
      </c>
      <c r="I4964" s="3" t="s">
        <v>12</v>
      </c>
      <c r="J4964" s="3">
        <v>2020</v>
      </c>
      <c r="K4964" s="9">
        <v>0.5</v>
      </c>
    </row>
    <row r="4965" spans="1:11" x14ac:dyDescent="0.3">
      <c r="A4965" s="4" t="s">
        <v>281</v>
      </c>
      <c r="B4965" s="4" t="s">
        <v>228</v>
      </c>
      <c r="C4965" s="4" t="s">
        <v>10</v>
      </c>
      <c r="D4965" s="4" t="s">
        <v>635</v>
      </c>
      <c r="E4965" s="3" t="s">
        <v>855</v>
      </c>
      <c r="F4965" s="3"/>
      <c r="G4965" s="3" t="s">
        <v>76</v>
      </c>
      <c r="H4965" s="3" t="s">
        <v>218</v>
      </c>
      <c r="I4965" s="3" t="s">
        <v>12</v>
      </c>
      <c r="J4965" s="3">
        <v>2050</v>
      </c>
      <c r="K4965" s="9">
        <v>0.75</v>
      </c>
    </row>
    <row r="4966" spans="1:11" x14ac:dyDescent="0.3">
      <c r="A4966" s="4" t="s">
        <v>281</v>
      </c>
      <c r="B4966" s="4" t="s">
        <v>228</v>
      </c>
      <c r="C4966" s="4" t="s">
        <v>10</v>
      </c>
      <c r="D4966" s="4" t="s">
        <v>635</v>
      </c>
      <c r="E4966" s="3" t="s">
        <v>855</v>
      </c>
      <c r="F4966" s="3"/>
      <c r="G4966" s="3" t="s">
        <v>76</v>
      </c>
      <c r="H4966" s="3" t="s">
        <v>218</v>
      </c>
      <c r="I4966" s="3" t="s">
        <v>11</v>
      </c>
      <c r="J4966" s="3">
        <v>2020</v>
      </c>
      <c r="K4966" s="9">
        <v>1.25</v>
      </c>
    </row>
    <row r="4967" spans="1:11" x14ac:dyDescent="0.3">
      <c r="A4967" s="4" t="s">
        <v>281</v>
      </c>
      <c r="B4967" s="4" t="s">
        <v>228</v>
      </c>
      <c r="C4967" s="4" t="s">
        <v>10</v>
      </c>
      <c r="D4967" s="4" t="s">
        <v>635</v>
      </c>
      <c r="E4967" s="3" t="s">
        <v>855</v>
      </c>
      <c r="F4967" s="3"/>
      <c r="G4967" s="3" t="s">
        <v>76</v>
      </c>
      <c r="H4967" s="3" t="s">
        <v>218</v>
      </c>
      <c r="I4967" s="3" t="s">
        <v>11</v>
      </c>
      <c r="J4967" s="3">
        <v>2050</v>
      </c>
      <c r="K4967" s="9">
        <v>1.25</v>
      </c>
    </row>
    <row r="4968" spans="1:11" x14ac:dyDescent="0.3">
      <c r="A4968" s="4" t="s">
        <v>281</v>
      </c>
      <c r="B4968" s="4" t="s">
        <v>228</v>
      </c>
      <c r="C4968" s="4" t="s">
        <v>10</v>
      </c>
      <c r="D4968" s="4" t="s">
        <v>635</v>
      </c>
      <c r="E4968" s="3" t="s">
        <v>855</v>
      </c>
      <c r="F4968" s="3"/>
      <c r="G4968" s="3" t="s">
        <v>76</v>
      </c>
      <c r="H4968" s="3" t="s">
        <v>218</v>
      </c>
      <c r="I4968" s="3" t="s">
        <v>833</v>
      </c>
      <c r="J4968" s="3">
        <v>2015</v>
      </c>
      <c r="K4968" s="9" t="s">
        <v>122</v>
      </c>
    </row>
    <row r="4969" spans="1:11" x14ac:dyDescent="0.3">
      <c r="A4969" s="4" t="s">
        <v>281</v>
      </c>
      <c r="B4969" s="4" t="s">
        <v>228</v>
      </c>
      <c r="C4969" s="4" t="s">
        <v>10</v>
      </c>
      <c r="D4969" s="4" t="s">
        <v>635</v>
      </c>
      <c r="E4969" s="3" t="s">
        <v>855</v>
      </c>
      <c r="F4969" s="3"/>
      <c r="G4969" s="3" t="s">
        <v>76</v>
      </c>
      <c r="H4969" s="3" t="s">
        <v>218</v>
      </c>
      <c r="I4969" s="3" t="s">
        <v>833</v>
      </c>
      <c r="J4969" s="3">
        <v>2020</v>
      </c>
      <c r="K4969" s="9">
        <v>57</v>
      </c>
    </row>
    <row r="4970" spans="1:11" x14ac:dyDescent="0.3">
      <c r="A4970" s="4" t="s">
        <v>281</v>
      </c>
      <c r="B4970" s="4" t="s">
        <v>228</v>
      </c>
      <c r="C4970" s="4" t="s">
        <v>10</v>
      </c>
      <c r="D4970" s="4" t="s">
        <v>635</v>
      </c>
      <c r="E4970" s="3" t="s">
        <v>855</v>
      </c>
      <c r="F4970" s="3"/>
      <c r="G4970" s="3" t="s">
        <v>76</v>
      </c>
      <c r="H4970" s="3" t="s">
        <v>218</v>
      </c>
      <c r="I4970" s="3" t="s">
        <v>833</v>
      </c>
      <c r="J4970" s="3">
        <v>2030</v>
      </c>
      <c r="K4970" s="9">
        <v>114</v>
      </c>
    </row>
    <row r="4971" spans="1:11" x14ac:dyDescent="0.3">
      <c r="A4971" s="4" t="s">
        <v>281</v>
      </c>
      <c r="B4971" s="4" t="s">
        <v>228</v>
      </c>
      <c r="C4971" s="4" t="s">
        <v>10</v>
      </c>
      <c r="D4971" s="4" t="s">
        <v>635</v>
      </c>
      <c r="E4971" s="3" t="s">
        <v>855</v>
      </c>
      <c r="F4971" s="3"/>
      <c r="G4971" s="3" t="s">
        <v>76</v>
      </c>
      <c r="H4971" s="3" t="s">
        <v>218</v>
      </c>
      <c r="I4971" s="3" t="s">
        <v>833</v>
      </c>
      <c r="J4971" s="3">
        <v>2040</v>
      </c>
      <c r="K4971" s="9">
        <v>171</v>
      </c>
    </row>
    <row r="4972" spans="1:11" x14ac:dyDescent="0.3">
      <c r="A4972" s="4" t="s">
        <v>281</v>
      </c>
      <c r="B4972" s="4" t="s">
        <v>228</v>
      </c>
      <c r="C4972" s="4" t="s">
        <v>10</v>
      </c>
      <c r="D4972" s="4" t="s">
        <v>635</v>
      </c>
      <c r="E4972" s="3" t="s">
        <v>855</v>
      </c>
      <c r="F4972" s="3"/>
      <c r="G4972" s="3" t="s">
        <v>76</v>
      </c>
      <c r="H4972" s="3" t="s">
        <v>218</v>
      </c>
      <c r="I4972" s="3" t="s">
        <v>833</v>
      </c>
      <c r="J4972" s="3">
        <v>2050</v>
      </c>
      <c r="K4972" s="9">
        <v>228</v>
      </c>
    </row>
    <row r="4973" spans="1:11" x14ac:dyDescent="0.3">
      <c r="A4973" s="4" t="s">
        <v>281</v>
      </c>
      <c r="B4973" s="4" t="s">
        <v>228</v>
      </c>
      <c r="C4973" s="4" t="s">
        <v>415</v>
      </c>
      <c r="D4973" s="4" t="s">
        <v>453</v>
      </c>
      <c r="E4973" s="3" t="s">
        <v>850</v>
      </c>
      <c r="F4973" s="3"/>
      <c r="G4973" s="3"/>
      <c r="H4973" s="3"/>
      <c r="I4973" s="3" t="s">
        <v>833</v>
      </c>
      <c r="J4973" s="3">
        <v>2015</v>
      </c>
      <c r="K4973" s="9" t="s">
        <v>122</v>
      </c>
    </row>
    <row r="4974" spans="1:11" x14ac:dyDescent="0.3">
      <c r="A4974" s="4" t="s">
        <v>281</v>
      </c>
      <c r="B4974" s="4" t="s">
        <v>228</v>
      </c>
      <c r="C4974" s="4" t="s">
        <v>415</v>
      </c>
      <c r="D4974" s="4" t="s">
        <v>453</v>
      </c>
      <c r="E4974" s="3" t="s">
        <v>850</v>
      </c>
      <c r="F4974" s="3"/>
      <c r="G4974" s="3"/>
      <c r="H4974" s="3"/>
      <c r="I4974" s="3" t="s">
        <v>833</v>
      </c>
      <c r="J4974" s="3">
        <v>2020</v>
      </c>
      <c r="K4974" s="9">
        <v>75</v>
      </c>
    </row>
    <row r="4975" spans="1:11" x14ac:dyDescent="0.3">
      <c r="A4975" s="4" t="s">
        <v>281</v>
      </c>
      <c r="B4975" s="4" t="s">
        <v>228</v>
      </c>
      <c r="C4975" s="4" t="s">
        <v>415</v>
      </c>
      <c r="D4975" s="4" t="s">
        <v>453</v>
      </c>
      <c r="E4975" s="3" t="s">
        <v>850</v>
      </c>
      <c r="F4975" s="3"/>
      <c r="G4975" s="3"/>
      <c r="H4975" s="3"/>
      <c r="I4975" s="3" t="s">
        <v>833</v>
      </c>
      <c r="J4975" s="3">
        <v>2030</v>
      </c>
      <c r="K4975" s="9">
        <v>75</v>
      </c>
    </row>
    <row r="4976" spans="1:11" x14ac:dyDescent="0.3">
      <c r="A4976" s="4" t="s">
        <v>281</v>
      </c>
      <c r="B4976" s="4" t="s">
        <v>228</v>
      </c>
      <c r="C4976" s="4" t="s">
        <v>415</v>
      </c>
      <c r="D4976" s="4" t="s">
        <v>453</v>
      </c>
      <c r="E4976" s="3" t="s">
        <v>850</v>
      </c>
      <c r="F4976" s="3"/>
      <c r="G4976" s="3"/>
      <c r="H4976" s="3"/>
      <c r="I4976" s="3" t="s">
        <v>833</v>
      </c>
      <c r="J4976" s="3">
        <v>2040</v>
      </c>
      <c r="K4976" s="9">
        <v>75</v>
      </c>
    </row>
    <row r="4977" spans="1:11" x14ac:dyDescent="0.3">
      <c r="A4977" s="4" t="s">
        <v>281</v>
      </c>
      <c r="B4977" s="4" t="s">
        <v>228</v>
      </c>
      <c r="C4977" s="4" t="s">
        <v>415</v>
      </c>
      <c r="D4977" s="4" t="s">
        <v>453</v>
      </c>
      <c r="E4977" s="3" t="s">
        <v>850</v>
      </c>
      <c r="F4977" s="3"/>
      <c r="G4977" s="3"/>
      <c r="H4977" s="3"/>
      <c r="I4977" s="3" t="s">
        <v>833</v>
      </c>
      <c r="J4977" s="3">
        <v>2050</v>
      </c>
      <c r="K4977" s="9">
        <v>75</v>
      </c>
    </row>
    <row r="4978" spans="1:11" x14ac:dyDescent="0.3">
      <c r="A4978" s="4" t="s">
        <v>281</v>
      </c>
      <c r="B4978" s="4" t="s">
        <v>228</v>
      </c>
      <c r="C4978" s="4" t="s">
        <v>415</v>
      </c>
      <c r="D4978" s="4" t="s">
        <v>454</v>
      </c>
      <c r="E4978" s="3" t="s">
        <v>850</v>
      </c>
      <c r="F4978" s="3"/>
      <c r="G4978" s="3"/>
      <c r="H4978" s="3"/>
      <c r="I4978" s="3" t="s">
        <v>833</v>
      </c>
      <c r="J4978" s="3">
        <v>2015</v>
      </c>
      <c r="K4978" s="9" t="s">
        <v>122</v>
      </c>
    </row>
    <row r="4979" spans="1:11" x14ac:dyDescent="0.3">
      <c r="A4979" s="4" t="s">
        <v>281</v>
      </c>
      <c r="B4979" s="4" t="s">
        <v>228</v>
      </c>
      <c r="C4979" s="4" t="s">
        <v>415</v>
      </c>
      <c r="D4979" s="4" t="s">
        <v>454</v>
      </c>
      <c r="E4979" s="3" t="s">
        <v>850</v>
      </c>
      <c r="F4979" s="3"/>
      <c r="G4979" s="3"/>
      <c r="H4979" s="3"/>
      <c r="I4979" s="3" t="s">
        <v>833</v>
      </c>
      <c r="J4979" s="3">
        <v>2020</v>
      </c>
      <c r="K4979" s="9">
        <v>25</v>
      </c>
    </row>
    <row r="4980" spans="1:11" x14ac:dyDescent="0.3">
      <c r="A4980" s="4" t="s">
        <v>281</v>
      </c>
      <c r="B4980" s="4" t="s">
        <v>228</v>
      </c>
      <c r="C4980" s="4" t="s">
        <v>415</v>
      </c>
      <c r="D4980" s="4" t="s">
        <v>454</v>
      </c>
      <c r="E4980" s="3" t="s">
        <v>850</v>
      </c>
      <c r="F4980" s="3"/>
      <c r="G4980" s="3"/>
      <c r="H4980" s="3"/>
      <c r="I4980" s="3" t="s">
        <v>833</v>
      </c>
      <c r="J4980" s="3">
        <v>2030</v>
      </c>
      <c r="K4980" s="9">
        <v>25</v>
      </c>
    </row>
    <row r="4981" spans="1:11" x14ac:dyDescent="0.3">
      <c r="A4981" s="4" t="s">
        <v>281</v>
      </c>
      <c r="B4981" s="4" t="s">
        <v>228</v>
      </c>
      <c r="C4981" s="4" t="s">
        <v>415</v>
      </c>
      <c r="D4981" s="4" t="s">
        <v>454</v>
      </c>
      <c r="E4981" s="3" t="s">
        <v>850</v>
      </c>
      <c r="F4981" s="3"/>
      <c r="G4981" s="3"/>
      <c r="H4981" s="3"/>
      <c r="I4981" s="3" t="s">
        <v>833</v>
      </c>
      <c r="J4981" s="3">
        <v>2040</v>
      </c>
      <c r="K4981" s="9">
        <v>25</v>
      </c>
    </row>
    <row r="4982" spans="1:11" x14ac:dyDescent="0.3">
      <c r="A4982" s="4" t="s">
        <v>281</v>
      </c>
      <c r="B4982" s="4" t="s">
        <v>228</v>
      </c>
      <c r="C4982" s="4" t="s">
        <v>415</v>
      </c>
      <c r="D4982" s="4" t="s">
        <v>454</v>
      </c>
      <c r="E4982" s="3" t="s">
        <v>850</v>
      </c>
      <c r="F4982" s="3"/>
      <c r="G4982" s="3"/>
      <c r="H4982" s="3"/>
      <c r="I4982" s="3" t="s">
        <v>833</v>
      </c>
      <c r="J4982" s="3">
        <v>2050</v>
      </c>
      <c r="K4982" s="9">
        <v>25</v>
      </c>
    </row>
    <row r="4983" spans="1:11" x14ac:dyDescent="0.3">
      <c r="A4983" s="4" t="s">
        <v>281</v>
      </c>
      <c r="B4983" s="4" t="s">
        <v>228</v>
      </c>
      <c r="C4983" s="4" t="s">
        <v>415</v>
      </c>
      <c r="D4983" s="4" t="s">
        <v>786</v>
      </c>
      <c r="E4983" s="3" t="s">
        <v>913</v>
      </c>
      <c r="F4983" s="3"/>
      <c r="G4983" s="3" t="s">
        <v>42</v>
      </c>
      <c r="H4983" s="3">
        <v>5</v>
      </c>
      <c r="I4983" s="3" t="s">
        <v>12</v>
      </c>
      <c r="J4983" s="3">
        <v>2020</v>
      </c>
      <c r="K4983" s="9">
        <v>0.75</v>
      </c>
    </row>
    <row r="4984" spans="1:11" x14ac:dyDescent="0.3">
      <c r="A4984" s="4" t="s">
        <v>281</v>
      </c>
      <c r="B4984" s="4" t="s">
        <v>228</v>
      </c>
      <c r="C4984" s="4" t="s">
        <v>415</v>
      </c>
      <c r="D4984" s="4" t="s">
        <v>786</v>
      </c>
      <c r="E4984" s="3" t="s">
        <v>913</v>
      </c>
      <c r="F4984" s="3"/>
      <c r="G4984" s="3" t="s">
        <v>42</v>
      </c>
      <c r="H4984" s="3">
        <v>5</v>
      </c>
      <c r="I4984" s="3" t="s">
        <v>12</v>
      </c>
      <c r="J4984" s="3">
        <v>2050</v>
      </c>
      <c r="K4984" s="9">
        <v>0.75</v>
      </c>
    </row>
    <row r="4985" spans="1:11" x14ac:dyDescent="0.3">
      <c r="A4985" s="4" t="s">
        <v>281</v>
      </c>
      <c r="B4985" s="4" t="s">
        <v>228</v>
      </c>
      <c r="C4985" s="4" t="s">
        <v>415</v>
      </c>
      <c r="D4985" s="4" t="s">
        <v>786</v>
      </c>
      <c r="E4985" s="3" t="s">
        <v>913</v>
      </c>
      <c r="F4985" s="3"/>
      <c r="G4985" s="3" t="s">
        <v>42</v>
      </c>
      <c r="H4985" s="3">
        <v>5</v>
      </c>
      <c r="I4985" s="3" t="s">
        <v>11</v>
      </c>
      <c r="J4985" s="3">
        <v>2020</v>
      </c>
      <c r="K4985" s="9">
        <v>1.25</v>
      </c>
    </row>
    <row r="4986" spans="1:11" x14ac:dyDescent="0.3">
      <c r="A4986" s="4" t="s">
        <v>281</v>
      </c>
      <c r="B4986" s="4" t="s">
        <v>228</v>
      </c>
      <c r="C4986" s="4" t="s">
        <v>415</v>
      </c>
      <c r="D4986" s="4" t="s">
        <v>786</v>
      </c>
      <c r="E4986" s="3" t="s">
        <v>913</v>
      </c>
      <c r="F4986" s="3"/>
      <c r="G4986" s="3" t="s">
        <v>42</v>
      </c>
      <c r="H4986" s="3">
        <v>5</v>
      </c>
      <c r="I4986" s="3" t="s">
        <v>11</v>
      </c>
      <c r="J4986" s="3">
        <v>2050</v>
      </c>
      <c r="K4986" s="9">
        <v>1.25</v>
      </c>
    </row>
    <row r="4987" spans="1:11" x14ac:dyDescent="0.3">
      <c r="A4987" s="4" t="s">
        <v>281</v>
      </c>
      <c r="B4987" s="4" t="s">
        <v>228</v>
      </c>
      <c r="C4987" s="4" t="s">
        <v>415</v>
      </c>
      <c r="D4987" s="4" t="s">
        <v>786</v>
      </c>
      <c r="E4987" s="3" t="s">
        <v>913</v>
      </c>
      <c r="F4987" s="3"/>
      <c r="G4987" s="3" t="s">
        <v>42</v>
      </c>
      <c r="H4987" s="3">
        <v>5</v>
      </c>
      <c r="I4987" s="3" t="s">
        <v>833</v>
      </c>
      <c r="J4987" s="3">
        <v>2015</v>
      </c>
      <c r="K4987" s="9" t="s">
        <v>122</v>
      </c>
    </row>
    <row r="4988" spans="1:11" x14ac:dyDescent="0.3">
      <c r="A4988" s="4" t="s">
        <v>281</v>
      </c>
      <c r="B4988" s="4" t="s">
        <v>228</v>
      </c>
      <c r="C4988" s="4" t="s">
        <v>415</v>
      </c>
      <c r="D4988" s="4" t="s">
        <v>786</v>
      </c>
      <c r="E4988" s="3" t="s">
        <v>913</v>
      </c>
      <c r="F4988" s="3"/>
      <c r="G4988" s="3" t="s">
        <v>42</v>
      </c>
      <c r="H4988" s="3">
        <v>5</v>
      </c>
      <c r="I4988" s="3" t="s">
        <v>833</v>
      </c>
      <c r="J4988" s="3">
        <v>2020</v>
      </c>
      <c r="K4988" s="9">
        <v>44</v>
      </c>
    </row>
    <row r="4989" spans="1:11" x14ac:dyDescent="0.3">
      <c r="A4989" s="4" t="s">
        <v>281</v>
      </c>
      <c r="B4989" s="4" t="s">
        <v>228</v>
      </c>
      <c r="C4989" s="4" t="s">
        <v>415</v>
      </c>
      <c r="D4989" s="4" t="s">
        <v>786</v>
      </c>
      <c r="E4989" s="3" t="s">
        <v>913</v>
      </c>
      <c r="F4989" s="3"/>
      <c r="G4989" s="3" t="s">
        <v>42</v>
      </c>
      <c r="H4989" s="3">
        <v>5</v>
      </c>
      <c r="I4989" s="3" t="s">
        <v>833</v>
      </c>
      <c r="J4989" s="3">
        <v>2030</v>
      </c>
      <c r="K4989" s="9">
        <v>44</v>
      </c>
    </row>
    <row r="4990" spans="1:11" x14ac:dyDescent="0.3">
      <c r="A4990" s="4" t="s">
        <v>281</v>
      </c>
      <c r="B4990" s="4" t="s">
        <v>228</v>
      </c>
      <c r="C4990" s="4" t="s">
        <v>415</v>
      </c>
      <c r="D4990" s="4" t="s">
        <v>786</v>
      </c>
      <c r="E4990" s="3" t="s">
        <v>913</v>
      </c>
      <c r="F4990" s="3"/>
      <c r="G4990" s="3" t="s">
        <v>42</v>
      </c>
      <c r="H4990" s="3">
        <v>5</v>
      </c>
      <c r="I4990" s="3" t="s">
        <v>833</v>
      </c>
      <c r="J4990" s="3">
        <v>2040</v>
      </c>
      <c r="K4990" s="9">
        <v>44</v>
      </c>
    </row>
    <row r="4991" spans="1:11" x14ac:dyDescent="0.3">
      <c r="A4991" s="4" t="s">
        <v>281</v>
      </c>
      <c r="B4991" s="4" t="s">
        <v>228</v>
      </c>
      <c r="C4991" s="4" t="s">
        <v>415</v>
      </c>
      <c r="D4991" s="4" t="s">
        <v>786</v>
      </c>
      <c r="E4991" s="3" t="s">
        <v>913</v>
      </c>
      <c r="F4991" s="3"/>
      <c r="G4991" s="3" t="s">
        <v>42</v>
      </c>
      <c r="H4991" s="3">
        <v>5</v>
      </c>
      <c r="I4991" s="3" t="s">
        <v>833</v>
      </c>
      <c r="J4991" s="3">
        <v>2050</v>
      </c>
      <c r="K4991" s="9">
        <v>44</v>
      </c>
    </row>
    <row r="4992" spans="1:11" x14ac:dyDescent="0.3">
      <c r="A4992" s="4" t="s">
        <v>281</v>
      </c>
      <c r="B4992" s="4" t="s">
        <v>228</v>
      </c>
      <c r="C4992" s="4" t="s">
        <v>415</v>
      </c>
      <c r="D4992" s="4" t="s">
        <v>785</v>
      </c>
      <c r="E4992" s="3" t="s">
        <v>914</v>
      </c>
      <c r="F4992" s="3"/>
      <c r="G4992" s="3" t="s">
        <v>234</v>
      </c>
      <c r="H4992" s="3" t="s">
        <v>221</v>
      </c>
      <c r="I4992" s="3" t="s">
        <v>12</v>
      </c>
      <c r="J4992" s="3">
        <v>2020</v>
      </c>
      <c r="K4992" s="9">
        <v>0.75</v>
      </c>
    </row>
    <row r="4993" spans="1:11" x14ac:dyDescent="0.3">
      <c r="A4993" s="4" t="s">
        <v>281</v>
      </c>
      <c r="B4993" s="4" t="s">
        <v>228</v>
      </c>
      <c r="C4993" s="4" t="s">
        <v>415</v>
      </c>
      <c r="D4993" s="4" t="s">
        <v>785</v>
      </c>
      <c r="E4993" s="3" t="s">
        <v>914</v>
      </c>
      <c r="F4993" s="3"/>
      <c r="G4993" s="3" t="s">
        <v>234</v>
      </c>
      <c r="H4993" s="3" t="s">
        <v>221</v>
      </c>
      <c r="I4993" s="3" t="s">
        <v>12</v>
      </c>
      <c r="J4993" s="3">
        <v>2050</v>
      </c>
      <c r="K4993" s="9">
        <v>0.75</v>
      </c>
    </row>
    <row r="4994" spans="1:11" x14ac:dyDescent="0.3">
      <c r="A4994" s="4" t="s">
        <v>281</v>
      </c>
      <c r="B4994" s="4" t="s">
        <v>228</v>
      </c>
      <c r="C4994" s="4" t="s">
        <v>415</v>
      </c>
      <c r="D4994" s="4" t="s">
        <v>785</v>
      </c>
      <c r="E4994" s="3" t="s">
        <v>914</v>
      </c>
      <c r="F4994" s="3"/>
      <c r="G4994" s="3" t="s">
        <v>234</v>
      </c>
      <c r="H4994" s="3" t="s">
        <v>221</v>
      </c>
      <c r="I4994" s="3" t="s">
        <v>11</v>
      </c>
      <c r="J4994" s="3">
        <v>2020</v>
      </c>
      <c r="K4994" s="9">
        <v>1.25</v>
      </c>
    </row>
    <row r="4995" spans="1:11" x14ac:dyDescent="0.3">
      <c r="A4995" s="4" t="s">
        <v>281</v>
      </c>
      <c r="B4995" s="4" t="s">
        <v>228</v>
      </c>
      <c r="C4995" s="4" t="s">
        <v>415</v>
      </c>
      <c r="D4995" s="4" t="s">
        <v>785</v>
      </c>
      <c r="E4995" s="3" t="s">
        <v>914</v>
      </c>
      <c r="F4995" s="3"/>
      <c r="G4995" s="3" t="s">
        <v>234</v>
      </c>
      <c r="H4995" s="3" t="s">
        <v>221</v>
      </c>
      <c r="I4995" s="3" t="s">
        <v>11</v>
      </c>
      <c r="J4995" s="3">
        <v>2050</v>
      </c>
      <c r="K4995" s="9">
        <v>1.25</v>
      </c>
    </row>
    <row r="4996" spans="1:11" x14ac:dyDescent="0.3">
      <c r="A4996" s="4" t="s">
        <v>281</v>
      </c>
      <c r="B4996" s="4" t="s">
        <v>228</v>
      </c>
      <c r="C4996" s="4" t="s">
        <v>415</v>
      </c>
      <c r="D4996" s="4" t="s">
        <v>785</v>
      </c>
      <c r="E4996" s="3" t="s">
        <v>914</v>
      </c>
      <c r="F4996" s="3"/>
      <c r="G4996" s="3" t="s">
        <v>234</v>
      </c>
      <c r="H4996" s="3" t="s">
        <v>221</v>
      </c>
      <c r="I4996" s="3" t="s">
        <v>833</v>
      </c>
      <c r="J4996" s="3">
        <v>2015</v>
      </c>
      <c r="K4996" s="9" t="s">
        <v>122</v>
      </c>
    </row>
    <row r="4997" spans="1:11" x14ac:dyDescent="0.3">
      <c r="A4997" s="4" t="s">
        <v>281</v>
      </c>
      <c r="B4997" s="4" t="s">
        <v>228</v>
      </c>
      <c r="C4997" s="4" t="s">
        <v>415</v>
      </c>
      <c r="D4997" s="4" t="s">
        <v>785</v>
      </c>
      <c r="E4997" s="3" t="s">
        <v>914</v>
      </c>
      <c r="F4997" s="3"/>
      <c r="G4997" s="3" t="s">
        <v>234</v>
      </c>
      <c r="H4997" s="3" t="s">
        <v>221</v>
      </c>
      <c r="I4997" s="3" t="s">
        <v>833</v>
      </c>
      <c r="J4997" s="3">
        <v>2020</v>
      </c>
      <c r="K4997" s="9">
        <v>2.1800000000000002</v>
      </c>
    </row>
    <row r="4998" spans="1:11" x14ac:dyDescent="0.3">
      <c r="A4998" s="4" t="s">
        <v>281</v>
      </c>
      <c r="B4998" s="4" t="s">
        <v>228</v>
      </c>
      <c r="C4998" s="4" t="s">
        <v>415</v>
      </c>
      <c r="D4998" s="4" t="s">
        <v>785</v>
      </c>
      <c r="E4998" s="3" t="s">
        <v>914</v>
      </c>
      <c r="F4998" s="3"/>
      <c r="G4998" s="3" t="s">
        <v>234</v>
      </c>
      <c r="H4998" s="3" t="s">
        <v>221</v>
      </c>
      <c r="I4998" s="3" t="s">
        <v>833</v>
      </c>
      <c r="J4998" s="3">
        <v>2030</v>
      </c>
      <c r="K4998" s="9">
        <v>1.23</v>
      </c>
    </row>
    <row r="4999" spans="1:11" x14ac:dyDescent="0.3">
      <c r="A4999" s="4" t="s">
        <v>281</v>
      </c>
      <c r="B4999" s="4" t="s">
        <v>228</v>
      </c>
      <c r="C4999" s="4" t="s">
        <v>415</v>
      </c>
      <c r="D4999" s="4" t="s">
        <v>785</v>
      </c>
      <c r="E4999" s="3" t="s">
        <v>914</v>
      </c>
      <c r="F4999" s="3"/>
      <c r="G4999" s="3" t="s">
        <v>234</v>
      </c>
      <c r="H4999" s="3" t="s">
        <v>221</v>
      </c>
      <c r="I4999" s="3" t="s">
        <v>833</v>
      </c>
      <c r="J4999" s="3">
        <v>2040</v>
      </c>
      <c r="K4999" s="9">
        <v>0.9</v>
      </c>
    </row>
    <row r="5000" spans="1:11" x14ac:dyDescent="0.3">
      <c r="A5000" s="4" t="s">
        <v>281</v>
      </c>
      <c r="B5000" s="4" t="s">
        <v>228</v>
      </c>
      <c r="C5000" s="4" t="s">
        <v>415</v>
      </c>
      <c r="D5000" s="4" t="s">
        <v>785</v>
      </c>
      <c r="E5000" s="3" t="s">
        <v>914</v>
      </c>
      <c r="F5000" s="3"/>
      <c r="G5000" s="3" t="s">
        <v>234</v>
      </c>
      <c r="H5000" s="3" t="s">
        <v>221</v>
      </c>
      <c r="I5000" s="3" t="s">
        <v>833</v>
      </c>
      <c r="J5000" s="3">
        <v>2050</v>
      </c>
      <c r="K5000" s="9">
        <v>0.73</v>
      </c>
    </row>
    <row r="5001" spans="1:11" x14ac:dyDescent="0.3">
      <c r="A5001" s="4" t="s">
        <v>281</v>
      </c>
      <c r="B5001" s="4" t="s">
        <v>228</v>
      </c>
      <c r="C5001" s="4" t="s">
        <v>415</v>
      </c>
      <c r="D5001" s="4" t="s">
        <v>788</v>
      </c>
      <c r="E5001" s="3" t="s">
        <v>910</v>
      </c>
      <c r="F5001" s="3"/>
      <c r="G5001" s="3"/>
      <c r="H5001" s="3"/>
      <c r="I5001" s="3" t="s">
        <v>833</v>
      </c>
      <c r="J5001" s="3">
        <v>2015</v>
      </c>
      <c r="K5001" s="9" t="s">
        <v>122</v>
      </c>
    </row>
    <row r="5002" spans="1:11" x14ac:dyDescent="0.3">
      <c r="A5002" s="4" t="s">
        <v>281</v>
      </c>
      <c r="B5002" s="4" t="s">
        <v>228</v>
      </c>
      <c r="C5002" s="4" t="s">
        <v>415</v>
      </c>
      <c r="D5002" s="4" t="s">
        <v>788</v>
      </c>
      <c r="E5002" s="3" t="s">
        <v>910</v>
      </c>
      <c r="F5002" s="3"/>
      <c r="G5002" s="3"/>
      <c r="H5002" s="3"/>
      <c r="I5002" s="3" t="s">
        <v>833</v>
      </c>
      <c r="J5002" s="3">
        <v>2020</v>
      </c>
      <c r="K5002" s="9">
        <v>0</v>
      </c>
    </row>
    <row r="5003" spans="1:11" x14ac:dyDescent="0.3">
      <c r="A5003" s="4" t="s">
        <v>281</v>
      </c>
      <c r="B5003" s="4" t="s">
        <v>228</v>
      </c>
      <c r="C5003" s="4" t="s">
        <v>415</v>
      </c>
      <c r="D5003" s="4" t="s">
        <v>788</v>
      </c>
      <c r="E5003" s="3" t="s">
        <v>910</v>
      </c>
      <c r="F5003" s="3"/>
      <c r="G5003" s="3"/>
      <c r="H5003" s="3"/>
      <c r="I5003" s="3" t="s">
        <v>833</v>
      </c>
      <c r="J5003" s="3">
        <v>2030</v>
      </c>
      <c r="K5003" s="9">
        <v>0</v>
      </c>
    </row>
    <row r="5004" spans="1:11" x14ac:dyDescent="0.3">
      <c r="A5004" s="4" t="s">
        <v>281</v>
      </c>
      <c r="B5004" s="4" t="s">
        <v>228</v>
      </c>
      <c r="C5004" s="4" t="s">
        <v>415</v>
      </c>
      <c r="D5004" s="4" t="s">
        <v>788</v>
      </c>
      <c r="E5004" s="3" t="s">
        <v>910</v>
      </c>
      <c r="F5004" s="3"/>
      <c r="G5004" s="3"/>
      <c r="H5004" s="3"/>
      <c r="I5004" s="3" t="s">
        <v>833</v>
      </c>
      <c r="J5004" s="3">
        <v>2040</v>
      </c>
      <c r="K5004" s="9">
        <v>0</v>
      </c>
    </row>
    <row r="5005" spans="1:11" x14ac:dyDescent="0.3">
      <c r="A5005" s="4" t="s">
        <v>281</v>
      </c>
      <c r="B5005" s="4" t="s">
        <v>228</v>
      </c>
      <c r="C5005" s="4" t="s">
        <v>415</v>
      </c>
      <c r="D5005" s="4" t="s">
        <v>788</v>
      </c>
      <c r="E5005" s="3" t="s">
        <v>910</v>
      </c>
      <c r="F5005" s="3"/>
      <c r="G5005" s="3"/>
      <c r="H5005" s="3"/>
      <c r="I5005" s="3" t="s">
        <v>833</v>
      </c>
      <c r="J5005" s="3">
        <v>2050</v>
      </c>
      <c r="K5005" s="9">
        <v>0</v>
      </c>
    </row>
    <row r="5006" spans="1:11" x14ac:dyDescent="0.3">
      <c r="A5006" s="4" t="s">
        <v>281</v>
      </c>
      <c r="B5006" s="4" t="s">
        <v>228</v>
      </c>
      <c r="C5006" s="4" t="s">
        <v>415</v>
      </c>
      <c r="D5006" s="4" t="s">
        <v>787</v>
      </c>
      <c r="E5006" s="3" t="s">
        <v>890</v>
      </c>
      <c r="F5006" s="3"/>
      <c r="G5006" s="3" t="s">
        <v>42</v>
      </c>
      <c r="H5006" s="3">
        <v>5</v>
      </c>
      <c r="I5006" s="3" t="s">
        <v>12</v>
      </c>
      <c r="J5006" s="3">
        <v>2020</v>
      </c>
      <c r="K5006" s="9">
        <v>0.75</v>
      </c>
    </row>
    <row r="5007" spans="1:11" x14ac:dyDescent="0.3">
      <c r="A5007" s="4" t="s">
        <v>281</v>
      </c>
      <c r="B5007" s="4" t="s">
        <v>228</v>
      </c>
      <c r="C5007" s="4" t="s">
        <v>415</v>
      </c>
      <c r="D5007" s="4" t="s">
        <v>787</v>
      </c>
      <c r="E5007" s="3" t="s">
        <v>890</v>
      </c>
      <c r="F5007" s="3"/>
      <c r="G5007" s="3" t="s">
        <v>42</v>
      </c>
      <c r="H5007" s="3">
        <v>5</v>
      </c>
      <c r="I5007" s="3" t="s">
        <v>12</v>
      </c>
      <c r="J5007" s="3">
        <v>2050</v>
      </c>
      <c r="K5007" s="9">
        <v>0.75</v>
      </c>
    </row>
    <row r="5008" spans="1:11" x14ac:dyDescent="0.3">
      <c r="A5008" s="4" t="s">
        <v>281</v>
      </c>
      <c r="B5008" s="4" t="s">
        <v>228</v>
      </c>
      <c r="C5008" s="4" t="s">
        <v>415</v>
      </c>
      <c r="D5008" s="4" t="s">
        <v>787</v>
      </c>
      <c r="E5008" s="3" t="s">
        <v>890</v>
      </c>
      <c r="F5008" s="3"/>
      <c r="G5008" s="3" t="s">
        <v>42</v>
      </c>
      <c r="H5008" s="3">
        <v>5</v>
      </c>
      <c r="I5008" s="3" t="s">
        <v>11</v>
      </c>
      <c r="J5008" s="3">
        <v>2020</v>
      </c>
      <c r="K5008" s="9">
        <v>1.25</v>
      </c>
    </row>
    <row r="5009" spans="1:11" x14ac:dyDescent="0.3">
      <c r="A5009" s="4" t="s">
        <v>281</v>
      </c>
      <c r="B5009" s="4" t="s">
        <v>228</v>
      </c>
      <c r="C5009" s="4" t="s">
        <v>415</v>
      </c>
      <c r="D5009" s="4" t="s">
        <v>787</v>
      </c>
      <c r="E5009" s="3" t="s">
        <v>890</v>
      </c>
      <c r="F5009" s="3"/>
      <c r="G5009" s="3" t="s">
        <v>42</v>
      </c>
      <c r="H5009" s="3">
        <v>5</v>
      </c>
      <c r="I5009" s="3" t="s">
        <v>11</v>
      </c>
      <c r="J5009" s="3">
        <v>2050</v>
      </c>
      <c r="K5009" s="9">
        <v>1.25</v>
      </c>
    </row>
    <row r="5010" spans="1:11" x14ac:dyDescent="0.3">
      <c r="A5010" s="4" t="s">
        <v>281</v>
      </c>
      <c r="B5010" s="4" t="s">
        <v>228</v>
      </c>
      <c r="C5010" s="4" t="s">
        <v>415</v>
      </c>
      <c r="D5010" s="4" t="s">
        <v>787</v>
      </c>
      <c r="E5010" s="3" t="s">
        <v>890</v>
      </c>
      <c r="F5010" s="3"/>
      <c r="G5010" s="3" t="s">
        <v>42</v>
      </c>
      <c r="H5010" s="3">
        <v>5</v>
      </c>
      <c r="I5010" s="3" t="s">
        <v>833</v>
      </c>
      <c r="J5010" s="3">
        <v>2015</v>
      </c>
      <c r="K5010" s="9" t="s">
        <v>122</v>
      </c>
    </row>
    <row r="5011" spans="1:11" x14ac:dyDescent="0.3">
      <c r="A5011" s="4" t="s">
        <v>281</v>
      </c>
      <c r="B5011" s="4" t="s">
        <v>228</v>
      </c>
      <c r="C5011" s="4" t="s">
        <v>415</v>
      </c>
      <c r="D5011" s="4" t="s">
        <v>787</v>
      </c>
      <c r="E5011" s="3" t="s">
        <v>890</v>
      </c>
      <c r="F5011" s="3"/>
      <c r="G5011" s="3" t="s">
        <v>42</v>
      </c>
      <c r="H5011" s="3">
        <v>5</v>
      </c>
      <c r="I5011" s="3" t="s">
        <v>833</v>
      </c>
      <c r="J5011" s="3">
        <v>2020</v>
      </c>
      <c r="K5011" s="9">
        <v>0.02</v>
      </c>
    </row>
    <row r="5012" spans="1:11" x14ac:dyDescent="0.3">
      <c r="A5012" s="4" t="s">
        <v>281</v>
      </c>
      <c r="B5012" s="4" t="s">
        <v>228</v>
      </c>
      <c r="C5012" s="4" t="s">
        <v>415</v>
      </c>
      <c r="D5012" s="4" t="s">
        <v>787</v>
      </c>
      <c r="E5012" s="3" t="s">
        <v>890</v>
      </c>
      <c r="F5012" s="3"/>
      <c r="G5012" s="3" t="s">
        <v>42</v>
      </c>
      <c r="H5012" s="3">
        <v>5</v>
      </c>
      <c r="I5012" s="3" t="s">
        <v>833</v>
      </c>
      <c r="J5012" s="3">
        <v>2030</v>
      </c>
      <c r="K5012" s="9">
        <v>0.02</v>
      </c>
    </row>
    <row r="5013" spans="1:11" x14ac:dyDescent="0.3">
      <c r="A5013" s="4" t="s">
        <v>281</v>
      </c>
      <c r="B5013" s="4" t="s">
        <v>228</v>
      </c>
      <c r="C5013" s="4" t="s">
        <v>415</v>
      </c>
      <c r="D5013" s="4" t="s">
        <v>787</v>
      </c>
      <c r="E5013" s="3" t="s">
        <v>890</v>
      </c>
      <c r="F5013" s="3"/>
      <c r="G5013" s="3" t="s">
        <v>42</v>
      </c>
      <c r="H5013" s="3">
        <v>5</v>
      </c>
      <c r="I5013" s="3" t="s">
        <v>833</v>
      </c>
      <c r="J5013" s="3">
        <v>2040</v>
      </c>
      <c r="K5013" s="9">
        <v>0.02</v>
      </c>
    </row>
    <row r="5014" spans="1:11" x14ac:dyDescent="0.3">
      <c r="A5014" s="4" t="s">
        <v>281</v>
      </c>
      <c r="B5014" s="4" t="s">
        <v>228</v>
      </c>
      <c r="C5014" s="4" t="s">
        <v>415</v>
      </c>
      <c r="D5014" s="4" t="s">
        <v>787</v>
      </c>
      <c r="E5014" s="3" t="s">
        <v>890</v>
      </c>
      <c r="F5014" s="3"/>
      <c r="G5014" s="3" t="s">
        <v>42</v>
      </c>
      <c r="H5014" s="3">
        <v>5</v>
      </c>
      <c r="I5014" s="3" t="s">
        <v>833</v>
      </c>
      <c r="J5014" s="3">
        <v>2050</v>
      </c>
      <c r="K5014" s="9">
        <v>0.02</v>
      </c>
    </row>
    <row r="5015" spans="1:11" x14ac:dyDescent="0.3">
      <c r="A5015" s="4" t="s">
        <v>281</v>
      </c>
      <c r="B5015" s="4" t="s">
        <v>228</v>
      </c>
      <c r="C5015" s="4" t="s">
        <v>36</v>
      </c>
      <c r="D5015" s="4" t="s">
        <v>704</v>
      </c>
      <c r="E5015" s="3" t="s">
        <v>872</v>
      </c>
      <c r="F5015" s="3"/>
      <c r="G5015" s="3"/>
      <c r="H5015" s="3"/>
      <c r="I5015" s="3" t="s">
        <v>833</v>
      </c>
      <c r="J5015" s="3">
        <v>2020</v>
      </c>
      <c r="K5015" s="9">
        <v>0.83</v>
      </c>
    </row>
    <row r="5016" spans="1:11" x14ac:dyDescent="0.3">
      <c r="A5016" s="4" t="s">
        <v>281</v>
      </c>
      <c r="B5016" s="4" t="s">
        <v>228</v>
      </c>
      <c r="C5016" s="4" t="s">
        <v>36</v>
      </c>
      <c r="D5016" s="4" t="s">
        <v>704</v>
      </c>
      <c r="E5016" s="3" t="s">
        <v>872</v>
      </c>
      <c r="F5016" s="3"/>
      <c r="G5016" s="3"/>
      <c r="H5016" s="3"/>
      <c r="I5016" s="3" t="s">
        <v>833</v>
      </c>
      <c r="J5016" s="3">
        <v>2030</v>
      </c>
      <c r="K5016" s="9">
        <v>0.83</v>
      </c>
    </row>
    <row r="5017" spans="1:11" x14ac:dyDescent="0.3">
      <c r="A5017" s="4" t="s">
        <v>281</v>
      </c>
      <c r="B5017" s="4" t="s">
        <v>228</v>
      </c>
      <c r="C5017" s="4" t="s">
        <v>36</v>
      </c>
      <c r="D5017" s="4" t="s">
        <v>704</v>
      </c>
      <c r="E5017" s="3" t="s">
        <v>872</v>
      </c>
      <c r="F5017" s="3"/>
      <c r="G5017" s="3"/>
      <c r="H5017" s="3"/>
      <c r="I5017" s="3" t="s">
        <v>833</v>
      </c>
      <c r="J5017" s="3">
        <v>2040</v>
      </c>
      <c r="K5017" s="9">
        <v>0.83</v>
      </c>
    </row>
    <row r="5018" spans="1:11" x14ac:dyDescent="0.3">
      <c r="A5018" s="4" t="s">
        <v>281</v>
      </c>
      <c r="B5018" s="4" t="s">
        <v>228</v>
      </c>
      <c r="C5018" s="4" t="s">
        <v>36</v>
      </c>
      <c r="D5018" s="4" t="s">
        <v>704</v>
      </c>
      <c r="E5018" s="3" t="s">
        <v>872</v>
      </c>
      <c r="F5018" s="3"/>
      <c r="G5018" s="3"/>
      <c r="H5018" s="3"/>
      <c r="I5018" s="3" t="s">
        <v>833</v>
      </c>
      <c r="J5018" s="3">
        <v>2050</v>
      </c>
      <c r="K5018" s="9">
        <v>0.83</v>
      </c>
    </row>
    <row r="5019" spans="1:11" x14ac:dyDescent="0.3">
      <c r="A5019" s="4" t="s">
        <v>281</v>
      </c>
      <c r="B5019" s="4" t="s">
        <v>228</v>
      </c>
      <c r="C5019" s="4" t="s">
        <v>36</v>
      </c>
      <c r="D5019" s="4" t="s">
        <v>735</v>
      </c>
      <c r="E5019" s="3" t="s">
        <v>852</v>
      </c>
      <c r="F5019" s="3"/>
      <c r="G5019" s="3"/>
      <c r="H5019" s="3"/>
      <c r="I5019" s="3" t="s">
        <v>833</v>
      </c>
      <c r="J5019" s="3">
        <v>2020</v>
      </c>
      <c r="K5019" s="9">
        <v>43</v>
      </c>
    </row>
    <row r="5020" spans="1:11" x14ac:dyDescent="0.3">
      <c r="A5020" s="4" t="s">
        <v>281</v>
      </c>
      <c r="B5020" s="4" t="s">
        <v>228</v>
      </c>
      <c r="C5020" s="4" t="s">
        <v>36</v>
      </c>
      <c r="D5020" s="4" t="s">
        <v>735</v>
      </c>
      <c r="E5020" s="3" t="s">
        <v>852</v>
      </c>
      <c r="F5020" s="3"/>
      <c r="G5020" s="3"/>
      <c r="H5020" s="3"/>
      <c r="I5020" s="3" t="s">
        <v>833</v>
      </c>
      <c r="J5020" s="3">
        <v>2030</v>
      </c>
      <c r="K5020" s="9">
        <v>43</v>
      </c>
    </row>
    <row r="5021" spans="1:11" x14ac:dyDescent="0.3">
      <c r="A5021" s="4" t="s">
        <v>281</v>
      </c>
      <c r="B5021" s="4" t="s">
        <v>228</v>
      </c>
      <c r="C5021" s="4" t="s">
        <v>36</v>
      </c>
      <c r="D5021" s="4" t="s">
        <v>735</v>
      </c>
      <c r="E5021" s="3" t="s">
        <v>852</v>
      </c>
      <c r="F5021" s="3"/>
      <c r="G5021" s="3"/>
      <c r="H5021" s="3"/>
      <c r="I5021" s="3" t="s">
        <v>833</v>
      </c>
      <c r="J5021" s="3">
        <v>2040</v>
      </c>
      <c r="K5021" s="9">
        <v>43</v>
      </c>
    </row>
    <row r="5022" spans="1:11" x14ac:dyDescent="0.3">
      <c r="A5022" s="4" t="s">
        <v>281</v>
      </c>
      <c r="B5022" s="4" t="s">
        <v>228</v>
      </c>
      <c r="C5022" s="4" t="s">
        <v>36</v>
      </c>
      <c r="D5022" s="4" t="s">
        <v>735</v>
      </c>
      <c r="E5022" s="3" t="s">
        <v>852</v>
      </c>
      <c r="F5022" s="3"/>
      <c r="G5022" s="3"/>
      <c r="H5022" s="3"/>
      <c r="I5022" s="3" t="s">
        <v>833</v>
      </c>
      <c r="J5022" s="3">
        <v>2050</v>
      </c>
      <c r="K5022" s="9">
        <v>43</v>
      </c>
    </row>
    <row r="5023" spans="1:11" x14ac:dyDescent="0.3">
      <c r="A5023" s="4" t="s">
        <v>282</v>
      </c>
      <c r="B5023" s="4" t="s">
        <v>248</v>
      </c>
      <c r="C5023" s="4" t="s">
        <v>10</v>
      </c>
      <c r="D5023" s="4" t="s">
        <v>915</v>
      </c>
      <c r="E5023" s="3" t="s">
        <v>916</v>
      </c>
      <c r="F5023" s="3"/>
      <c r="G5023" s="3" t="s">
        <v>250</v>
      </c>
      <c r="H5023" s="3"/>
      <c r="I5023" s="3" t="s">
        <v>12</v>
      </c>
      <c r="J5023" s="3">
        <v>2020</v>
      </c>
      <c r="K5023" s="9">
        <v>1</v>
      </c>
    </row>
    <row r="5024" spans="1:11" x14ac:dyDescent="0.3">
      <c r="A5024" s="4" t="s">
        <v>282</v>
      </c>
      <c r="B5024" s="4" t="s">
        <v>248</v>
      </c>
      <c r="C5024" s="4" t="s">
        <v>10</v>
      </c>
      <c r="D5024" s="4" t="s">
        <v>915</v>
      </c>
      <c r="E5024" s="3" t="s">
        <v>916</v>
      </c>
      <c r="F5024" s="3"/>
      <c r="G5024" s="3" t="s">
        <v>250</v>
      </c>
      <c r="H5024" s="3"/>
      <c r="I5024" s="3" t="s">
        <v>12</v>
      </c>
      <c r="J5024" s="3">
        <v>2050</v>
      </c>
      <c r="K5024" s="9">
        <v>1</v>
      </c>
    </row>
    <row r="5025" spans="1:11" x14ac:dyDescent="0.3">
      <c r="A5025" s="4" t="s">
        <v>282</v>
      </c>
      <c r="B5025" s="4" t="s">
        <v>248</v>
      </c>
      <c r="C5025" s="4" t="s">
        <v>10</v>
      </c>
      <c r="D5025" s="4" t="s">
        <v>915</v>
      </c>
      <c r="E5025" s="3" t="s">
        <v>916</v>
      </c>
      <c r="F5025" s="3"/>
      <c r="G5025" s="3" t="s">
        <v>250</v>
      </c>
      <c r="H5025" s="3"/>
      <c r="I5025" s="3" t="s">
        <v>11</v>
      </c>
      <c r="J5025" s="3">
        <v>2020</v>
      </c>
      <c r="K5025" s="9">
        <v>1.1000000000000001</v>
      </c>
    </row>
    <row r="5026" spans="1:11" x14ac:dyDescent="0.3">
      <c r="A5026" s="4" t="s">
        <v>282</v>
      </c>
      <c r="B5026" s="4" t="s">
        <v>248</v>
      </c>
      <c r="C5026" s="4" t="s">
        <v>10</v>
      </c>
      <c r="D5026" s="4" t="s">
        <v>915</v>
      </c>
      <c r="E5026" s="3" t="s">
        <v>916</v>
      </c>
      <c r="F5026" s="3"/>
      <c r="G5026" s="3" t="s">
        <v>250</v>
      </c>
      <c r="H5026" s="3"/>
      <c r="I5026" s="3" t="s">
        <v>11</v>
      </c>
      <c r="J5026" s="3">
        <v>2050</v>
      </c>
      <c r="K5026" s="9">
        <v>1.1000000000000001</v>
      </c>
    </row>
    <row r="5027" spans="1:11" x14ac:dyDescent="0.3">
      <c r="A5027" s="4" t="s">
        <v>282</v>
      </c>
      <c r="B5027" s="4" t="s">
        <v>248</v>
      </c>
      <c r="C5027" s="4" t="s">
        <v>10</v>
      </c>
      <c r="D5027" s="4" t="s">
        <v>915</v>
      </c>
      <c r="E5027" s="3" t="s">
        <v>916</v>
      </c>
      <c r="F5027" s="3"/>
      <c r="G5027" s="3" t="s">
        <v>250</v>
      </c>
      <c r="H5027" s="3"/>
      <c r="I5027" s="3" t="s">
        <v>833</v>
      </c>
      <c r="J5027" s="3">
        <v>2020</v>
      </c>
      <c r="K5027" s="9">
        <v>4.3</v>
      </c>
    </row>
    <row r="5028" spans="1:11" x14ac:dyDescent="0.3">
      <c r="A5028" s="4" t="s">
        <v>282</v>
      </c>
      <c r="B5028" s="4" t="s">
        <v>248</v>
      </c>
      <c r="C5028" s="4" t="s">
        <v>10</v>
      </c>
      <c r="D5028" s="4" t="s">
        <v>915</v>
      </c>
      <c r="E5028" s="3" t="s">
        <v>916</v>
      </c>
      <c r="F5028" s="3"/>
      <c r="G5028" s="3" t="s">
        <v>250</v>
      </c>
      <c r="H5028" s="3"/>
      <c r="I5028" s="3" t="s">
        <v>833</v>
      </c>
      <c r="J5028" s="3">
        <v>2030</v>
      </c>
      <c r="K5028" s="9">
        <v>3.9</v>
      </c>
    </row>
    <row r="5029" spans="1:11" x14ac:dyDescent="0.3">
      <c r="A5029" s="4" t="s">
        <v>282</v>
      </c>
      <c r="B5029" s="4" t="s">
        <v>248</v>
      </c>
      <c r="C5029" s="4" t="s">
        <v>10</v>
      </c>
      <c r="D5029" s="4" t="s">
        <v>915</v>
      </c>
      <c r="E5029" s="3" t="s">
        <v>916</v>
      </c>
      <c r="F5029" s="3"/>
      <c r="G5029" s="3" t="s">
        <v>250</v>
      </c>
      <c r="H5029" s="3"/>
      <c r="I5029" s="3" t="s">
        <v>833</v>
      </c>
      <c r="J5029" s="3">
        <v>2040</v>
      </c>
      <c r="K5029" s="9">
        <v>3.6</v>
      </c>
    </row>
    <row r="5030" spans="1:11" x14ac:dyDescent="0.3">
      <c r="A5030" s="4" t="s">
        <v>282</v>
      </c>
      <c r="B5030" s="4" t="s">
        <v>248</v>
      </c>
      <c r="C5030" s="4" t="s">
        <v>10</v>
      </c>
      <c r="D5030" s="4" t="s">
        <v>915</v>
      </c>
      <c r="E5030" s="3" t="s">
        <v>916</v>
      </c>
      <c r="F5030" s="3"/>
      <c r="G5030" s="3" t="s">
        <v>250</v>
      </c>
      <c r="H5030" s="3"/>
      <c r="I5030" s="3" t="s">
        <v>833</v>
      </c>
      <c r="J5030" s="3">
        <v>2050</v>
      </c>
      <c r="K5030" s="9">
        <v>3.3</v>
      </c>
    </row>
    <row r="5031" spans="1:11" x14ac:dyDescent="0.3">
      <c r="A5031" s="4" t="s">
        <v>282</v>
      </c>
      <c r="B5031" s="4" t="s">
        <v>248</v>
      </c>
      <c r="C5031" s="4" t="s">
        <v>10</v>
      </c>
      <c r="D5031" s="4" t="s">
        <v>420</v>
      </c>
      <c r="E5031" s="3" t="s">
        <v>853</v>
      </c>
      <c r="F5031" s="3"/>
      <c r="G5031" s="3"/>
      <c r="H5031" s="3"/>
      <c r="I5031" s="3" t="s">
        <v>833</v>
      </c>
      <c r="J5031" s="3">
        <v>2020</v>
      </c>
      <c r="K5031" s="9">
        <v>2</v>
      </c>
    </row>
    <row r="5032" spans="1:11" x14ac:dyDescent="0.3">
      <c r="A5032" s="4" t="s">
        <v>282</v>
      </c>
      <c r="B5032" s="4" t="s">
        <v>248</v>
      </c>
      <c r="C5032" s="4" t="s">
        <v>10</v>
      </c>
      <c r="D5032" s="4" t="s">
        <v>662</v>
      </c>
      <c r="E5032" s="3" t="s">
        <v>866</v>
      </c>
      <c r="F5032" s="3"/>
      <c r="G5032" s="3" t="s">
        <v>19</v>
      </c>
      <c r="H5032" s="3"/>
      <c r="I5032" s="3" t="s">
        <v>12</v>
      </c>
      <c r="J5032" s="3">
        <v>2020</v>
      </c>
      <c r="K5032" s="9">
        <v>0.8</v>
      </c>
    </row>
    <row r="5033" spans="1:11" x14ac:dyDescent="0.3">
      <c r="A5033" s="4" t="s">
        <v>282</v>
      </c>
      <c r="B5033" s="4" t="s">
        <v>248</v>
      </c>
      <c r="C5033" s="4" t="s">
        <v>10</v>
      </c>
      <c r="D5033" s="4" t="s">
        <v>662</v>
      </c>
      <c r="E5033" s="3" t="s">
        <v>866</v>
      </c>
      <c r="F5033" s="3"/>
      <c r="G5033" s="3" t="s">
        <v>19</v>
      </c>
      <c r="H5033" s="3"/>
      <c r="I5033" s="3" t="s">
        <v>12</v>
      </c>
      <c r="J5033" s="3">
        <v>2050</v>
      </c>
      <c r="K5033" s="9">
        <v>0.8</v>
      </c>
    </row>
    <row r="5034" spans="1:11" x14ac:dyDescent="0.3">
      <c r="A5034" s="4" t="s">
        <v>282</v>
      </c>
      <c r="B5034" s="4" t="s">
        <v>248</v>
      </c>
      <c r="C5034" s="4" t="s">
        <v>10</v>
      </c>
      <c r="D5034" s="4" t="s">
        <v>662</v>
      </c>
      <c r="E5034" s="3" t="s">
        <v>866</v>
      </c>
      <c r="F5034" s="3"/>
      <c r="G5034" s="3" t="s">
        <v>19</v>
      </c>
      <c r="H5034" s="3"/>
      <c r="I5034" s="3" t="s">
        <v>11</v>
      </c>
      <c r="J5034" s="3">
        <v>2020</v>
      </c>
      <c r="K5034" s="9">
        <v>1.2</v>
      </c>
    </row>
    <row r="5035" spans="1:11" x14ac:dyDescent="0.3">
      <c r="A5035" s="4" t="s">
        <v>282</v>
      </c>
      <c r="B5035" s="4" t="s">
        <v>248</v>
      </c>
      <c r="C5035" s="4" t="s">
        <v>10</v>
      </c>
      <c r="D5035" s="4" t="s">
        <v>662</v>
      </c>
      <c r="E5035" s="3" t="s">
        <v>866</v>
      </c>
      <c r="F5035" s="3"/>
      <c r="G5035" s="3" t="s">
        <v>19</v>
      </c>
      <c r="H5035" s="3"/>
      <c r="I5035" s="3" t="s">
        <v>11</v>
      </c>
      <c r="J5035" s="3">
        <v>2050</v>
      </c>
      <c r="K5035" s="9">
        <v>1.2</v>
      </c>
    </row>
    <row r="5036" spans="1:11" x14ac:dyDescent="0.3">
      <c r="A5036" s="4" t="s">
        <v>282</v>
      </c>
      <c r="B5036" s="4" t="s">
        <v>248</v>
      </c>
      <c r="C5036" s="4" t="s">
        <v>10</v>
      </c>
      <c r="D5036" s="4" t="s">
        <v>662</v>
      </c>
      <c r="E5036" s="3" t="s">
        <v>866</v>
      </c>
      <c r="F5036" s="3"/>
      <c r="G5036" s="3" t="s">
        <v>19</v>
      </c>
      <c r="H5036" s="3"/>
      <c r="I5036" s="3" t="s">
        <v>833</v>
      </c>
      <c r="J5036" s="3">
        <v>2020</v>
      </c>
      <c r="K5036" s="9">
        <v>0.25</v>
      </c>
    </row>
    <row r="5037" spans="1:11" x14ac:dyDescent="0.3">
      <c r="A5037" s="4" t="s">
        <v>282</v>
      </c>
      <c r="B5037" s="4" t="s">
        <v>248</v>
      </c>
      <c r="C5037" s="4" t="s">
        <v>10</v>
      </c>
      <c r="D5037" s="4" t="s">
        <v>662</v>
      </c>
      <c r="E5037" s="3" t="s">
        <v>866</v>
      </c>
      <c r="F5037" s="3"/>
      <c r="G5037" s="3" t="s">
        <v>19</v>
      </c>
      <c r="H5037" s="3"/>
      <c r="I5037" s="3" t="s">
        <v>833</v>
      </c>
      <c r="J5037" s="3">
        <v>2030</v>
      </c>
      <c r="K5037" s="9">
        <v>0.2</v>
      </c>
    </row>
    <row r="5038" spans="1:11" x14ac:dyDescent="0.3">
      <c r="A5038" s="4" t="s">
        <v>282</v>
      </c>
      <c r="B5038" s="4" t="s">
        <v>248</v>
      </c>
      <c r="C5038" s="4" t="s">
        <v>10</v>
      </c>
      <c r="D5038" s="4" t="s">
        <v>662</v>
      </c>
      <c r="E5038" s="3" t="s">
        <v>866</v>
      </c>
      <c r="F5038" s="3"/>
      <c r="G5038" s="3" t="s">
        <v>19</v>
      </c>
      <c r="H5038" s="3"/>
      <c r="I5038" s="3" t="s">
        <v>833</v>
      </c>
      <c r="J5038" s="3">
        <v>2040</v>
      </c>
      <c r="K5038" s="9">
        <v>0.17</v>
      </c>
    </row>
    <row r="5039" spans="1:11" x14ac:dyDescent="0.3">
      <c r="A5039" s="4" t="s">
        <v>282</v>
      </c>
      <c r="B5039" s="4" t="s">
        <v>248</v>
      </c>
      <c r="C5039" s="4" t="s">
        <v>10</v>
      </c>
      <c r="D5039" s="4" t="s">
        <v>662</v>
      </c>
      <c r="E5039" s="3" t="s">
        <v>866</v>
      </c>
      <c r="F5039" s="3"/>
      <c r="G5039" s="3" t="s">
        <v>19</v>
      </c>
      <c r="H5039" s="3"/>
      <c r="I5039" s="3" t="s">
        <v>833</v>
      </c>
      <c r="J5039" s="3">
        <v>2050</v>
      </c>
      <c r="K5039" s="9">
        <v>0.15</v>
      </c>
    </row>
    <row r="5040" spans="1:11" x14ac:dyDescent="0.3">
      <c r="A5040" s="4" t="s">
        <v>282</v>
      </c>
      <c r="B5040" s="4" t="s">
        <v>248</v>
      </c>
      <c r="C5040" s="4" t="s">
        <v>10</v>
      </c>
      <c r="D5040" s="4" t="s">
        <v>661</v>
      </c>
      <c r="E5040" s="3" t="s">
        <v>866</v>
      </c>
      <c r="F5040" s="3"/>
      <c r="G5040" s="3" t="s">
        <v>285</v>
      </c>
      <c r="H5040" s="3" t="s">
        <v>242</v>
      </c>
      <c r="I5040" s="3" t="s">
        <v>12</v>
      </c>
      <c r="J5040" s="3">
        <v>2020</v>
      </c>
      <c r="K5040" s="9">
        <v>0.8</v>
      </c>
    </row>
    <row r="5041" spans="1:11" x14ac:dyDescent="0.3">
      <c r="A5041" s="4" t="s">
        <v>282</v>
      </c>
      <c r="B5041" s="4" t="s">
        <v>248</v>
      </c>
      <c r="C5041" s="4" t="s">
        <v>10</v>
      </c>
      <c r="D5041" s="4" t="s">
        <v>661</v>
      </c>
      <c r="E5041" s="3" t="s">
        <v>866</v>
      </c>
      <c r="F5041" s="3"/>
      <c r="G5041" s="3" t="s">
        <v>285</v>
      </c>
      <c r="H5041" s="3" t="s">
        <v>242</v>
      </c>
      <c r="I5041" s="3" t="s">
        <v>12</v>
      </c>
      <c r="J5041" s="3">
        <v>2050</v>
      </c>
      <c r="K5041" s="9">
        <v>0.8</v>
      </c>
    </row>
    <row r="5042" spans="1:11" x14ac:dyDescent="0.3">
      <c r="A5042" s="4" t="s">
        <v>282</v>
      </c>
      <c r="B5042" s="4" t="s">
        <v>248</v>
      </c>
      <c r="C5042" s="4" t="s">
        <v>10</v>
      </c>
      <c r="D5042" s="4" t="s">
        <v>661</v>
      </c>
      <c r="E5042" s="3" t="s">
        <v>866</v>
      </c>
      <c r="F5042" s="3"/>
      <c r="G5042" s="3" t="s">
        <v>285</v>
      </c>
      <c r="H5042" s="3" t="s">
        <v>242</v>
      </c>
      <c r="I5042" s="3" t="s">
        <v>11</v>
      </c>
      <c r="J5042" s="3">
        <v>2020</v>
      </c>
      <c r="K5042" s="9">
        <v>1.2</v>
      </c>
    </row>
    <row r="5043" spans="1:11" x14ac:dyDescent="0.3">
      <c r="A5043" s="4" t="s">
        <v>282</v>
      </c>
      <c r="B5043" s="4" t="s">
        <v>248</v>
      </c>
      <c r="C5043" s="4" t="s">
        <v>10</v>
      </c>
      <c r="D5043" s="4" t="s">
        <v>661</v>
      </c>
      <c r="E5043" s="3" t="s">
        <v>866</v>
      </c>
      <c r="F5043" s="3"/>
      <c r="G5043" s="3" t="s">
        <v>285</v>
      </c>
      <c r="H5043" s="3" t="s">
        <v>242</v>
      </c>
      <c r="I5043" s="3" t="s">
        <v>11</v>
      </c>
      <c r="J5043" s="3">
        <v>2050</v>
      </c>
      <c r="K5043" s="9">
        <v>1.2</v>
      </c>
    </row>
    <row r="5044" spans="1:11" x14ac:dyDescent="0.3">
      <c r="A5044" s="4" t="s">
        <v>282</v>
      </c>
      <c r="B5044" s="4" t="s">
        <v>248</v>
      </c>
      <c r="C5044" s="4" t="s">
        <v>10</v>
      </c>
      <c r="D5044" s="4" t="s">
        <v>661</v>
      </c>
      <c r="E5044" s="3" t="s">
        <v>866</v>
      </c>
      <c r="F5044" s="3"/>
      <c r="G5044" s="3" t="s">
        <v>285</v>
      </c>
      <c r="H5044" s="3" t="s">
        <v>242</v>
      </c>
      <c r="I5044" s="3" t="s">
        <v>833</v>
      </c>
      <c r="J5044" s="3">
        <v>2020</v>
      </c>
      <c r="K5044" s="9">
        <v>0.65</v>
      </c>
    </row>
    <row r="5045" spans="1:11" x14ac:dyDescent="0.3">
      <c r="A5045" s="4" t="s">
        <v>282</v>
      </c>
      <c r="B5045" s="4" t="s">
        <v>248</v>
      </c>
      <c r="C5045" s="4" t="s">
        <v>10</v>
      </c>
      <c r="D5045" s="4" t="s">
        <v>661</v>
      </c>
      <c r="E5045" s="3" t="s">
        <v>866</v>
      </c>
      <c r="F5045" s="3"/>
      <c r="G5045" s="3" t="s">
        <v>285</v>
      </c>
      <c r="H5045" s="3" t="s">
        <v>242</v>
      </c>
      <c r="I5045" s="3" t="s">
        <v>833</v>
      </c>
      <c r="J5045" s="3">
        <v>2030</v>
      </c>
      <c r="K5045" s="9">
        <v>0.7</v>
      </c>
    </row>
    <row r="5046" spans="1:11" x14ac:dyDescent="0.3">
      <c r="A5046" s="4" t="s">
        <v>282</v>
      </c>
      <c r="B5046" s="4" t="s">
        <v>248</v>
      </c>
      <c r="C5046" s="4" t="s">
        <v>10</v>
      </c>
      <c r="D5046" s="4" t="s">
        <v>661</v>
      </c>
      <c r="E5046" s="3" t="s">
        <v>866</v>
      </c>
      <c r="F5046" s="3"/>
      <c r="G5046" s="3" t="s">
        <v>285</v>
      </c>
      <c r="H5046" s="3" t="s">
        <v>242</v>
      </c>
      <c r="I5046" s="3" t="s">
        <v>833</v>
      </c>
      <c r="J5046" s="3">
        <v>2040</v>
      </c>
      <c r="K5046" s="9">
        <v>0.73</v>
      </c>
    </row>
    <row r="5047" spans="1:11" x14ac:dyDescent="0.3">
      <c r="A5047" s="4" t="s">
        <v>282</v>
      </c>
      <c r="B5047" s="4" t="s">
        <v>248</v>
      </c>
      <c r="C5047" s="4" t="s">
        <v>10</v>
      </c>
      <c r="D5047" s="4" t="s">
        <v>661</v>
      </c>
      <c r="E5047" s="3" t="s">
        <v>866</v>
      </c>
      <c r="F5047" s="3"/>
      <c r="G5047" s="3" t="s">
        <v>285</v>
      </c>
      <c r="H5047" s="3" t="s">
        <v>242</v>
      </c>
      <c r="I5047" s="3" t="s">
        <v>833</v>
      </c>
      <c r="J5047" s="3">
        <v>2050</v>
      </c>
      <c r="K5047" s="9">
        <v>0.75</v>
      </c>
    </row>
    <row r="5048" spans="1:11" x14ac:dyDescent="0.3">
      <c r="A5048" s="4" t="s">
        <v>282</v>
      </c>
      <c r="B5048" s="4" t="s">
        <v>248</v>
      </c>
      <c r="C5048" s="4" t="s">
        <v>10</v>
      </c>
      <c r="D5048" s="4" t="s">
        <v>417</v>
      </c>
      <c r="E5048" s="3" t="s">
        <v>850</v>
      </c>
      <c r="F5048" s="3"/>
      <c r="G5048" s="3" t="s">
        <v>34</v>
      </c>
      <c r="H5048" s="3"/>
      <c r="I5048" s="3" t="s">
        <v>833</v>
      </c>
      <c r="J5048" s="3">
        <v>2020</v>
      </c>
      <c r="K5048" s="9">
        <v>0</v>
      </c>
    </row>
    <row r="5049" spans="1:11" x14ac:dyDescent="0.3">
      <c r="A5049" s="4" t="s">
        <v>282</v>
      </c>
      <c r="B5049" s="4" t="s">
        <v>248</v>
      </c>
      <c r="C5049" s="4" t="s">
        <v>10</v>
      </c>
      <c r="D5049" s="4" t="s">
        <v>417</v>
      </c>
      <c r="E5049" s="3" t="s">
        <v>850</v>
      </c>
      <c r="F5049" s="3"/>
      <c r="G5049" s="3" t="s">
        <v>34</v>
      </c>
      <c r="H5049" s="3"/>
      <c r="I5049" s="3" t="s">
        <v>833</v>
      </c>
      <c r="J5049" s="3">
        <v>2030</v>
      </c>
      <c r="K5049" s="9">
        <v>0</v>
      </c>
    </row>
    <row r="5050" spans="1:11" x14ac:dyDescent="0.3">
      <c r="A5050" s="4" t="s">
        <v>282</v>
      </c>
      <c r="B5050" s="4" t="s">
        <v>248</v>
      </c>
      <c r="C5050" s="4" t="s">
        <v>10</v>
      </c>
      <c r="D5050" s="4" t="s">
        <v>417</v>
      </c>
      <c r="E5050" s="3" t="s">
        <v>850</v>
      </c>
      <c r="F5050" s="3"/>
      <c r="G5050" s="3" t="s">
        <v>34</v>
      </c>
      <c r="H5050" s="3"/>
      <c r="I5050" s="3" t="s">
        <v>833</v>
      </c>
      <c r="J5050" s="3">
        <v>2040</v>
      </c>
      <c r="K5050" s="9">
        <v>0</v>
      </c>
    </row>
    <row r="5051" spans="1:11" x14ac:dyDescent="0.3">
      <c r="A5051" s="4" t="s">
        <v>282</v>
      </c>
      <c r="B5051" s="4" t="s">
        <v>248</v>
      </c>
      <c r="C5051" s="4" t="s">
        <v>10</v>
      </c>
      <c r="D5051" s="4" t="s">
        <v>417</v>
      </c>
      <c r="E5051" s="3" t="s">
        <v>850</v>
      </c>
      <c r="F5051" s="3"/>
      <c r="G5051" s="3" t="s">
        <v>34</v>
      </c>
      <c r="H5051" s="3"/>
      <c r="I5051" s="3" t="s">
        <v>833</v>
      </c>
      <c r="J5051" s="3">
        <v>2050</v>
      </c>
      <c r="K5051" s="9">
        <v>0</v>
      </c>
    </row>
    <row r="5052" spans="1:11" x14ac:dyDescent="0.3">
      <c r="A5052" s="4" t="s">
        <v>282</v>
      </c>
      <c r="B5052" s="4" t="s">
        <v>248</v>
      </c>
      <c r="C5052" s="4" t="s">
        <v>10</v>
      </c>
      <c r="D5052" s="4" t="s">
        <v>650</v>
      </c>
      <c r="E5052" s="3" t="s">
        <v>866</v>
      </c>
      <c r="F5052" s="3"/>
      <c r="G5052" s="3" t="s">
        <v>251</v>
      </c>
      <c r="H5052" s="3"/>
      <c r="I5052" s="3" t="s">
        <v>12</v>
      </c>
      <c r="J5052" s="3">
        <v>2020</v>
      </c>
      <c r="K5052" s="9">
        <v>0.75</v>
      </c>
    </row>
    <row r="5053" spans="1:11" x14ac:dyDescent="0.3">
      <c r="A5053" s="4" t="s">
        <v>282</v>
      </c>
      <c r="B5053" s="4" t="s">
        <v>248</v>
      </c>
      <c r="C5053" s="4" t="s">
        <v>10</v>
      </c>
      <c r="D5053" s="4" t="s">
        <v>650</v>
      </c>
      <c r="E5053" s="3" t="s">
        <v>866</v>
      </c>
      <c r="F5053" s="3"/>
      <c r="G5053" s="3" t="s">
        <v>251</v>
      </c>
      <c r="H5053" s="3"/>
      <c r="I5053" s="3" t="s">
        <v>12</v>
      </c>
      <c r="J5053" s="3">
        <v>2050</v>
      </c>
      <c r="K5053" s="9">
        <v>0.75</v>
      </c>
    </row>
    <row r="5054" spans="1:11" x14ac:dyDescent="0.3">
      <c r="A5054" s="4" t="s">
        <v>282</v>
      </c>
      <c r="B5054" s="4" t="s">
        <v>248</v>
      </c>
      <c r="C5054" s="4" t="s">
        <v>10</v>
      </c>
      <c r="D5054" s="4" t="s">
        <v>650</v>
      </c>
      <c r="E5054" s="3" t="s">
        <v>866</v>
      </c>
      <c r="F5054" s="3"/>
      <c r="G5054" s="3" t="s">
        <v>251</v>
      </c>
      <c r="H5054" s="3"/>
      <c r="I5054" s="3" t="s">
        <v>11</v>
      </c>
      <c r="J5054" s="3">
        <v>2020</v>
      </c>
      <c r="K5054" s="9">
        <v>1.25</v>
      </c>
    </row>
    <row r="5055" spans="1:11" x14ac:dyDescent="0.3">
      <c r="A5055" s="4" t="s">
        <v>282</v>
      </c>
      <c r="B5055" s="4" t="s">
        <v>248</v>
      </c>
      <c r="C5055" s="4" t="s">
        <v>10</v>
      </c>
      <c r="D5055" s="4" t="s">
        <v>650</v>
      </c>
      <c r="E5055" s="3" t="s">
        <v>866</v>
      </c>
      <c r="F5055" s="3"/>
      <c r="G5055" s="3" t="s">
        <v>251</v>
      </c>
      <c r="H5055" s="3"/>
      <c r="I5055" s="3" t="s">
        <v>11</v>
      </c>
      <c r="J5055" s="3">
        <v>2050</v>
      </c>
      <c r="K5055" s="9">
        <v>1.25</v>
      </c>
    </row>
    <row r="5056" spans="1:11" x14ac:dyDescent="0.3">
      <c r="A5056" s="4" t="s">
        <v>282</v>
      </c>
      <c r="B5056" s="4" t="s">
        <v>248</v>
      </c>
      <c r="C5056" s="4" t="s">
        <v>10</v>
      </c>
      <c r="D5056" s="4" t="s">
        <v>650</v>
      </c>
      <c r="E5056" s="3" t="s">
        <v>866</v>
      </c>
      <c r="F5056" s="3"/>
      <c r="G5056" s="3" t="s">
        <v>251</v>
      </c>
      <c r="H5056" s="3"/>
      <c r="I5056" s="3" t="s">
        <v>833</v>
      </c>
      <c r="J5056" s="3">
        <v>2020</v>
      </c>
      <c r="K5056" s="9">
        <v>0.995</v>
      </c>
    </row>
    <row r="5057" spans="1:11" x14ac:dyDescent="0.3">
      <c r="A5057" s="4" t="s">
        <v>282</v>
      </c>
      <c r="B5057" s="4" t="s">
        <v>248</v>
      </c>
      <c r="C5057" s="4" t="s">
        <v>10</v>
      </c>
      <c r="D5057" s="4" t="s">
        <v>650</v>
      </c>
      <c r="E5057" s="3" t="s">
        <v>866</v>
      </c>
      <c r="F5057" s="3"/>
      <c r="G5057" s="3" t="s">
        <v>251</v>
      </c>
      <c r="H5057" s="3"/>
      <c r="I5057" s="3" t="s">
        <v>833</v>
      </c>
      <c r="J5057" s="3">
        <v>2030</v>
      </c>
      <c r="K5057" s="9">
        <v>0.995</v>
      </c>
    </row>
    <row r="5058" spans="1:11" x14ac:dyDescent="0.3">
      <c r="A5058" s="4" t="s">
        <v>282</v>
      </c>
      <c r="B5058" s="4" t="s">
        <v>248</v>
      </c>
      <c r="C5058" s="4" t="s">
        <v>10</v>
      </c>
      <c r="D5058" s="4" t="s">
        <v>650</v>
      </c>
      <c r="E5058" s="3" t="s">
        <v>866</v>
      </c>
      <c r="F5058" s="3"/>
      <c r="G5058" s="3" t="s">
        <v>251</v>
      </c>
      <c r="H5058" s="3"/>
      <c r="I5058" s="3" t="s">
        <v>833</v>
      </c>
      <c r="J5058" s="3">
        <v>2040</v>
      </c>
      <c r="K5058" s="9">
        <v>0.995</v>
      </c>
    </row>
    <row r="5059" spans="1:11" x14ac:dyDescent="0.3">
      <c r="A5059" s="4" t="s">
        <v>282</v>
      </c>
      <c r="B5059" s="4" t="s">
        <v>248</v>
      </c>
      <c r="C5059" s="4" t="s">
        <v>10</v>
      </c>
      <c r="D5059" s="4" t="s">
        <v>650</v>
      </c>
      <c r="E5059" s="3" t="s">
        <v>866</v>
      </c>
      <c r="F5059" s="3"/>
      <c r="G5059" s="3" t="s">
        <v>251</v>
      </c>
      <c r="H5059" s="3"/>
      <c r="I5059" s="3" t="s">
        <v>833</v>
      </c>
      <c r="J5059" s="3">
        <v>2050</v>
      </c>
      <c r="K5059" s="9">
        <v>0.995</v>
      </c>
    </row>
    <row r="5060" spans="1:11" x14ac:dyDescent="0.3">
      <c r="A5060" s="4" t="s">
        <v>282</v>
      </c>
      <c r="B5060" s="4" t="s">
        <v>248</v>
      </c>
      <c r="C5060" s="4" t="s">
        <v>10</v>
      </c>
      <c r="D5060" s="4" t="s">
        <v>422</v>
      </c>
      <c r="E5060" s="3" t="s">
        <v>857</v>
      </c>
      <c r="F5060" s="3"/>
      <c r="G5060" s="3"/>
      <c r="H5060" s="3">
        <v>18</v>
      </c>
      <c r="I5060" s="3" t="s">
        <v>833</v>
      </c>
      <c r="J5060" s="3">
        <v>2020</v>
      </c>
      <c r="K5060" s="9">
        <v>3</v>
      </c>
    </row>
    <row r="5061" spans="1:11" x14ac:dyDescent="0.3">
      <c r="A5061" s="4" t="s">
        <v>282</v>
      </c>
      <c r="B5061" s="4" t="s">
        <v>248</v>
      </c>
      <c r="C5061" s="4" t="s">
        <v>10</v>
      </c>
      <c r="D5061" s="4" t="s">
        <v>660</v>
      </c>
      <c r="E5061" s="3" t="s">
        <v>866</v>
      </c>
      <c r="F5061" s="3"/>
      <c r="G5061" s="3" t="s">
        <v>1</v>
      </c>
      <c r="H5061" s="3"/>
      <c r="I5061" s="3" t="s">
        <v>12</v>
      </c>
      <c r="J5061" s="3">
        <v>2020</v>
      </c>
      <c r="K5061" s="9">
        <v>0.75</v>
      </c>
    </row>
    <row r="5062" spans="1:11" x14ac:dyDescent="0.3">
      <c r="A5062" s="4" t="s">
        <v>282</v>
      </c>
      <c r="B5062" s="4" t="s">
        <v>248</v>
      </c>
      <c r="C5062" s="4" t="s">
        <v>10</v>
      </c>
      <c r="D5062" s="4" t="s">
        <v>660</v>
      </c>
      <c r="E5062" s="3" t="s">
        <v>866</v>
      </c>
      <c r="F5062" s="3"/>
      <c r="G5062" s="3" t="s">
        <v>1</v>
      </c>
      <c r="H5062" s="3"/>
      <c r="I5062" s="3" t="s">
        <v>12</v>
      </c>
      <c r="J5062" s="3">
        <v>2050</v>
      </c>
      <c r="K5062" s="9">
        <v>0.75</v>
      </c>
    </row>
    <row r="5063" spans="1:11" x14ac:dyDescent="0.3">
      <c r="A5063" s="4" t="s">
        <v>282</v>
      </c>
      <c r="B5063" s="4" t="s">
        <v>248</v>
      </c>
      <c r="C5063" s="4" t="s">
        <v>10</v>
      </c>
      <c r="D5063" s="4" t="s">
        <v>660</v>
      </c>
      <c r="E5063" s="3" t="s">
        <v>866</v>
      </c>
      <c r="F5063" s="3"/>
      <c r="G5063" s="3" t="s">
        <v>1</v>
      </c>
      <c r="H5063" s="3"/>
      <c r="I5063" s="3" t="s">
        <v>11</v>
      </c>
      <c r="J5063" s="3">
        <v>2020</v>
      </c>
      <c r="K5063" s="9">
        <v>1.25</v>
      </c>
    </row>
    <row r="5064" spans="1:11" x14ac:dyDescent="0.3">
      <c r="A5064" s="4" t="s">
        <v>282</v>
      </c>
      <c r="B5064" s="4" t="s">
        <v>248</v>
      </c>
      <c r="C5064" s="4" t="s">
        <v>10</v>
      </c>
      <c r="D5064" s="4" t="s">
        <v>660</v>
      </c>
      <c r="E5064" s="3" t="s">
        <v>866</v>
      </c>
      <c r="F5064" s="3"/>
      <c r="G5064" s="3" t="s">
        <v>1</v>
      </c>
      <c r="H5064" s="3"/>
      <c r="I5064" s="3" t="s">
        <v>11</v>
      </c>
      <c r="J5064" s="3">
        <v>2050</v>
      </c>
      <c r="K5064" s="9">
        <v>1.25</v>
      </c>
    </row>
    <row r="5065" spans="1:11" x14ac:dyDescent="0.3">
      <c r="A5065" s="4" t="s">
        <v>282</v>
      </c>
      <c r="B5065" s="4" t="s">
        <v>248</v>
      </c>
      <c r="C5065" s="4" t="s">
        <v>10</v>
      </c>
      <c r="D5065" s="4" t="s">
        <v>660</v>
      </c>
      <c r="E5065" s="3" t="s">
        <v>866</v>
      </c>
      <c r="F5065" s="3"/>
      <c r="G5065" s="3" t="s">
        <v>1</v>
      </c>
      <c r="H5065" s="3"/>
      <c r="I5065" s="3" t="s">
        <v>833</v>
      </c>
      <c r="J5065" s="3">
        <v>2020</v>
      </c>
      <c r="K5065" s="9">
        <v>5.0000000000000001E-3</v>
      </c>
    </row>
    <row r="5066" spans="1:11" x14ac:dyDescent="0.3">
      <c r="A5066" s="4" t="s">
        <v>282</v>
      </c>
      <c r="B5066" s="4" t="s">
        <v>248</v>
      </c>
      <c r="C5066" s="4" t="s">
        <v>10</v>
      </c>
      <c r="D5066" s="4" t="s">
        <v>660</v>
      </c>
      <c r="E5066" s="3" t="s">
        <v>866</v>
      </c>
      <c r="F5066" s="3"/>
      <c r="G5066" s="3" t="s">
        <v>1</v>
      </c>
      <c r="H5066" s="3"/>
      <c r="I5066" s="3" t="s">
        <v>833</v>
      </c>
      <c r="J5066" s="3">
        <v>2030</v>
      </c>
      <c r="K5066" s="9">
        <v>5.0000000000000001E-3</v>
      </c>
    </row>
    <row r="5067" spans="1:11" x14ac:dyDescent="0.3">
      <c r="A5067" s="4" t="s">
        <v>282</v>
      </c>
      <c r="B5067" s="4" t="s">
        <v>248</v>
      </c>
      <c r="C5067" s="4" t="s">
        <v>10</v>
      </c>
      <c r="D5067" s="4" t="s">
        <v>660</v>
      </c>
      <c r="E5067" s="3" t="s">
        <v>866</v>
      </c>
      <c r="F5067" s="3"/>
      <c r="G5067" s="3" t="s">
        <v>1</v>
      </c>
      <c r="H5067" s="3"/>
      <c r="I5067" s="3" t="s">
        <v>833</v>
      </c>
      <c r="J5067" s="3">
        <v>2040</v>
      </c>
      <c r="K5067" s="9">
        <v>5.0000000000000001E-3</v>
      </c>
    </row>
    <row r="5068" spans="1:11" x14ac:dyDescent="0.3">
      <c r="A5068" s="4" t="s">
        <v>282</v>
      </c>
      <c r="B5068" s="4" t="s">
        <v>248</v>
      </c>
      <c r="C5068" s="4" t="s">
        <v>10</v>
      </c>
      <c r="D5068" s="4" t="s">
        <v>660</v>
      </c>
      <c r="E5068" s="3" t="s">
        <v>866</v>
      </c>
      <c r="F5068" s="3"/>
      <c r="G5068" s="3" t="s">
        <v>1</v>
      </c>
      <c r="H5068" s="3"/>
      <c r="I5068" s="3" t="s">
        <v>833</v>
      </c>
      <c r="J5068" s="3">
        <v>2050</v>
      </c>
      <c r="K5068" s="9">
        <v>5.0000000000000001E-3</v>
      </c>
    </row>
    <row r="5069" spans="1:11" x14ac:dyDescent="0.3">
      <c r="A5069" s="4" t="s">
        <v>282</v>
      </c>
      <c r="B5069" s="4" t="s">
        <v>248</v>
      </c>
      <c r="C5069" s="4" t="s">
        <v>10</v>
      </c>
      <c r="D5069" s="4" t="s">
        <v>419</v>
      </c>
      <c r="E5069" s="3" t="s">
        <v>853</v>
      </c>
      <c r="F5069" s="3"/>
      <c r="G5069" s="3"/>
      <c r="H5069" s="3"/>
      <c r="I5069" s="3" t="s">
        <v>833</v>
      </c>
      <c r="J5069" s="3">
        <v>2020</v>
      </c>
      <c r="K5069" s="9">
        <v>25</v>
      </c>
    </row>
    <row r="5070" spans="1:11" x14ac:dyDescent="0.3">
      <c r="A5070" s="4" t="s">
        <v>282</v>
      </c>
      <c r="B5070" s="4" t="s">
        <v>248</v>
      </c>
      <c r="C5070" s="4" t="s">
        <v>10</v>
      </c>
      <c r="D5070" s="4" t="s">
        <v>657</v>
      </c>
      <c r="E5070" s="3" t="s">
        <v>917</v>
      </c>
      <c r="F5070" s="3"/>
      <c r="G5070" s="3" t="s">
        <v>249</v>
      </c>
      <c r="H5070" s="3" t="s">
        <v>238</v>
      </c>
      <c r="I5070" s="3" t="s">
        <v>12</v>
      </c>
      <c r="J5070" s="3">
        <v>2020</v>
      </c>
      <c r="K5070" s="9">
        <v>0.5</v>
      </c>
    </row>
    <row r="5071" spans="1:11" x14ac:dyDescent="0.3">
      <c r="A5071" s="4" t="s">
        <v>282</v>
      </c>
      <c r="B5071" s="4" t="s">
        <v>248</v>
      </c>
      <c r="C5071" s="4" t="s">
        <v>10</v>
      </c>
      <c r="D5071" s="4" t="s">
        <v>657</v>
      </c>
      <c r="E5071" s="3" t="s">
        <v>917</v>
      </c>
      <c r="F5071" s="3"/>
      <c r="G5071" s="3" t="s">
        <v>249</v>
      </c>
      <c r="H5071" s="3" t="s">
        <v>238</v>
      </c>
      <c r="I5071" s="3" t="s">
        <v>12</v>
      </c>
      <c r="J5071" s="3">
        <v>2050</v>
      </c>
      <c r="K5071" s="9">
        <v>0.5</v>
      </c>
    </row>
    <row r="5072" spans="1:11" x14ac:dyDescent="0.3">
      <c r="A5072" s="4" t="s">
        <v>282</v>
      </c>
      <c r="B5072" s="4" t="s">
        <v>248</v>
      </c>
      <c r="C5072" s="4" t="s">
        <v>10</v>
      </c>
      <c r="D5072" s="4" t="s">
        <v>657</v>
      </c>
      <c r="E5072" s="3" t="s">
        <v>917</v>
      </c>
      <c r="F5072" s="3"/>
      <c r="G5072" s="3" t="s">
        <v>249</v>
      </c>
      <c r="H5072" s="3" t="s">
        <v>238</v>
      </c>
      <c r="I5072" s="3" t="s">
        <v>11</v>
      </c>
      <c r="J5072" s="3">
        <v>2020</v>
      </c>
      <c r="K5072" s="9">
        <v>1.5</v>
      </c>
    </row>
    <row r="5073" spans="1:11" x14ac:dyDescent="0.3">
      <c r="A5073" s="4" t="s">
        <v>282</v>
      </c>
      <c r="B5073" s="4" t="s">
        <v>248</v>
      </c>
      <c r="C5073" s="4" t="s">
        <v>10</v>
      </c>
      <c r="D5073" s="4" t="s">
        <v>657</v>
      </c>
      <c r="E5073" s="3" t="s">
        <v>917</v>
      </c>
      <c r="F5073" s="3"/>
      <c r="G5073" s="3" t="s">
        <v>249</v>
      </c>
      <c r="H5073" s="3" t="s">
        <v>238</v>
      </c>
      <c r="I5073" s="3" t="s">
        <v>11</v>
      </c>
      <c r="J5073" s="3">
        <v>2050</v>
      </c>
      <c r="K5073" s="9">
        <v>1.5</v>
      </c>
    </row>
    <row r="5074" spans="1:11" x14ac:dyDescent="0.3">
      <c r="A5074" s="4" t="s">
        <v>282</v>
      </c>
      <c r="B5074" s="4" t="s">
        <v>248</v>
      </c>
      <c r="C5074" s="4" t="s">
        <v>10</v>
      </c>
      <c r="D5074" s="4" t="s">
        <v>657</v>
      </c>
      <c r="E5074" s="3" t="s">
        <v>917</v>
      </c>
      <c r="F5074" s="3"/>
      <c r="G5074" s="3" t="s">
        <v>249</v>
      </c>
      <c r="H5074" s="3" t="s">
        <v>238</v>
      </c>
      <c r="I5074" s="3" t="s">
        <v>833</v>
      </c>
      <c r="J5074" s="3">
        <v>2020</v>
      </c>
      <c r="K5074" s="9">
        <v>2</v>
      </c>
    </row>
    <row r="5075" spans="1:11" x14ac:dyDescent="0.3">
      <c r="A5075" s="4" t="s">
        <v>282</v>
      </c>
      <c r="B5075" s="4" t="s">
        <v>248</v>
      </c>
      <c r="C5075" s="4" t="s">
        <v>10</v>
      </c>
      <c r="D5075" s="4" t="s">
        <v>657</v>
      </c>
      <c r="E5075" s="3" t="s">
        <v>917</v>
      </c>
      <c r="F5075" s="3"/>
      <c r="G5075" s="3" t="s">
        <v>249</v>
      </c>
      <c r="H5075" s="3" t="s">
        <v>238</v>
      </c>
      <c r="I5075" s="3" t="s">
        <v>833</v>
      </c>
      <c r="J5075" s="3">
        <v>2030</v>
      </c>
      <c r="K5075" s="9">
        <v>13</v>
      </c>
    </row>
    <row r="5076" spans="1:11" x14ac:dyDescent="0.3">
      <c r="A5076" s="4" t="s">
        <v>282</v>
      </c>
      <c r="B5076" s="4" t="s">
        <v>248</v>
      </c>
      <c r="C5076" s="4" t="s">
        <v>10</v>
      </c>
      <c r="D5076" s="4" t="s">
        <v>657</v>
      </c>
      <c r="E5076" s="3" t="s">
        <v>917</v>
      </c>
      <c r="F5076" s="3"/>
      <c r="G5076" s="3" t="s">
        <v>249</v>
      </c>
      <c r="H5076" s="3" t="s">
        <v>238</v>
      </c>
      <c r="I5076" s="3" t="s">
        <v>833</v>
      </c>
      <c r="J5076" s="3">
        <v>2040</v>
      </c>
      <c r="K5076" s="9">
        <v>41</v>
      </c>
    </row>
    <row r="5077" spans="1:11" x14ac:dyDescent="0.3">
      <c r="A5077" s="4" t="s">
        <v>282</v>
      </c>
      <c r="B5077" s="4" t="s">
        <v>248</v>
      </c>
      <c r="C5077" s="4" t="s">
        <v>10</v>
      </c>
      <c r="D5077" s="4" t="s">
        <v>657</v>
      </c>
      <c r="E5077" s="3" t="s">
        <v>917</v>
      </c>
      <c r="F5077" s="3"/>
      <c r="G5077" s="3" t="s">
        <v>249</v>
      </c>
      <c r="H5077" s="3" t="s">
        <v>238</v>
      </c>
      <c r="I5077" s="3" t="s">
        <v>833</v>
      </c>
      <c r="J5077" s="3">
        <v>2050</v>
      </c>
      <c r="K5077" s="9">
        <v>165</v>
      </c>
    </row>
    <row r="5078" spans="1:11" x14ac:dyDescent="0.3">
      <c r="A5078" s="4" t="s">
        <v>282</v>
      </c>
      <c r="B5078" s="4" t="s">
        <v>248</v>
      </c>
      <c r="C5078" s="4" t="s">
        <v>10</v>
      </c>
      <c r="D5078" s="4" t="s">
        <v>658</v>
      </c>
      <c r="E5078" s="3" t="s">
        <v>855</v>
      </c>
      <c r="F5078" s="3"/>
      <c r="G5078" s="3" t="s">
        <v>239</v>
      </c>
      <c r="H5078" s="3" t="s">
        <v>240</v>
      </c>
      <c r="I5078" s="3" t="s">
        <v>12</v>
      </c>
      <c r="J5078" s="3">
        <v>2020</v>
      </c>
      <c r="K5078" s="9">
        <v>0.5</v>
      </c>
    </row>
    <row r="5079" spans="1:11" x14ac:dyDescent="0.3">
      <c r="A5079" s="4" t="s">
        <v>282</v>
      </c>
      <c r="B5079" s="4" t="s">
        <v>248</v>
      </c>
      <c r="C5079" s="4" t="s">
        <v>10</v>
      </c>
      <c r="D5079" s="4" t="s">
        <v>658</v>
      </c>
      <c r="E5079" s="3" t="s">
        <v>855</v>
      </c>
      <c r="F5079" s="3"/>
      <c r="G5079" s="3" t="s">
        <v>239</v>
      </c>
      <c r="H5079" s="3" t="s">
        <v>240</v>
      </c>
      <c r="I5079" s="3" t="s">
        <v>12</v>
      </c>
      <c r="J5079" s="3">
        <v>2050</v>
      </c>
      <c r="K5079" s="9">
        <v>0.5</v>
      </c>
    </row>
    <row r="5080" spans="1:11" x14ac:dyDescent="0.3">
      <c r="A5080" s="4" t="s">
        <v>282</v>
      </c>
      <c r="B5080" s="4" t="s">
        <v>248</v>
      </c>
      <c r="C5080" s="4" t="s">
        <v>10</v>
      </c>
      <c r="D5080" s="4" t="s">
        <v>658</v>
      </c>
      <c r="E5080" s="3" t="s">
        <v>855</v>
      </c>
      <c r="F5080" s="3"/>
      <c r="G5080" s="3" t="s">
        <v>239</v>
      </c>
      <c r="H5080" s="3" t="s">
        <v>240</v>
      </c>
      <c r="I5080" s="3" t="s">
        <v>11</v>
      </c>
      <c r="J5080" s="3">
        <v>2020</v>
      </c>
      <c r="K5080" s="9">
        <v>1.5</v>
      </c>
    </row>
    <row r="5081" spans="1:11" x14ac:dyDescent="0.3">
      <c r="A5081" s="4" t="s">
        <v>282</v>
      </c>
      <c r="B5081" s="4" t="s">
        <v>248</v>
      </c>
      <c r="C5081" s="4" t="s">
        <v>10</v>
      </c>
      <c r="D5081" s="4" t="s">
        <v>658</v>
      </c>
      <c r="E5081" s="3" t="s">
        <v>855</v>
      </c>
      <c r="F5081" s="3"/>
      <c r="G5081" s="3" t="s">
        <v>239</v>
      </c>
      <c r="H5081" s="3" t="s">
        <v>240</v>
      </c>
      <c r="I5081" s="3" t="s">
        <v>11</v>
      </c>
      <c r="J5081" s="3">
        <v>2050</v>
      </c>
      <c r="K5081" s="9">
        <v>1.5</v>
      </c>
    </row>
    <row r="5082" spans="1:11" x14ac:dyDescent="0.3">
      <c r="A5082" s="4" t="s">
        <v>282</v>
      </c>
      <c r="B5082" s="4" t="s">
        <v>248</v>
      </c>
      <c r="C5082" s="4" t="s">
        <v>10</v>
      </c>
      <c r="D5082" s="4" t="s">
        <v>658</v>
      </c>
      <c r="E5082" s="3" t="s">
        <v>855</v>
      </c>
      <c r="F5082" s="3"/>
      <c r="G5082" s="3" t="s">
        <v>239</v>
      </c>
      <c r="H5082" s="3" t="s">
        <v>240</v>
      </c>
      <c r="I5082" s="3" t="s">
        <v>833</v>
      </c>
      <c r="J5082" s="3">
        <v>2020</v>
      </c>
      <c r="K5082" s="9">
        <v>3.1</v>
      </c>
    </row>
    <row r="5083" spans="1:11" x14ac:dyDescent="0.3">
      <c r="A5083" s="4" t="s">
        <v>282</v>
      </c>
      <c r="B5083" s="4" t="s">
        <v>248</v>
      </c>
      <c r="C5083" s="4" t="s">
        <v>10</v>
      </c>
      <c r="D5083" s="4" t="s">
        <v>658</v>
      </c>
      <c r="E5083" s="3" t="s">
        <v>855</v>
      </c>
      <c r="F5083" s="3"/>
      <c r="G5083" s="3" t="s">
        <v>239</v>
      </c>
      <c r="H5083" s="3" t="s">
        <v>240</v>
      </c>
      <c r="I5083" s="3" t="s">
        <v>833</v>
      </c>
      <c r="J5083" s="3">
        <v>2030</v>
      </c>
      <c r="K5083" s="9">
        <v>20.5</v>
      </c>
    </row>
    <row r="5084" spans="1:11" x14ac:dyDescent="0.3">
      <c r="A5084" s="4" t="s">
        <v>282</v>
      </c>
      <c r="B5084" s="4" t="s">
        <v>248</v>
      </c>
      <c r="C5084" s="4" t="s">
        <v>10</v>
      </c>
      <c r="D5084" s="4" t="s">
        <v>658</v>
      </c>
      <c r="E5084" s="3" t="s">
        <v>855</v>
      </c>
      <c r="F5084" s="3"/>
      <c r="G5084" s="3" t="s">
        <v>239</v>
      </c>
      <c r="H5084" s="3" t="s">
        <v>240</v>
      </c>
      <c r="I5084" s="3" t="s">
        <v>833</v>
      </c>
      <c r="J5084" s="3">
        <v>2040</v>
      </c>
      <c r="K5084" s="9">
        <v>64.5</v>
      </c>
    </row>
    <row r="5085" spans="1:11" x14ac:dyDescent="0.3">
      <c r="A5085" s="4" t="s">
        <v>282</v>
      </c>
      <c r="B5085" s="4" t="s">
        <v>248</v>
      </c>
      <c r="C5085" s="4" t="s">
        <v>10</v>
      </c>
      <c r="D5085" s="4" t="s">
        <v>658</v>
      </c>
      <c r="E5085" s="3" t="s">
        <v>855</v>
      </c>
      <c r="F5085" s="3"/>
      <c r="G5085" s="3" t="s">
        <v>239</v>
      </c>
      <c r="H5085" s="3" t="s">
        <v>240</v>
      </c>
      <c r="I5085" s="3" t="s">
        <v>833</v>
      </c>
      <c r="J5085" s="3">
        <v>2050</v>
      </c>
      <c r="K5085" s="9">
        <v>259.60000000000002</v>
      </c>
    </row>
    <row r="5086" spans="1:11" x14ac:dyDescent="0.3">
      <c r="A5086" s="4" t="s">
        <v>282</v>
      </c>
      <c r="B5086" s="4" t="s">
        <v>248</v>
      </c>
      <c r="C5086" s="4" t="s">
        <v>415</v>
      </c>
      <c r="D5086" s="4" t="s">
        <v>453</v>
      </c>
      <c r="E5086" s="3" t="s">
        <v>850</v>
      </c>
      <c r="F5086" s="3"/>
      <c r="G5086" s="3" t="s">
        <v>32</v>
      </c>
      <c r="H5086" s="3"/>
      <c r="I5086" s="3" t="s">
        <v>833</v>
      </c>
      <c r="J5086" s="3">
        <v>2020</v>
      </c>
      <c r="K5086" s="9">
        <v>75</v>
      </c>
    </row>
    <row r="5087" spans="1:11" x14ac:dyDescent="0.3">
      <c r="A5087" s="4" t="s">
        <v>282</v>
      </c>
      <c r="B5087" s="4" t="s">
        <v>248</v>
      </c>
      <c r="C5087" s="4" t="s">
        <v>415</v>
      </c>
      <c r="D5087" s="4" t="s">
        <v>453</v>
      </c>
      <c r="E5087" s="3" t="s">
        <v>850</v>
      </c>
      <c r="F5087" s="3"/>
      <c r="G5087" s="3" t="s">
        <v>32</v>
      </c>
      <c r="H5087" s="3"/>
      <c r="I5087" s="3" t="s">
        <v>833</v>
      </c>
      <c r="J5087" s="3">
        <v>2030</v>
      </c>
      <c r="K5087" s="9">
        <v>75</v>
      </c>
    </row>
    <row r="5088" spans="1:11" x14ac:dyDescent="0.3">
      <c r="A5088" s="4" t="s">
        <v>282</v>
      </c>
      <c r="B5088" s="4" t="s">
        <v>248</v>
      </c>
      <c r="C5088" s="4" t="s">
        <v>415</v>
      </c>
      <c r="D5088" s="4" t="s">
        <v>453</v>
      </c>
      <c r="E5088" s="3" t="s">
        <v>850</v>
      </c>
      <c r="F5088" s="3"/>
      <c r="G5088" s="3" t="s">
        <v>32</v>
      </c>
      <c r="H5088" s="3"/>
      <c r="I5088" s="3" t="s">
        <v>833</v>
      </c>
      <c r="J5088" s="3">
        <v>2040</v>
      </c>
      <c r="K5088" s="9">
        <v>75</v>
      </c>
    </row>
    <row r="5089" spans="1:11" x14ac:dyDescent="0.3">
      <c r="A5089" s="4" t="s">
        <v>282</v>
      </c>
      <c r="B5089" s="4" t="s">
        <v>248</v>
      </c>
      <c r="C5089" s="4" t="s">
        <v>415</v>
      </c>
      <c r="D5089" s="4" t="s">
        <v>453</v>
      </c>
      <c r="E5089" s="3" t="s">
        <v>850</v>
      </c>
      <c r="F5089" s="3"/>
      <c r="G5089" s="3" t="s">
        <v>32</v>
      </c>
      <c r="H5089" s="3"/>
      <c r="I5089" s="3" t="s">
        <v>833</v>
      </c>
      <c r="J5089" s="3">
        <v>2050</v>
      </c>
      <c r="K5089" s="9">
        <v>75</v>
      </c>
    </row>
    <row r="5090" spans="1:11" x14ac:dyDescent="0.3">
      <c r="A5090" s="4" t="s">
        <v>282</v>
      </c>
      <c r="B5090" s="4" t="s">
        <v>248</v>
      </c>
      <c r="C5090" s="4" t="s">
        <v>415</v>
      </c>
      <c r="D5090" s="4" t="s">
        <v>454</v>
      </c>
      <c r="E5090" s="3" t="s">
        <v>850</v>
      </c>
      <c r="F5090" s="3"/>
      <c r="G5090" s="3"/>
      <c r="H5090" s="3"/>
      <c r="I5090" s="3" t="s">
        <v>833</v>
      </c>
      <c r="J5090" s="3">
        <v>2020</v>
      </c>
      <c r="K5090" s="9">
        <v>25</v>
      </c>
    </row>
    <row r="5091" spans="1:11" x14ac:dyDescent="0.3">
      <c r="A5091" s="4" t="s">
        <v>282</v>
      </c>
      <c r="B5091" s="4" t="s">
        <v>248</v>
      </c>
      <c r="C5091" s="4" t="s">
        <v>415</v>
      </c>
      <c r="D5091" s="4" t="s">
        <v>454</v>
      </c>
      <c r="E5091" s="3" t="s">
        <v>850</v>
      </c>
      <c r="F5091" s="3"/>
      <c r="G5091" s="3"/>
      <c r="H5091" s="3"/>
      <c r="I5091" s="3" t="s">
        <v>833</v>
      </c>
      <c r="J5091" s="3">
        <v>2030</v>
      </c>
      <c r="K5091" s="9">
        <v>25</v>
      </c>
    </row>
    <row r="5092" spans="1:11" x14ac:dyDescent="0.3">
      <c r="A5092" s="4" t="s">
        <v>282</v>
      </c>
      <c r="B5092" s="4" t="s">
        <v>248</v>
      </c>
      <c r="C5092" s="4" t="s">
        <v>415</v>
      </c>
      <c r="D5092" s="4" t="s">
        <v>454</v>
      </c>
      <c r="E5092" s="3" t="s">
        <v>850</v>
      </c>
      <c r="F5092" s="3"/>
      <c r="G5092" s="3"/>
      <c r="H5092" s="3"/>
      <c r="I5092" s="3" t="s">
        <v>833</v>
      </c>
      <c r="J5092" s="3">
        <v>2040</v>
      </c>
      <c r="K5092" s="9">
        <v>25</v>
      </c>
    </row>
    <row r="5093" spans="1:11" x14ac:dyDescent="0.3">
      <c r="A5093" s="4" t="s">
        <v>282</v>
      </c>
      <c r="B5093" s="4" t="s">
        <v>248</v>
      </c>
      <c r="C5093" s="4" t="s">
        <v>415</v>
      </c>
      <c r="D5093" s="4" t="s">
        <v>454</v>
      </c>
      <c r="E5093" s="3" t="s">
        <v>850</v>
      </c>
      <c r="F5093" s="3"/>
      <c r="G5093" s="3"/>
      <c r="H5093" s="3"/>
      <c r="I5093" s="3" t="s">
        <v>833</v>
      </c>
      <c r="J5093" s="3">
        <v>2050</v>
      </c>
      <c r="K5093" s="9">
        <v>25</v>
      </c>
    </row>
    <row r="5094" spans="1:11" x14ac:dyDescent="0.3">
      <c r="A5094" s="4" t="s">
        <v>282</v>
      </c>
      <c r="B5094" s="4" t="s">
        <v>248</v>
      </c>
      <c r="C5094" s="4" t="s">
        <v>415</v>
      </c>
      <c r="D5094" s="4" t="s">
        <v>789</v>
      </c>
      <c r="E5094" s="3" t="s">
        <v>918</v>
      </c>
      <c r="F5094" s="3"/>
      <c r="G5094" s="3" t="s">
        <v>35</v>
      </c>
      <c r="H5094" s="3">
        <v>18</v>
      </c>
      <c r="I5094" s="3" t="s">
        <v>12</v>
      </c>
      <c r="J5094" s="3">
        <v>2020</v>
      </c>
      <c r="K5094" s="9">
        <v>0.9</v>
      </c>
    </row>
    <row r="5095" spans="1:11" x14ac:dyDescent="0.3">
      <c r="A5095" s="4" t="s">
        <v>282</v>
      </c>
      <c r="B5095" s="4" t="s">
        <v>248</v>
      </c>
      <c r="C5095" s="4" t="s">
        <v>415</v>
      </c>
      <c r="D5095" s="4" t="s">
        <v>789</v>
      </c>
      <c r="E5095" s="3" t="s">
        <v>918</v>
      </c>
      <c r="F5095" s="3"/>
      <c r="G5095" s="3" t="s">
        <v>35</v>
      </c>
      <c r="H5095" s="3">
        <v>18</v>
      </c>
      <c r="I5095" s="3" t="s">
        <v>12</v>
      </c>
      <c r="J5095" s="3">
        <v>2050</v>
      </c>
      <c r="K5095" s="9">
        <v>0.9</v>
      </c>
    </row>
    <row r="5096" spans="1:11" x14ac:dyDescent="0.3">
      <c r="A5096" s="4" t="s">
        <v>282</v>
      </c>
      <c r="B5096" s="4" t="s">
        <v>248</v>
      </c>
      <c r="C5096" s="4" t="s">
        <v>415</v>
      </c>
      <c r="D5096" s="4" t="s">
        <v>789</v>
      </c>
      <c r="E5096" s="3" t="s">
        <v>918</v>
      </c>
      <c r="F5096" s="3"/>
      <c r="G5096" s="3" t="s">
        <v>35</v>
      </c>
      <c r="H5096" s="3">
        <v>18</v>
      </c>
      <c r="I5096" s="3" t="s">
        <v>11</v>
      </c>
      <c r="J5096" s="3">
        <v>2020</v>
      </c>
      <c r="K5096" s="9">
        <v>1.1000000000000001</v>
      </c>
    </row>
    <row r="5097" spans="1:11" x14ac:dyDescent="0.3">
      <c r="A5097" s="4" t="s">
        <v>282</v>
      </c>
      <c r="B5097" s="4" t="s">
        <v>248</v>
      </c>
      <c r="C5097" s="4" t="s">
        <v>415</v>
      </c>
      <c r="D5097" s="4" t="s">
        <v>789</v>
      </c>
      <c r="E5097" s="3" t="s">
        <v>918</v>
      </c>
      <c r="F5097" s="3"/>
      <c r="G5097" s="3" t="s">
        <v>35</v>
      </c>
      <c r="H5097" s="3">
        <v>18</v>
      </c>
      <c r="I5097" s="3" t="s">
        <v>11</v>
      </c>
      <c r="J5097" s="3">
        <v>2050</v>
      </c>
      <c r="K5097" s="9">
        <v>1.1000000000000001</v>
      </c>
    </row>
    <row r="5098" spans="1:11" x14ac:dyDescent="0.3">
      <c r="A5098" s="4" t="s">
        <v>282</v>
      </c>
      <c r="B5098" s="4" t="s">
        <v>248</v>
      </c>
      <c r="C5098" s="4" t="s">
        <v>415</v>
      </c>
      <c r="D5098" s="4" t="s">
        <v>789</v>
      </c>
      <c r="E5098" s="3" t="s">
        <v>918</v>
      </c>
      <c r="F5098" s="3"/>
      <c r="G5098" s="3" t="s">
        <v>35</v>
      </c>
      <c r="H5098" s="3">
        <v>18</v>
      </c>
      <c r="I5098" s="3" t="s">
        <v>833</v>
      </c>
      <c r="J5098" s="3">
        <v>2020</v>
      </c>
      <c r="K5098" s="9">
        <v>16.899999999999999</v>
      </c>
    </row>
    <row r="5099" spans="1:11" x14ac:dyDescent="0.3">
      <c r="A5099" s="4" t="s">
        <v>282</v>
      </c>
      <c r="B5099" s="4" t="s">
        <v>248</v>
      </c>
      <c r="C5099" s="4" t="s">
        <v>415</v>
      </c>
      <c r="D5099" s="4" t="s">
        <v>789</v>
      </c>
      <c r="E5099" s="3" t="s">
        <v>918</v>
      </c>
      <c r="F5099" s="3"/>
      <c r="G5099" s="3" t="s">
        <v>35</v>
      </c>
      <c r="H5099" s="3">
        <v>18</v>
      </c>
      <c r="I5099" s="3" t="s">
        <v>833</v>
      </c>
      <c r="J5099" s="3">
        <v>2030</v>
      </c>
      <c r="K5099" s="9">
        <v>12.7</v>
      </c>
    </row>
    <row r="5100" spans="1:11" x14ac:dyDescent="0.3">
      <c r="A5100" s="4" t="s">
        <v>282</v>
      </c>
      <c r="B5100" s="4" t="s">
        <v>248</v>
      </c>
      <c r="C5100" s="4" t="s">
        <v>415</v>
      </c>
      <c r="D5100" s="4" t="s">
        <v>789</v>
      </c>
      <c r="E5100" s="3" t="s">
        <v>918</v>
      </c>
      <c r="F5100" s="3"/>
      <c r="G5100" s="3" t="s">
        <v>35</v>
      </c>
      <c r="H5100" s="3">
        <v>18</v>
      </c>
      <c r="I5100" s="3" t="s">
        <v>833</v>
      </c>
      <c r="J5100" s="3">
        <v>2040</v>
      </c>
      <c r="K5100" s="9">
        <v>8.5</v>
      </c>
    </row>
    <row r="5101" spans="1:11" x14ac:dyDescent="0.3">
      <c r="A5101" s="4" t="s">
        <v>282</v>
      </c>
      <c r="B5101" s="4" t="s">
        <v>248</v>
      </c>
      <c r="C5101" s="4" t="s">
        <v>415</v>
      </c>
      <c r="D5101" s="4" t="s">
        <v>789</v>
      </c>
      <c r="E5101" s="3" t="s">
        <v>918</v>
      </c>
      <c r="F5101" s="3"/>
      <c r="G5101" s="3" t="s">
        <v>35</v>
      </c>
      <c r="H5101" s="3">
        <v>18</v>
      </c>
      <c r="I5101" s="3" t="s">
        <v>833</v>
      </c>
      <c r="J5101" s="3">
        <v>2050</v>
      </c>
      <c r="K5101" s="9">
        <v>7.4</v>
      </c>
    </row>
    <row r="5102" spans="1:11" x14ac:dyDescent="0.3">
      <c r="A5102" s="4" t="s">
        <v>282</v>
      </c>
      <c r="B5102" s="4" t="s">
        <v>248</v>
      </c>
      <c r="C5102" s="4" t="s">
        <v>415</v>
      </c>
      <c r="D5102" s="4" t="s">
        <v>699</v>
      </c>
      <c r="E5102" s="3" t="s">
        <v>869</v>
      </c>
      <c r="F5102" s="3"/>
      <c r="G5102" s="3" t="s">
        <v>252</v>
      </c>
      <c r="H5102" s="3" t="s">
        <v>243</v>
      </c>
      <c r="I5102" s="3" t="s">
        <v>12</v>
      </c>
      <c r="J5102" s="3">
        <v>2020</v>
      </c>
      <c r="K5102" s="9">
        <v>0.75</v>
      </c>
    </row>
    <row r="5103" spans="1:11" x14ac:dyDescent="0.3">
      <c r="A5103" s="4" t="s">
        <v>282</v>
      </c>
      <c r="B5103" s="4" t="s">
        <v>248</v>
      </c>
      <c r="C5103" s="4" t="s">
        <v>415</v>
      </c>
      <c r="D5103" s="4" t="s">
        <v>699</v>
      </c>
      <c r="E5103" s="3" t="s">
        <v>869</v>
      </c>
      <c r="F5103" s="3"/>
      <c r="G5103" s="3" t="s">
        <v>252</v>
      </c>
      <c r="H5103" s="3" t="s">
        <v>243</v>
      </c>
      <c r="I5103" s="3" t="s">
        <v>12</v>
      </c>
      <c r="J5103" s="3">
        <v>2050</v>
      </c>
      <c r="K5103" s="9">
        <v>0.75</v>
      </c>
    </row>
    <row r="5104" spans="1:11" x14ac:dyDescent="0.3">
      <c r="A5104" s="4" t="s">
        <v>282</v>
      </c>
      <c r="B5104" s="4" t="s">
        <v>248</v>
      </c>
      <c r="C5104" s="4" t="s">
        <v>415</v>
      </c>
      <c r="D5104" s="4" t="s">
        <v>699</v>
      </c>
      <c r="E5104" s="3" t="s">
        <v>869</v>
      </c>
      <c r="F5104" s="3"/>
      <c r="G5104" s="3" t="s">
        <v>252</v>
      </c>
      <c r="H5104" s="3" t="s">
        <v>243</v>
      </c>
      <c r="I5104" s="3" t="s">
        <v>11</v>
      </c>
      <c r="J5104" s="3">
        <v>2020</v>
      </c>
      <c r="K5104" s="9">
        <v>1.5</v>
      </c>
    </row>
    <row r="5105" spans="1:11" x14ac:dyDescent="0.3">
      <c r="A5105" s="4" t="s">
        <v>282</v>
      </c>
      <c r="B5105" s="4" t="s">
        <v>248</v>
      </c>
      <c r="C5105" s="4" t="s">
        <v>415</v>
      </c>
      <c r="D5105" s="4" t="s">
        <v>699</v>
      </c>
      <c r="E5105" s="3" t="s">
        <v>869</v>
      </c>
      <c r="F5105" s="3"/>
      <c r="G5105" s="3" t="s">
        <v>252</v>
      </c>
      <c r="H5105" s="3" t="s">
        <v>243</v>
      </c>
      <c r="I5105" s="3" t="s">
        <v>11</v>
      </c>
      <c r="J5105" s="3">
        <v>2050</v>
      </c>
      <c r="K5105" s="9">
        <v>1.25</v>
      </c>
    </row>
    <row r="5106" spans="1:11" x14ac:dyDescent="0.3">
      <c r="A5106" s="4" t="s">
        <v>282</v>
      </c>
      <c r="B5106" s="4" t="s">
        <v>248</v>
      </c>
      <c r="C5106" s="4" t="s">
        <v>415</v>
      </c>
      <c r="D5106" s="4" t="s">
        <v>699</v>
      </c>
      <c r="E5106" s="3" t="s">
        <v>869</v>
      </c>
      <c r="F5106" s="3"/>
      <c r="G5106" s="3" t="s">
        <v>252</v>
      </c>
      <c r="H5106" s="3" t="s">
        <v>243</v>
      </c>
      <c r="I5106" s="3" t="s">
        <v>833</v>
      </c>
      <c r="J5106" s="3">
        <v>2020</v>
      </c>
      <c r="K5106" s="9">
        <v>2.1</v>
      </c>
    </row>
    <row r="5107" spans="1:11" x14ac:dyDescent="0.3">
      <c r="A5107" s="4" t="s">
        <v>282</v>
      </c>
      <c r="B5107" s="4" t="s">
        <v>248</v>
      </c>
      <c r="C5107" s="4" t="s">
        <v>415</v>
      </c>
      <c r="D5107" s="4" t="s">
        <v>699</v>
      </c>
      <c r="E5107" s="3" t="s">
        <v>869</v>
      </c>
      <c r="F5107" s="3"/>
      <c r="G5107" s="3" t="s">
        <v>252</v>
      </c>
      <c r="H5107" s="3" t="s">
        <v>243</v>
      </c>
      <c r="I5107" s="3" t="s">
        <v>833</v>
      </c>
      <c r="J5107" s="3">
        <v>2030</v>
      </c>
      <c r="K5107" s="9">
        <v>1.6</v>
      </c>
    </row>
    <row r="5108" spans="1:11" x14ac:dyDescent="0.3">
      <c r="A5108" s="4" t="s">
        <v>282</v>
      </c>
      <c r="B5108" s="4" t="s">
        <v>248</v>
      </c>
      <c r="C5108" s="4" t="s">
        <v>415</v>
      </c>
      <c r="D5108" s="4" t="s">
        <v>699</v>
      </c>
      <c r="E5108" s="3" t="s">
        <v>869</v>
      </c>
      <c r="F5108" s="3"/>
      <c r="G5108" s="3" t="s">
        <v>252</v>
      </c>
      <c r="H5108" s="3" t="s">
        <v>243</v>
      </c>
      <c r="I5108" s="3" t="s">
        <v>833</v>
      </c>
      <c r="J5108" s="3">
        <v>2040</v>
      </c>
      <c r="K5108" s="9">
        <v>1.1000000000000001</v>
      </c>
    </row>
    <row r="5109" spans="1:11" x14ac:dyDescent="0.3">
      <c r="A5109" s="4" t="s">
        <v>282</v>
      </c>
      <c r="B5109" s="4" t="s">
        <v>248</v>
      </c>
      <c r="C5109" s="4" t="s">
        <v>415</v>
      </c>
      <c r="D5109" s="4" t="s">
        <v>699</v>
      </c>
      <c r="E5109" s="3" t="s">
        <v>869</v>
      </c>
      <c r="F5109" s="3"/>
      <c r="G5109" s="3" t="s">
        <v>252</v>
      </c>
      <c r="H5109" s="3" t="s">
        <v>243</v>
      </c>
      <c r="I5109" s="3" t="s">
        <v>833</v>
      </c>
      <c r="J5109" s="3">
        <v>2050</v>
      </c>
      <c r="K5109" s="9">
        <v>0.9</v>
      </c>
    </row>
    <row r="5110" spans="1:11" x14ac:dyDescent="0.3">
      <c r="A5110" s="4" t="s">
        <v>282</v>
      </c>
      <c r="B5110" s="4" t="s">
        <v>248</v>
      </c>
      <c r="C5110" s="4" t="s">
        <v>415</v>
      </c>
      <c r="D5110" s="4" t="s">
        <v>791</v>
      </c>
      <c r="E5110" s="3" t="s">
        <v>910</v>
      </c>
      <c r="F5110" s="3"/>
      <c r="G5110" s="3"/>
      <c r="H5110" s="3"/>
      <c r="I5110" s="3" t="s">
        <v>833</v>
      </c>
      <c r="J5110" s="3">
        <v>2020</v>
      </c>
      <c r="K5110" s="9">
        <v>0</v>
      </c>
    </row>
    <row r="5111" spans="1:11" x14ac:dyDescent="0.3">
      <c r="A5111" s="4" t="s">
        <v>282</v>
      </c>
      <c r="B5111" s="4" t="s">
        <v>248</v>
      </c>
      <c r="C5111" s="4" t="s">
        <v>415</v>
      </c>
      <c r="D5111" s="4" t="s">
        <v>791</v>
      </c>
      <c r="E5111" s="3" t="s">
        <v>910</v>
      </c>
      <c r="F5111" s="3"/>
      <c r="G5111" s="3"/>
      <c r="H5111" s="3"/>
      <c r="I5111" s="3" t="s">
        <v>833</v>
      </c>
      <c r="J5111" s="3">
        <v>2030</v>
      </c>
      <c r="K5111" s="9">
        <v>0</v>
      </c>
    </row>
    <row r="5112" spans="1:11" x14ac:dyDescent="0.3">
      <c r="A5112" s="4" t="s">
        <v>282</v>
      </c>
      <c r="B5112" s="4" t="s">
        <v>248</v>
      </c>
      <c r="C5112" s="4" t="s">
        <v>415</v>
      </c>
      <c r="D5112" s="4" t="s">
        <v>791</v>
      </c>
      <c r="E5112" s="3" t="s">
        <v>910</v>
      </c>
      <c r="F5112" s="3"/>
      <c r="G5112" s="3"/>
      <c r="H5112" s="3"/>
      <c r="I5112" s="3" t="s">
        <v>833</v>
      </c>
      <c r="J5112" s="3">
        <v>2040</v>
      </c>
      <c r="K5112" s="9">
        <v>0</v>
      </c>
    </row>
    <row r="5113" spans="1:11" x14ac:dyDescent="0.3">
      <c r="A5113" s="4" t="s">
        <v>282</v>
      </c>
      <c r="B5113" s="4" t="s">
        <v>248</v>
      </c>
      <c r="C5113" s="4" t="s">
        <v>415</v>
      </c>
      <c r="D5113" s="4" t="s">
        <v>791</v>
      </c>
      <c r="E5113" s="3" t="s">
        <v>910</v>
      </c>
      <c r="F5113" s="3"/>
      <c r="G5113" s="3"/>
      <c r="H5113" s="3"/>
      <c r="I5113" s="3" t="s">
        <v>833</v>
      </c>
      <c r="J5113" s="3">
        <v>2050</v>
      </c>
      <c r="K5113" s="9">
        <v>0</v>
      </c>
    </row>
    <row r="5114" spans="1:11" x14ac:dyDescent="0.3">
      <c r="A5114" s="4" t="s">
        <v>282</v>
      </c>
      <c r="B5114" s="4" t="s">
        <v>248</v>
      </c>
      <c r="C5114" s="4" t="s">
        <v>415</v>
      </c>
      <c r="D5114" s="4" t="s">
        <v>790</v>
      </c>
      <c r="E5114" s="3" t="s">
        <v>918</v>
      </c>
      <c r="F5114" s="3"/>
      <c r="G5114" s="3" t="s">
        <v>244</v>
      </c>
      <c r="H5114" s="3">
        <v>26</v>
      </c>
      <c r="I5114" s="3" t="s">
        <v>12</v>
      </c>
      <c r="J5114" s="3">
        <v>2020</v>
      </c>
      <c r="K5114" s="9">
        <v>0.9</v>
      </c>
    </row>
    <row r="5115" spans="1:11" x14ac:dyDescent="0.3">
      <c r="A5115" s="4" t="s">
        <v>282</v>
      </c>
      <c r="B5115" s="4" t="s">
        <v>248</v>
      </c>
      <c r="C5115" s="4" t="s">
        <v>415</v>
      </c>
      <c r="D5115" s="4" t="s">
        <v>790</v>
      </c>
      <c r="E5115" s="3" t="s">
        <v>918</v>
      </c>
      <c r="F5115" s="3"/>
      <c r="G5115" s="3" t="s">
        <v>244</v>
      </c>
      <c r="H5115" s="3">
        <v>26</v>
      </c>
      <c r="I5115" s="3" t="s">
        <v>12</v>
      </c>
      <c r="J5115" s="3">
        <v>2050</v>
      </c>
      <c r="K5115" s="9">
        <v>0.9</v>
      </c>
    </row>
    <row r="5116" spans="1:11" x14ac:dyDescent="0.3">
      <c r="A5116" s="4" t="s">
        <v>282</v>
      </c>
      <c r="B5116" s="4" t="s">
        <v>248</v>
      </c>
      <c r="C5116" s="4" t="s">
        <v>415</v>
      </c>
      <c r="D5116" s="4" t="s">
        <v>790</v>
      </c>
      <c r="E5116" s="3" t="s">
        <v>918</v>
      </c>
      <c r="F5116" s="3"/>
      <c r="G5116" s="3" t="s">
        <v>244</v>
      </c>
      <c r="H5116" s="3">
        <v>26</v>
      </c>
      <c r="I5116" s="3" t="s">
        <v>11</v>
      </c>
      <c r="J5116" s="3">
        <v>2020</v>
      </c>
      <c r="K5116" s="9">
        <v>1.1000000000000001</v>
      </c>
    </row>
    <row r="5117" spans="1:11" x14ac:dyDescent="0.3">
      <c r="A5117" s="4" t="s">
        <v>282</v>
      </c>
      <c r="B5117" s="4" t="s">
        <v>248</v>
      </c>
      <c r="C5117" s="4" t="s">
        <v>415</v>
      </c>
      <c r="D5117" s="4" t="s">
        <v>790</v>
      </c>
      <c r="E5117" s="3" t="s">
        <v>918</v>
      </c>
      <c r="F5117" s="3"/>
      <c r="G5117" s="3" t="s">
        <v>244</v>
      </c>
      <c r="H5117" s="3">
        <v>26</v>
      </c>
      <c r="I5117" s="3" t="s">
        <v>11</v>
      </c>
      <c r="J5117" s="3">
        <v>2050</v>
      </c>
      <c r="K5117" s="9">
        <v>1.1000000000000001</v>
      </c>
    </row>
    <row r="5118" spans="1:11" x14ac:dyDescent="0.3">
      <c r="A5118" s="4" t="s">
        <v>282</v>
      </c>
      <c r="B5118" s="4" t="s">
        <v>248</v>
      </c>
      <c r="C5118" s="4" t="s">
        <v>415</v>
      </c>
      <c r="D5118" s="4" t="s">
        <v>790</v>
      </c>
      <c r="E5118" s="3" t="s">
        <v>918</v>
      </c>
      <c r="F5118" s="3"/>
      <c r="G5118" s="3" t="s">
        <v>244</v>
      </c>
      <c r="H5118" s="3">
        <v>26</v>
      </c>
      <c r="I5118" s="3" t="s">
        <v>833</v>
      </c>
      <c r="J5118" s="3">
        <v>2020</v>
      </c>
      <c r="K5118" s="9">
        <v>5.3</v>
      </c>
    </row>
    <row r="5119" spans="1:11" x14ac:dyDescent="0.3">
      <c r="A5119" s="4" t="s">
        <v>282</v>
      </c>
      <c r="B5119" s="4" t="s">
        <v>248</v>
      </c>
      <c r="C5119" s="4" t="s">
        <v>415</v>
      </c>
      <c r="D5119" s="4" t="s">
        <v>790</v>
      </c>
      <c r="E5119" s="3" t="s">
        <v>918</v>
      </c>
      <c r="F5119" s="3"/>
      <c r="G5119" s="3" t="s">
        <v>244</v>
      </c>
      <c r="H5119" s="3">
        <v>26</v>
      </c>
      <c r="I5119" s="3" t="s">
        <v>833</v>
      </c>
      <c r="J5119" s="3">
        <v>2030</v>
      </c>
      <c r="K5119" s="9">
        <v>4.2</v>
      </c>
    </row>
    <row r="5120" spans="1:11" x14ac:dyDescent="0.3">
      <c r="A5120" s="4" t="s">
        <v>282</v>
      </c>
      <c r="B5120" s="4" t="s">
        <v>248</v>
      </c>
      <c r="C5120" s="4" t="s">
        <v>415</v>
      </c>
      <c r="D5120" s="4" t="s">
        <v>790</v>
      </c>
      <c r="E5120" s="3" t="s">
        <v>918</v>
      </c>
      <c r="F5120" s="3"/>
      <c r="G5120" s="3" t="s">
        <v>244</v>
      </c>
      <c r="H5120" s="3">
        <v>26</v>
      </c>
      <c r="I5120" s="3" t="s">
        <v>833</v>
      </c>
      <c r="J5120" s="3">
        <v>2040</v>
      </c>
      <c r="K5120" s="9">
        <v>3.2</v>
      </c>
    </row>
    <row r="5121" spans="1:11" x14ac:dyDescent="0.3">
      <c r="A5121" s="4" t="s">
        <v>282</v>
      </c>
      <c r="B5121" s="4" t="s">
        <v>248</v>
      </c>
      <c r="C5121" s="4" t="s">
        <v>415</v>
      </c>
      <c r="D5121" s="4" t="s">
        <v>790</v>
      </c>
      <c r="E5121" s="3" t="s">
        <v>918</v>
      </c>
      <c r="F5121" s="3"/>
      <c r="G5121" s="3" t="s">
        <v>244</v>
      </c>
      <c r="H5121" s="3">
        <v>26</v>
      </c>
      <c r="I5121" s="3" t="s">
        <v>833</v>
      </c>
      <c r="J5121" s="3">
        <v>2050</v>
      </c>
      <c r="K5121" s="9">
        <v>2.1</v>
      </c>
    </row>
    <row r="5122" spans="1:11" x14ac:dyDescent="0.3">
      <c r="A5122" s="4" t="s">
        <v>282</v>
      </c>
      <c r="B5122" s="4" t="s">
        <v>248</v>
      </c>
      <c r="C5122" s="4" t="s">
        <v>36</v>
      </c>
      <c r="D5122" s="4" t="s">
        <v>453</v>
      </c>
      <c r="E5122" s="3" t="s">
        <v>850</v>
      </c>
      <c r="F5122" s="3"/>
      <c r="G5122" s="3" t="s">
        <v>32</v>
      </c>
      <c r="H5122" s="3"/>
      <c r="I5122" s="3" t="s">
        <v>833</v>
      </c>
      <c r="J5122" s="3">
        <v>2020</v>
      </c>
      <c r="K5122" s="9">
        <v>75</v>
      </c>
    </row>
    <row r="5123" spans="1:11" x14ac:dyDescent="0.3">
      <c r="A5123" s="4" t="s">
        <v>282</v>
      </c>
      <c r="B5123" s="4" t="s">
        <v>248</v>
      </c>
      <c r="C5123" s="4" t="s">
        <v>36</v>
      </c>
      <c r="D5123" s="4" t="s">
        <v>453</v>
      </c>
      <c r="E5123" s="3" t="s">
        <v>850</v>
      </c>
      <c r="F5123" s="3"/>
      <c r="G5123" s="3" t="s">
        <v>32</v>
      </c>
      <c r="H5123" s="3"/>
      <c r="I5123" s="3" t="s">
        <v>833</v>
      </c>
      <c r="J5123" s="3">
        <v>2030</v>
      </c>
      <c r="K5123" s="9">
        <v>75</v>
      </c>
    </row>
    <row r="5124" spans="1:11" x14ac:dyDescent="0.3">
      <c r="A5124" s="4" t="s">
        <v>282</v>
      </c>
      <c r="B5124" s="4" t="s">
        <v>248</v>
      </c>
      <c r="C5124" s="4" t="s">
        <v>36</v>
      </c>
      <c r="D5124" s="4" t="s">
        <v>453</v>
      </c>
      <c r="E5124" s="3" t="s">
        <v>850</v>
      </c>
      <c r="F5124" s="3"/>
      <c r="G5124" s="3" t="s">
        <v>32</v>
      </c>
      <c r="H5124" s="3"/>
      <c r="I5124" s="3" t="s">
        <v>833</v>
      </c>
      <c r="J5124" s="3">
        <v>2040</v>
      </c>
      <c r="K5124" s="9">
        <v>75</v>
      </c>
    </row>
    <row r="5125" spans="1:11" x14ac:dyDescent="0.3">
      <c r="A5125" s="4" t="s">
        <v>282</v>
      </c>
      <c r="B5125" s="4" t="s">
        <v>248</v>
      </c>
      <c r="C5125" s="4" t="s">
        <v>36</v>
      </c>
      <c r="D5125" s="4" t="s">
        <v>453</v>
      </c>
      <c r="E5125" s="3" t="s">
        <v>850</v>
      </c>
      <c r="F5125" s="3"/>
      <c r="G5125" s="3" t="s">
        <v>32</v>
      </c>
      <c r="H5125" s="3"/>
      <c r="I5125" s="3" t="s">
        <v>833</v>
      </c>
      <c r="J5125" s="3">
        <v>2050</v>
      </c>
      <c r="K5125" s="9">
        <v>75</v>
      </c>
    </row>
    <row r="5126" spans="1:11" x14ac:dyDescent="0.3">
      <c r="A5126" s="4" t="s">
        <v>282</v>
      </c>
      <c r="B5126" s="4" t="s">
        <v>248</v>
      </c>
      <c r="C5126" s="4" t="s">
        <v>36</v>
      </c>
      <c r="D5126" s="4" t="s">
        <v>454</v>
      </c>
      <c r="E5126" s="3" t="s">
        <v>850</v>
      </c>
      <c r="F5126" s="3"/>
      <c r="G5126" s="3"/>
      <c r="H5126" s="3"/>
      <c r="I5126" s="3" t="s">
        <v>833</v>
      </c>
      <c r="J5126" s="3">
        <v>2020</v>
      </c>
      <c r="K5126" s="9">
        <v>25</v>
      </c>
    </row>
    <row r="5127" spans="1:11" x14ac:dyDescent="0.3">
      <c r="A5127" s="4" t="s">
        <v>282</v>
      </c>
      <c r="B5127" s="4" t="s">
        <v>248</v>
      </c>
      <c r="C5127" s="4" t="s">
        <v>36</v>
      </c>
      <c r="D5127" s="4" t="s">
        <v>454</v>
      </c>
      <c r="E5127" s="3" t="s">
        <v>850</v>
      </c>
      <c r="F5127" s="3"/>
      <c r="G5127" s="3"/>
      <c r="H5127" s="3"/>
      <c r="I5127" s="3" t="s">
        <v>833</v>
      </c>
      <c r="J5127" s="3">
        <v>2030</v>
      </c>
      <c r="K5127" s="9">
        <v>25</v>
      </c>
    </row>
    <row r="5128" spans="1:11" x14ac:dyDescent="0.3">
      <c r="A5128" s="4" t="s">
        <v>282</v>
      </c>
      <c r="B5128" s="4" t="s">
        <v>248</v>
      </c>
      <c r="C5128" s="4" t="s">
        <v>36</v>
      </c>
      <c r="D5128" s="4" t="s">
        <v>454</v>
      </c>
      <c r="E5128" s="3" t="s">
        <v>850</v>
      </c>
      <c r="F5128" s="3"/>
      <c r="G5128" s="3"/>
      <c r="H5128" s="3"/>
      <c r="I5128" s="3" t="s">
        <v>833</v>
      </c>
      <c r="J5128" s="3">
        <v>2040</v>
      </c>
      <c r="K5128" s="9">
        <v>25</v>
      </c>
    </row>
    <row r="5129" spans="1:11" x14ac:dyDescent="0.3">
      <c r="A5129" s="4" t="s">
        <v>282</v>
      </c>
      <c r="B5129" s="4" t="s">
        <v>248</v>
      </c>
      <c r="C5129" s="4" t="s">
        <v>36</v>
      </c>
      <c r="D5129" s="4" t="s">
        <v>454</v>
      </c>
      <c r="E5129" s="3" t="s">
        <v>850</v>
      </c>
      <c r="F5129" s="3"/>
      <c r="G5129" s="3"/>
      <c r="H5129" s="3"/>
      <c r="I5129" s="3" t="s">
        <v>833</v>
      </c>
      <c r="J5129" s="3">
        <v>2050</v>
      </c>
      <c r="K5129" s="9">
        <v>25</v>
      </c>
    </row>
    <row r="5130" spans="1:11" x14ac:dyDescent="0.3">
      <c r="A5130" s="4" t="s">
        <v>282</v>
      </c>
      <c r="B5130" s="4" t="s">
        <v>248</v>
      </c>
      <c r="C5130" s="4" t="s">
        <v>36</v>
      </c>
      <c r="D5130" s="4" t="s">
        <v>793</v>
      </c>
      <c r="E5130" s="3" t="s">
        <v>910</v>
      </c>
      <c r="F5130" s="3"/>
      <c r="G5130" s="3" t="s">
        <v>35</v>
      </c>
      <c r="H5130" s="3">
        <v>18</v>
      </c>
      <c r="I5130" s="3" t="s">
        <v>12</v>
      </c>
      <c r="J5130" s="3">
        <v>2020</v>
      </c>
      <c r="K5130" s="9">
        <v>0.9</v>
      </c>
    </row>
    <row r="5131" spans="1:11" x14ac:dyDescent="0.3">
      <c r="A5131" s="4" t="s">
        <v>282</v>
      </c>
      <c r="B5131" s="4" t="s">
        <v>248</v>
      </c>
      <c r="C5131" s="4" t="s">
        <v>36</v>
      </c>
      <c r="D5131" s="4" t="s">
        <v>793</v>
      </c>
      <c r="E5131" s="3" t="s">
        <v>910</v>
      </c>
      <c r="F5131" s="3"/>
      <c r="G5131" s="3" t="s">
        <v>35</v>
      </c>
      <c r="H5131" s="3">
        <v>18</v>
      </c>
      <c r="I5131" s="3" t="s">
        <v>12</v>
      </c>
      <c r="J5131" s="3">
        <v>2050</v>
      </c>
      <c r="K5131" s="9">
        <v>0.9</v>
      </c>
    </row>
    <row r="5132" spans="1:11" x14ac:dyDescent="0.3">
      <c r="A5132" s="4" t="s">
        <v>282</v>
      </c>
      <c r="B5132" s="4" t="s">
        <v>248</v>
      </c>
      <c r="C5132" s="4" t="s">
        <v>36</v>
      </c>
      <c r="D5132" s="4" t="s">
        <v>793</v>
      </c>
      <c r="E5132" s="3" t="s">
        <v>910</v>
      </c>
      <c r="F5132" s="3"/>
      <c r="G5132" s="3" t="s">
        <v>35</v>
      </c>
      <c r="H5132" s="3">
        <v>18</v>
      </c>
      <c r="I5132" s="3" t="s">
        <v>11</v>
      </c>
      <c r="J5132" s="3">
        <v>2020</v>
      </c>
      <c r="K5132" s="9">
        <v>1.1000000000000001</v>
      </c>
    </row>
    <row r="5133" spans="1:11" x14ac:dyDescent="0.3">
      <c r="A5133" s="4" t="s">
        <v>282</v>
      </c>
      <c r="B5133" s="4" t="s">
        <v>248</v>
      </c>
      <c r="C5133" s="4" t="s">
        <v>36</v>
      </c>
      <c r="D5133" s="4" t="s">
        <v>793</v>
      </c>
      <c r="E5133" s="3" t="s">
        <v>910</v>
      </c>
      <c r="F5133" s="3"/>
      <c r="G5133" s="3" t="s">
        <v>35</v>
      </c>
      <c r="H5133" s="3">
        <v>18</v>
      </c>
      <c r="I5133" s="3" t="s">
        <v>11</v>
      </c>
      <c r="J5133" s="3">
        <v>2050</v>
      </c>
      <c r="K5133" s="9">
        <v>1.1000000000000001</v>
      </c>
    </row>
    <row r="5134" spans="1:11" x14ac:dyDescent="0.3">
      <c r="A5134" s="4" t="s">
        <v>282</v>
      </c>
      <c r="B5134" s="4" t="s">
        <v>248</v>
      </c>
      <c r="C5134" s="4" t="s">
        <v>36</v>
      </c>
      <c r="D5134" s="4" t="s">
        <v>793</v>
      </c>
      <c r="E5134" s="3" t="s">
        <v>910</v>
      </c>
      <c r="F5134" s="3"/>
      <c r="G5134" s="3" t="s">
        <v>35</v>
      </c>
      <c r="H5134" s="3">
        <v>18</v>
      </c>
      <c r="I5134" s="3" t="s">
        <v>833</v>
      </c>
      <c r="J5134" s="3">
        <v>2020</v>
      </c>
      <c r="K5134" s="9">
        <v>0.16</v>
      </c>
    </row>
    <row r="5135" spans="1:11" x14ac:dyDescent="0.3">
      <c r="A5135" s="4" t="s">
        <v>282</v>
      </c>
      <c r="B5135" s="4" t="s">
        <v>248</v>
      </c>
      <c r="C5135" s="4" t="s">
        <v>36</v>
      </c>
      <c r="D5135" s="4" t="s">
        <v>793</v>
      </c>
      <c r="E5135" s="3" t="s">
        <v>910</v>
      </c>
      <c r="F5135" s="3"/>
      <c r="G5135" s="3" t="s">
        <v>35</v>
      </c>
      <c r="H5135" s="3">
        <v>18</v>
      </c>
      <c r="I5135" s="3" t="s">
        <v>833</v>
      </c>
      <c r="J5135" s="3">
        <v>2030</v>
      </c>
      <c r="K5135" s="9">
        <v>0.12</v>
      </c>
    </row>
    <row r="5136" spans="1:11" x14ac:dyDescent="0.3">
      <c r="A5136" s="4" t="s">
        <v>282</v>
      </c>
      <c r="B5136" s="4" t="s">
        <v>248</v>
      </c>
      <c r="C5136" s="4" t="s">
        <v>36</v>
      </c>
      <c r="D5136" s="4" t="s">
        <v>793</v>
      </c>
      <c r="E5136" s="3" t="s">
        <v>910</v>
      </c>
      <c r="F5136" s="3"/>
      <c r="G5136" s="3" t="s">
        <v>35</v>
      </c>
      <c r="H5136" s="3">
        <v>18</v>
      </c>
      <c r="I5136" s="3" t="s">
        <v>833</v>
      </c>
      <c r="J5136" s="3">
        <v>2040</v>
      </c>
      <c r="K5136" s="9">
        <v>0.08</v>
      </c>
    </row>
    <row r="5137" spans="1:11" x14ac:dyDescent="0.3">
      <c r="A5137" s="4" t="s">
        <v>282</v>
      </c>
      <c r="B5137" s="4" t="s">
        <v>248</v>
      </c>
      <c r="C5137" s="4" t="s">
        <v>36</v>
      </c>
      <c r="D5137" s="4" t="s">
        <v>793</v>
      </c>
      <c r="E5137" s="3" t="s">
        <v>910</v>
      </c>
      <c r="F5137" s="3"/>
      <c r="G5137" s="3" t="s">
        <v>35</v>
      </c>
      <c r="H5137" s="3">
        <v>18</v>
      </c>
      <c r="I5137" s="3" t="s">
        <v>833</v>
      </c>
      <c r="J5137" s="3">
        <v>2050</v>
      </c>
      <c r="K5137" s="9">
        <v>7.0000000000000007E-2</v>
      </c>
    </row>
    <row r="5138" spans="1:11" x14ac:dyDescent="0.3">
      <c r="A5138" s="4" t="s">
        <v>282</v>
      </c>
      <c r="B5138" s="4" t="s">
        <v>248</v>
      </c>
      <c r="C5138" s="4" t="s">
        <v>36</v>
      </c>
      <c r="D5138" s="4" t="s">
        <v>792</v>
      </c>
      <c r="E5138" s="3" t="s">
        <v>919</v>
      </c>
      <c r="F5138" s="3"/>
      <c r="G5138" s="3" t="s">
        <v>252</v>
      </c>
      <c r="H5138" s="3" t="s">
        <v>243</v>
      </c>
      <c r="I5138" s="3" t="s">
        <v>12</v>
      </c>
      <c r="J5138" s="3">
        <v>2020</v>
      </c>
      <c r="K5138" s="9">
        <v>0.75</v>
      </c>
    </row>
    <row r="5139" spans="1:11" x14ac:dyDescent="0.3">
      <c r="A5139" s="4" t="s">
        <v>282</v>
      </c>
      <c r="B5139" s="4" t="s">
        <v>248</v>
      </c>
      <c r="C5139" s="4" t="s">
        <v>36</v>
      </c>
      <c r="D5139" s="4" t="s">
        <v>792</v>
      </c>
      <c r="E5139" s="3" t="s">
        <v>919</v>
      </c>
      <c r="F5139" s="3"/>
      <c r="G5139" s="3" t="s">
        <v>252</v>
      </c>
      <c r="H5139" s="3" t="s">
        <v>243</v>
      </c>
      <c r="I5139" s="3" t="s">
        <v>12</v>
      </c>
      <c r="J5139" s="3">
        <v>2050</v>
      </c>
      <c r="K5139" s="9">
        <v>0.75</v>
      </c>
    </row>
    <row r="5140" spans="1:11" x14ac:dyDescent="0.3">
      <c r="A5140" s="4" t="s">
        <v>282</v>
      </c>
      <c r="B5140" s="4" t="s">
        <v>248</v>
      </c>
      <c r="C5140" s="4" t="s">
        <v>36</v>
      </c>
      <c r="D5140" s="4" t="s">
        <v>792</v>
      </c>
      <c r="E5140" s="3" t="s">
        <v>919</v>
      </c>
      <c r="F5140" s="3"/>
      <c r="G5140" s="3" t="s">
        <v>252</v>
      </c>
      <c r="H5140" s="3" t="s">
        <v>243</v>
      </c>
      <c r="I5140" s="3" t="s">
        <v>11</v>
      </c>
      <c r="J5140" s="3">
        <v>2020</v>
      </c>
      <c r="K5140" s="9">
        <v>1.5</v>
      </c>
    </row>
    <row r="5141" spans="1:11" x14ac:dyDescent="0.3">
      <c r="A5141" s="4" t="s">
        <v>282</v>
      </c>
      <c r="B5141" s="4" t="s">
        <v>248</v>
      </c>
      <c r="C5141" s="4" t="s">
        <v>36</v>
      </c>
      <c r="D5141" s="4" t="s">
        <v>792</v>
      </c>
      <c r="E5141" s="3" t="s">
        <v>919</v>
      </c>
      <c r="F5141" s="3"/>
      <c r="G5141" s="3" t="s">
        <v>252</v>
      </c>
      <c r="H5141" s="3" t="s">
        <v>243</v>
      </c>
      <c r="I5141" s="3" t="s">
        <v>11</v>
      </c>
      <c r="J5141" s="3">
        <v>2050</v>
      </c>
      <c r="K5141" s="9">
        <v>1.25</v>
      </c>
    </row>
    <row r="5142" spans="1:11" x14ac:dyDescent="0.3">
      <c r="A5142" s="4" t="s">
        <v>282</v>
      </c>
      <c r="B5142" s="4" t="s">
        <v>248</v>
      </c>
      <c r="C5142" s="4" t="s">
        <v>36</v>
      </c>
      <c r="D5142" s="4" t="s">
        <v>792</v>
      </c>
      <c r="E5142" s="3" t="s">
        <v>919</v>
      </c>
      <c r="F5142" s="3"/>
      <c r="G5142" s="3" t="s">
        <v>252</v>
      </c>
      <c r="H5142" s="3" t="s">
        <v>243</v>
      </c>
      <c r="I5142" s="3" t="s">
        <v>833</v>
      </c>
      <c r="J5142" s="3">
        <v>2020</v>
      </c>
      <c r="K5142" s="9">
        <v>3.3</v>
      </c>
    </row>
    <row r="5143" spans="1:11" x14ac:dyDescent="0.3">
      <c r="A5143" s="4" t="s">
        <v>282</v>
      </c>
      <c r="B5143" s="4" t="s">
        <v>248</v>
      </c>
      <c r="C5143" s="4" t="s">
        <v>36</v>
      </c>
      <c r="D5143" s="4" t="s">
        <v>792</v>
      </c>
      <c r="E5143" s="3" t="s">
        <v>919</v>
      </c>
      <c r="F5143" s="3"/>
      <c r="G5143" s="3" t="s">
        <v>252</v>
      </c>
      <c r="H5143" s="3" t="s">
        <v>243</v>
      </c>
      <c r="I5143" s="3" t="s">
        <v>833</v>
      </c>
      <c r="J5143" s="3">
        <v>2030</v>
      </c>
      <c r="K5143" s="9">
        <v>2.5</v>
      </c>
    </row>
    <row r="5144" spans="1:11" x14ac:dyDescent="0.3">
      <c r="A5144" s="4" t="s">
        <v>282</v>
      </c>
      <c r="B5144" s="4" t="s">
        <v>248</v>
      </c>
      <c r="C5144" s="4" t="s">
        <v>36</v>
      </c>
      <c r="D5144" s="4" t="s">
        <v>792</v>
      </c>
      <c r="E5144" s="3" t="s">
        <v>919</v>
      </c>
      <c r="F5144" s="3"/>
      <c r="G5144" s="3" t="s">
        <v>252</v>
      </c>
      <c r="H5144" s="3" t="s">
        <v>243</v>
      </c>
      <c r="I5144" s="3" t="s">
        <v>833</v>
      </c>
      <c r="J5144" s="3">
        <v>2040</v>
      </c>
      <c r="K5144" s="9">
        <v>1.7</v>
      </c>
    </row>
    <row r="5145" spans="1:11" x14ac:dyDescent="0.3">
      <c r="A5145" s="4" t="s">
        <v>282</v>
      </c>
      <c r="B5145" s="4" t="s">
        <v>248</v>
      </c>
      <c r="C5145" s="4" t="s">
        <v>36</v>
      </c>
      <c r="D5145" s="4" t="s">
        <v>792</v>
      </c>
      <c r="E5145" s="3" t="s">
        <v>919</v>
      </c>
      <c r="F5145" s="3"/>
      <c r="G5145" s="3" t="s">
        <v>252</v>
      </c>
      <c r="H5145" s="3" t="s">
        <v>243</v>
      </c>
      <c r="I5145" s="3" t="s">
        <v>833</v>
      </c>
      <c r="J5145" s="3">
        <v>2050</v>
      </c>
      <c r="K5145" s="9">
        <v>1.4</v>
      </c>
    </row>
    <row r="5146" spans="1:11" x14ac:dyDescent="0.3">
      <c r="A5146" s="4" t="s">
        <v>282</v>
      </c>
      <c r="B5146" s="4" t="s">
        <v>248</v>
      </c>
      <c r="C5146" s="4" t="s">
        <v>36</v>
      </c>
      <c r="D5146" s="4" t="s">
        <v>791</v>
      </c>
      <c r="E5146" s="3" t="s">
        <v>910</v>
      </c>
      <c r="F5146" s="3"/>
      <c r="G5146" s="3"/>
      <c r="H5146" s="3"/>
      <c r="I5146" s="3" t="s">
        <v>833</v>
      </c>
      <c r="J5146" s="3">
        <v>2020</v>
      </c>
      <c r="K5146" s="9">
        <v>0</v>
      </c>
    </row>
    <row r="5147" spans="1:11" x14ac:dyDescent="0.3">
      <c r="A5147" s="4" t="s">
        <v>282</v>
      </c>
      <c r="B5147" s="4" t="s">
        <v>248</v>
      </c>
      <c r="C5147" s="4" t="s">
        <v>36</v>
      </c>
      <c r="D5147" s="4" t="s">
        <v>791</v>
      </c>
      <c r="E5147" s="3" t="s">
        <v>910</v>
      </c>
      <c r="F5147" s="3"/>
      <c r="G5147" s="3"/>
      <c r="H5147" s="3"/>
      <c r="I5147" s="3" t="s">
        <v>833</v>
      </c>
      <c r="J5147" s="3">
        <v>2030</v>
      </c>
      <c r="K5147" s="9">
        <v>0</v>
      </c>
    </row>
    <row r="5148" spans="1:11" x14ac:dyDescent="0.3">
      <c r="A5148" s="4" t="s">
        <v>282</v>
      </c>
      <c r="B5148" s="4" t="s">
        <v>248</v>
      </c>
      <c r="C5148" s="4" t="s">
        <v>36</v>
      </c>
      <c r="D5148" s="4" t="s">
        <v>791</v>
      </c>
      <c r="E5148" s="3" t="s">
        <v>910</v>
      </c>
      <c r="F5148" s="3"/>
      <c r="G5148" s="3"/>
      <c r="H5148" s="3"/>
      <c r="I5148" s="3" t="s">
        <v>833</v>
      </c>
      <c r="J5148" s="3">
        <v>2040</v>
      </c>
      <c r="K5148" s="9">
        <v>0</v>
      </c>
    </row>
    <row r="5149" spans="1:11" x14ac:dyDescent="0.3">
      <c r="A5149" s="4" t="s">
        <v>282</v>
      </c>
      <c r="B5149" s="4" t="s">
        <v>248</v>
      </c>
      <c r="C5149" s="4" t="s">
        <v>36</v>
      </c>
      <c r="D5149" s="4" t="s">
        <v>791</v>
      </c>
      <c r="E5149" s="3" t="s">
        <v>910</v>
      </c>
      <c r="F5149" s="3"/>
      <c r="G5149" s="3"/>
      <c r="H5149" s="3"/>
      <c r="I5149" s="3" t="s">
        <v>833</v>
      </c>
      <c r="J5149" s="3">
        <v>2050</v>
      </c>
      <c r="K5149" s="9">
        <v>0</v>
      </c>
    </row>
    <row r="5150" spans="1:11" x14ac:dyDescent="0.3">
      <c r="A5150" s="4" t="s">
        <v>282</v>
      </c>
      <c r="B5150" s="4" t="s">
        <v>248</v>
      </c>
      <c r="C5150" s="4" t="s">
        <v>36</v>
      </c>
      <c r="D5150" s="4" t="s">
        <v>794</v>
      </c>
      <c r="E5150" s="3" t="s">
        <v>910</v>
      </c>
      <c r="F5150" s="3"/>
      <c r="G5150" s="3" t="s">
        <v>244</v>
      </c>
      <c r="H5150" s="3">
        <v>26</v>
      </c>
      <c r="I5150" s="3" t="s">
        <v>12</v>
      </c>
      <c r="J5150" s="3">
        <v>2020</v>
      </c>
      <c r="K5150" s="9">
        <v>0.9</v>
      </c>
    </row>
    <row r="5151" spans="1:11" x14ac:dyDescent="0.3">
      <c r="A5151" s="4" t="s">
        <v>282</v>
      </c>
      <c r="B5151" s="4" t="s">
        <v>248</v>
      </c>
      <c r="C5151" s="4" t="s">
        <v>36</v>
      </c>
      <c r="D5151" s="4" t="s">
        <v>794</v>
      </c>
      <c r="E5151" s="3" t="s">
        <v>910</v>
      </c>
      <c r="F5151" s="3"/>
      <c r="G5151" s="3" t="s">
        <v>244</v>
      </c>
      <c r="H5151" s="3">
        <v>26</v>
      </c>
      <c r="I5151" s="3" t="s">
        <v>12</v>
      </c>
      <c r="J5151" s="3">
        <v>2050</v>
      </c>
      <c r="K5151" s="9">
        <v>0.9</v>
      </c>
    </row>
    <row r="5152" spans="1:11" x14ac:dyDescent="0.3">
      <c r="A5152" s="4" t="s">
        <v>282</v>
      </c>
      <c r="B5152" s="4" t="s">
        <v>248</v>
      </c>
      <c r="C5152" s="4" t="s">
        <v>36</v>
      </c>
      <c r="D5152" s="4" t="s">
        <v>794</v>
      </c>
      <c r="E5152" s="3" t="s">
        <v>910</v>
      </c>
      <c r="F5152" s="3"/>
      <c r="G5152" s="3" t="s">
        <v>244</v>
      </c>
      <c r="H5152" s="3">
        <v>26</v>
      </c>
      <c r="I5152" s="3" t="s">
        <v>11</v>
      </c>
      <c r="J5152" s="3">
        <v>2020</v>
      </c>
      <c r="K5152" s="9">
        <v>1.1000000000000001</v>
      </c>
    </row>
    <row r="5153" spans="1:11" x14ac:dyDescent="0.3">
      <c r="A5153" s="4" t="s">
        <v>282</v>
      </c>
      <c r="B5153" s="4" t="s">
        <v>248</v>
      </c>
      <c r="C5153" s="4" t="s">
        <v>36</v>
      </c>
      <c r="D5153" s="4" t="s">
        <v>794</v>
      </c>
      <c r="E5153" s="3" t="s">
        <v>910</v>
      </c>
      <c r="F5153" s="3"/>
      <c r="G5153" s="3" t="s">
        <v>244</v>
      </c>
      <c r="H5153" s="3">
        <v>26</v>
      </c>
      <c r="I5153" s="3" t="s">
        <v>11</v>
      </c>
      <c r="J5153" s="3">
        <v>2050</v>
      </c>
      <c r="K5153" s="9">
        <v>1.1000000000000001</v>
      </c>
    </row>
    <row r="5154" spans="1:11" x14ac:dyDescent="0.3">
      <c r="A5154" s="4" t="s">
        <v>282</v>
      </c>
      <c r="B5154" s="4" t="s">
        <v>248</v>
      </c>
      <c r="C5154" s="4" t="s">
        <v>36</v>
      </c>
      <c r="D5154" s="4" t="s">
        <v>794</v>
      </c>
      <c r="E5154" s="3" t="s">
        <v>910</v>
      </c>
      <c r="F5154" s="3"/>
      <c r="G5154" s="3" t="s">
        <v>244</v>
      </c>
      <c r="H5154" s="3">
        <v>26</v>
      </c>
      <c r="I5154" s="3" t="s">
        <v>833</v>
      </c>
      <c r="J5154" s="3">
        <v>2020</v>
      </c>
      <c r="K5154" s="9">
        <v>0.05</v>
      </c>
    </row>
    <row r="5155" spans="1:11" x14ac:dyDescent="0.3">
      <c r="A5155" s="4" t="s">
        <v>282</v>
      </c>
      <c r="B5155" s="4" t="s">
        <v>248</v>
      </c>
      <c r="C5155" s="4" t="s">
        <v>36</v>
      </c>
      <c r="D5155" s="4" t="s">
        <v>794</v>
      </c>
      <c r="E5155" s="3" t="s">
        <v>910</v>
      </c>
      <c r="F5155" s="3"/>
      <c r="G5155" s="3" t="s">
        <v>244</v>
      </c>
      <c r="H5155" s="3">
        <v>26</v>
      </c>
      <c r="I5155" s="3" t="s">
        <v>833</v>
      </c>
      <c r="J5155" s="3">
        <v>2030</v>
      </c>
      <c r="K5155" s="9">
        <v>0.04</v>
      </c>
    </row>
    <row r="5156" spans="1:11" x14ac:dyDescent="0.3">
      <c r="A5156" s="4" t="s">
        <v>282</v>
      </c>
      <c r="B5156" s="4" t="s">
        <v>248</v>
      </c>
      <c r="C5156" s="4" t="s">
        <v>36</v>
      </c>
      <c r="D5156" s="4" t="s">
        <v>794</v>
      </c>
      <c r="E5156" s="3" t="s">
        <v>910</v>
      </c>
      <c r="F5156" s="3"/>
      <c r="G5156" s="3" t="s">
        <v>244</v>
      </c>
      <c r="H5156" s="3">
        <v>26</v>
      </c>
      <c r="I5156" s="3" t="s">
        <v>833</v>
      </c>
      <c r="J5156" s="3">
        <v>2040</v>
      </c>
      <c r="K5156" s="9">
        <v>0.03</v>
      </c>
    </row>
    <row r="5157" spans="1:11" x14ac:dyDescent="0.3">
      <c r="A5157" s="4" t="s">
        <v>282</v>
      </c>
      <c r="B5157" s="4" t="s">
        <v>248</v>
      </c>
      <c r="C5157" s="4" t="s">
        <v>36</v>
      </c>
      <c r="D5157" s="4" t="s">
        <v>794</v>
      </c>
      <c r="E5157" s="3" t="s">
        <v>910</v>
      </c>
      <c r="F5157" s="3"/>
      <c r="G5157" s="3" t="s">
        <v>244</v>
      </c>
      <c r="H5157" s="3">
        <v>26</v>
      </c>
      <c r="I5157" s="3" t="s">
        <v>833</v>
      </c>
      <c r="J5157" s="3">
        <v>2050</v>
      </c>
      <c r="K5157" s="9">
        <v>0.02</v>
      </c>
    </row>
    <row r="5158" spans="1:11" x14ac:dyDescent="0.3">
      <c r="A5158" s="4" t="s">
        <v>283</v>
      </c>
      <c r="B5158" s="4" t="s">
        <v>236</v>
      </c>
      <c r="C5158" s="4" t="s">
        <v>10</v>
      </c>
      <c r="D5158" s="4" t="s">
        <v>915</v>
      </c>
      <c r="E5158" s="3" t="s">
        <v>916</v>
      </c>
      <c r="F5158" s="3"/>
      <c r="G5158" s="3" t="s">
        <v>37</v>
      </c>
      <c r="H5158" s="3"/>
      <c r="I5158" s="3" t="s">
        <v>12</v>
      </c>
      <c r="J5158" s="3">
        <v>2020</v>
      </c>
      <c r="K5158" s="9">
        <v>1</v>
      </c>
    </row>
    <row r="5159" spans="1:11" x14ac:dyDescent="0.3">
      <c r="A5159" s="4" t="s">
        <v>283</v>
      </c>
      <c r="B5159" s="4" t="s">
        <v>236</v>
      </c>
      <c r="C5159" s="4" t="s">
        <v>10</v>
      </c>
      <c r="D5159" s="4" t="s">
        <v>915</v>
      </c>
      <c r="E5159" s="3" t="s">
        <v>916</v>
      </c>
      <c r="F5159" s="3"/>
      <c r="G5159" s="3" t="s">
        <v>37</v>
      </c>
      <c r="H5159" s="3"/>
      <c r="I5159" s="3" t="s">
        <v>12</v>
      </c>
      <c r="J5159" s="3">
        <v>2050</v>
      </c>
      <c r="K5159" s="9">
        <v>1</v>
      </c>
    </row>
    <row r="5160" spans="1:11" x14ac:dyDescent="0.3">
      <c r="A5160" s="4" t="s">
        <v>283</v>
      </c>
      <c r="B5160" s="4" t="s">
        <v>236</v>
      </c>
      <c r="C5160" s="4" t="s">
        <v>10</v>
      </c>
      <c r="D5160" s="4" t="s">
        <v>915</v>
      </c>
      <c r="E5160" s="3" t="s">
        <v>916</v>
      </c>
      <c r="F5160" s="3"/>
      <c r="G5160" s="3" t="s">
        <v>37</v>
      </c>
      <c r="H5160" s="3"/>
      <c r="I5160" s="3" t="s">
        <v>11</v>
      </c>
      <c r="J5160" s="3">
        <v>2020</v>
      </c>
      <c r="K5160" s="9">
        <v>1.1000000000000001</v>
      </c>
    </row>
    <row r="5161" spans="1:11" x14ac:dyDescent="0.3">
      <c r="A5161" s="4" t="s">
        <v>283</v>
      </c>
      <c r="B5161" s="4" t="s">
        <v>236</v>
      </c>
      <c r="C5161" s="4" t="s">
        <v>10</v>
      </c>
      <c r="D5161" s="4" t="s">
        <v>915</v>
      </c>
      <c r="E5161" s="3" t="s">
        <v>916</v>
      </c>
      <c r="F5161" s="3"/>
      <c r="G5161" s="3" t="s">
        <v>37</v>
      </c>
      <c r="H5161" s="3"/>
      <c r="I5161" s="3" t="s">
        <v>11</v>
      </c>
      <c r="J5161" s="3">
        <v>2050</v>
      </c>
      <c r="K5161" s="9">
        <v>1.1000000000000001</v>
      </c>
    </row>
    <row r="5162" spans="1:11" x14ac:dyDescent="0.3">
      <c r="A5162" s="4" t="s">
        <v>283</v>
      </c>
      <c r="B5162" s="4" t="s">
        <v>236</v>
      </c>
      <c r="C5162" s="4" t="s">
        <v>10</v>
      </c>
      <c r="D5162" s="4" t="s">
        <v>915</v>
      </c>
      <c r="E5162" s="3" t="s">
        <v>916</v>
      </c>
      <c r="F5162" s="3"/>
      <c r="G5162" s="3" t="s">
        <v>37</v>
      </c>
      <c r="H5162" s="3"/>
      <c r="I5162" s="3" t="s">
        <v>833</v>
      </c>
      <c r="J5162" s="3">
        <v>2020</v>
      </c>
      <c r="K5162" s="9">
        <v>4.3</v>
      </c>
    </row>
    <row r="5163" spans="1:11" x14ac:dyDescent="0.3">
      <c r="A5163" s="4" t="s">
        <v>283</v>
      </c>
      <c r="B5163" s="4" t="s">
        <v>236</v>
      </c>
      <c r="C5163" s="4" t="s">
        <v>10</v>
      </c>
      <c r="D5163" s="4" t="s">
        <v>915</v>
      </c>
      <c r="E5163" s="3" t="s">
        <v>916</v>
      </c>
      <c r="F5163" s="3"/>
      <c r="G5163" s="3" t="s">
        <v>37</v>
      </c>
      <c r="H5163" s="3"/>
      <c r="I5163" s="3" t="s">
        <v>833</v>
      </c>
      <c r="J5163" s="3">
        <v>2030</v>
      </c>
      <c r="K5163" s="9">
        <v>3.9</v>
      </c>
    </row>
    <row r="5164" spans="1:11" x14ac:dyDescent="0.3">
      <c r="A5164" s="4" t="s">
        <v>283</v>
      </c>
      <c r="B5164" s="4" t="s">
        <v>236</v>
      </c>
      <c r="C5164" s="4" t="s">
        <v>10</v>
      </c>
      <c r="D5164" s="4" t="s">
        <v>915</v>
      </c>
      <c r="E5164" s="3" t="s">
        <v>916</v>
      </c>
      <c r="F5164" s="3"/>
      <c r="G5164" s="3" t="s">
        <v>37</v>
      </c>
      <c r="H5164" s="3"/>
      <c r="I5164" s="3" t="s">
        <v>833</v>
      </c>
      <c r="J5164" s="3">
        <v>2040</v>
      </c>
      <c r="K5164" s="9">
        <v>3.6</v>
      </c>
    </row>
    <row r="5165" spans="1:11" x14ac:dyDescent="0.3">
      <c r="A5165" s="4" t="s">
        <v>283</v>
      </c>
      <c r="B5165" s="4" t="s">
        <v>236</v>
      </c>
      <c r="C5165" s="4" t="s">
        <v>10</v>
      </c>
      <c r="D5165" s="4" t="s">
        <v>915</v>
      </c>
      <c r="E5165" s="3" t="s">
        <v>916</v>
      </c>
      <c r="F5165" s="3"/>
      <c r="G5165" s="3" t="s">
        <v>37</v>
      </c>
      <c r="H5165" s="3"/>
      <c r="I5165" s="3" t="s">
        <v>833</v>
      </c>
      <c r="J5165" s="3">
        <v>2050</v>
      </c>
      <c r="K5165" s="9">
        <v>3.3</v>
      </c>
    </row>
    <row r="5166" spans="1:11" x14ac:dyDescent="0.3">
      <c r="A5166" s="4" t="s">
        <v>283</v>
      </c>
      <c r="B5166" s="4" t="s">
        <v>236</v>
      </c>
      <c r="C5166" s="4" t="s">
        <v>10</v>
      </c>
      <c r="D5166" s="4" t="s">
        <v>420</v>
      </c>
      <c r="E5166" s="3" t="s">
        <v>853</v>
      </c>
      <c r="F5166" s="3"/>
      <c r="G5166" s="3"/>
      <c r="H5166" s="3"/>
      <c r="I5166" s="3" t="s">
        <v>833</v>
      </c>
      <c r="J5166" s="3">
        <v>2020</v>
      </c>
      <c r="K5166" s="9">
        <v>2</v>
      </c>
    </row>
    <row r="5167" spans="1:11" x14ac:dyDescent="0.3">
      <c r="A5167" s="4" t="s">
        <v>283</v>
      </c>
      <c r="B5167" s="4" t="s">
        <v>236</v>
      </c>
      <c r="C5167" s="4" t="s">
        <v>10</v>
      </c>
      <c r="D5167" s="4" t="s">
        <v>420</v>
      </c>
      <c r="E5167" s="3" t="s">
        <v>853</v>
      </c>
      <c r="F5167" s="3"/>
      <c r="G5167" s="3"/>
      <c r="H5167" s="3"/>
      <c r="I5167" s="3" t="s">
        <v>833</v>
      </c>
      <c r="J5167" s="3">
        <v>2030</v>
      </c>
      <c r="K5167" s="9">
        <v>2</v>
      </c>
    </row>
    <row r="5168" spans="1:11" x14ac:dyDescent="0.3">
      <c r="A5168" s="4" t="s">
        <v>283</v>
      </c>
      <c r="B5168" s="4" t="s">
        <v>236</v>
      </c>
      <c r="C5168" s="4" t="s">
        <v>10</v>
      </c>
      <c r="D5168" s="4" t="s">
        <v>420</v>
      </c>
      <c r="E5168" s="3" t="s">
        <v>853</v>
      </c>
      <c r="F5168" s="3"/>
      <c r="G5168" s="3"/>
      <c r="H5168" s="3"/>
      <c r="I5168" s="3" t="s">
        <v>833</v>
      </c>
      <c r="J5168" s="3">
        <v>2040</v>
      </c>
      <c r="K5168" s="9">
        <v>2</v>
      </c>
    </row>
    <row r="5169" spans="1:11" x14ac:dyDescent="0.3">
      <c r="A5169" s="4" t="s">
        <v>283</v>
      </c>
      <c r="B5169" s="4" t="s">
        <v>236</v>
      </c>
      <c r="C5169" s="4" t="s">
        <v>10</v>
      </c>
      <c r="D5169" s="4" t="s">
        <v>420</v>
      </c>
      <c r="E5169" s="3" t="s">
        <v>853</v>
      </c>
      <c r="F5169" s="3"/>
      <c r="G5169" s="3"/>
      <c r="H5169" s="3"/>
      <c r="I5169" s="3" t="s">
        <v>833</v>
      </c>
      <c r="J5169" s="3">
        <v>2050</v>
      </c>
      <c r="K5169" s="9">
        <v>2</v>
      </c>
    </row>
    <row r="5170" spans="1:11" x14ac:dyDescent="0.3">
      <c r="A5170" s="4" t="s">
        <v>283</v>
      </c>
      <c r="B5170" s="4" t="s">
        <v>236</v>
      </c>
      <c r="C5170" s="4" t="s">
        <v>10</v>
      </c>
      <c r="D5170" s="4" t="s">
        <v>662</v>
      </c>
      <c r="E5170" s="3" t="s">
        <v>866</v>
      </c>
      <c r="F5170" s="3"/>
      <c r="G5170" s="3" t="s">
        <v>34</v>
      </c>
      <c r="H5170" s="3"/>
      <c r="I5170" s="3" t="s">
        <v>12</v>
      </c>
      <c r="J5170" s="3">
        <v>2020</v>
      </c>
      <c r="K5170" s="9">
        <v>0.8</v>
      </c>
    </row>
    <row r="5171" spans="1:11" x14ac:dyDescent="0.3">
      <c r="A5171" s="4" t="s">
        <v>283</v>
      </c>
      <c r="B5171" s="4" t="s">
        <v>236</v>
      </c>
      <c r="C5171" s="4" t="s">
        <v>10</v>
      </c>
      <c r="D5171" s="4" t="s">
        <v>662</v>
      </c>
      <c r="E5171" s="3" t="s">
        <v>866</v>
      </c>
      <c r="F5171" s="3"/>
      <c r="G5171" s="3" t="s">
        <v>34</v>
      </c>
      <c r="H5171" s="3"/>
      <c r="I5171" s="3" t="s">
        <v>12</v>
      </c>
      <c r="J5171" s="3">
        <v>2050</v>
      </c>
      <c r="K5171" s="9">
        <v>0.8</v>
      </c>
    </row>
    <row r="5172" spans="1:11" x14ac:dyDescent="0.3">
      <c r="A5172" s="4" t="s">
        <v>283</v>
      </c>
      <c r="B5172" s="4" t="s">
        <v>236</v>
      </c>
      <c r="C5172" s="4" t="s">
        <v>10</v>
      </c>
      <c r="D5172" s="4" t="s">
        <v>662</v>
      </c>
      <c r="E5172" s="3" t="s">
        <v>866</v>
      </c>
      <c r="F5172" s="3"/>
      <c r="G5172" s="3" t="s">
        <v>34</v>
      </c>
      <c r="H5172" s="3"/>
      <c r="I5172" s="3" t="s">
        <v>11</v>
      </c>
      <c r="J5172" s="3">
        <v>2020</v>
      </c>
      <c r="K5172" s="9">
        <v>1.2</v>
      </c>
    </row>
    <row r="5173" spans="1:11" x14ac:dyDescent="0.3">
      <c r="A5173" s="4" t="s">
        <v>283</v>
      </c>
      <c r="B5173" s="4" t="s">
        <v>236</v>
      </c>
      <c r="C5173" s="4" t="s">
        <v>10</v>
      </c>
      <c r="D5173" s="4" t="s">
        <v>662</v>
      </c>
      <c r="E5173" s="3" t="s">
        <v>866</v>
      </c>
      <c r="F5173" s="3"/>
      <c r="G5173" s="3" t="s">
        <v>34</v>
      </c>
      <c r="H5173" s="3"/>
      <c r="I5173" s="3" t="s">
        <v>11</v>
      </c>
      <c r="J5173" s="3">
        <v>2050</v>
      </c>
      <c r="K5173" s="9">
        <v>1.2</v>
      </c>
    </row>
    <row r="5174" spans="1:11" x14ac:dyDescent="0.3">
      <c r="A5174" s="4" t="s">
        <v>283</v>
      </c>
      <c r="B5174" s="4" t="s">
        <v>236</v>
      </c>
      <c r="C5174" s="4" t="s">
        <v>10</v>
      </c>
      <c r="D5174" s="4" t="s">
        <v>662</v>
      </c>
      <c r="E5174" s="3" t="s">
        <v>866</v>
      </c>
      <c r="F5174" s="3"/>
      <c r="G5174" s="3" t="s">
        <v>34</v>
      </c>
      <c r="H5174" s="3"/>
      <c r="I5174" s="3" t="s">
        <v>833</v>
      </c>
      <c r="J5174" s="3">
        <v>2020</v>
      </c>
      <c r="K5174" s="9">
        <v>0.43</v>
      </c>
    </row>
    <row r="5175" spans="1:11" x14ac:dyDescent="0.3">
      <c r="A5175" s="4" t="s">
        <v>283</v>
      </c>
      <c r="B5175" s="4" t="s">
        <v>236</v>
      </c>
      <c r="C5175" s="4" t="s">
        <v>10</v>
      </c>
      <c r="D5175" s="4" t="s">
        <v>662</v>
      </c>
      <c r="E5175" s="3" t="s">
        <v>866</v>
      </c>
      <c r="F5175" s="3"/>
      <c r="G5175" s="3" t="s">
        <v>34</v>
      </c>
      <c r="H5175" s="3"/>
      <c r="I5175" s="3" t="s">
        <v>833</v>
      </c>
      <c r="J5175" s="3">
        <v>2030</v>
      </c>
      <c r="K5175" s="9">
        <v>0.4</v>
      </c>
    </row>
    <row r="5176" spans="1:11" x14ac:dyDescent="0.3">
      <c r="A5176" s="4" t="s">
        <v>283</v>
      </c>
      <c r="B5176" s="4" t="s">
        <v>236</v>
      </c>
      <c r="C5176" s="4" t="s">
        <v>10</v>
      </c>
      <c r="D5176" s="4" t="s">
        <v>662</v>
      </c>
      <c r="E5176" s="3" t="s">
        <v>866</v>
      </c>
      <c r="F5176" s="3"/>
      <c r="G5176" s="3" t="s">
        <v>34</v>
      </c>
      <c r="H5176" s="3"/>
      <c r="I5176" s="3" t="s">
        <v>833</v>
      </c>
      <c r="J5176" s="3">
        <v>2040</v>
      </c>
      <c r="K5176" s="9">
        <v>0.3</v>
      </c>
    </row>
    <row r="5177" spans="1:11" x14ac:dyDescent="0.3">
      <c r="A5177" s="4" t="s">
        <v>283</v>
      </c>
      <c r="B5177" s="4" t="s">
        <v>236</v>
      </c>
      <c r="C5177" s="4" t="s">
        <v>10</v>
      </c>
      <c r="D5177" s="4" t="s">
        <v>662</v>
      </c>
      <c r="E5177" s="3" t="s">
        <v>866</v>
      </c>
      <c r="F5177" s="3"/>
      <c r="G5177" s="3" t="s">
        <v>34</v>
      </c>
      <c r="H5177" s="3"/>
      <c r="I5177" s="3" t="s">
        <v>833</v>
      </c>
      <c r="J5177" s="3">
        <v>2050</v>
      </c>
      <c r="K5177" s="9">
        <v>0.25</v>
      </c>
    </row>
    <row r="5178" spans="1:11" x14ac:dyDescent="0.3">
      <c r="A5178" s="4" t="s">
        <v>283</v>
      </c>
      <c r="B5178" s="4" t="s">
        <v>236</v>
      </c>
      <c r="C5178" s="4" t="s">
        <v>10</v>
      </c>
      <c r="D5178" s="4" t="s">
        <v>603</v>
      </c>
      <c r="E5178" s="3" t="s">
        <v>866</v>
      </c>
      <c r="F5178" s="3"/>
      <c r="G5178" s="3" t="s">
        <v>241</v>
      </c>
      <c r="H5178" s="3"/>
      <c r="I5178" s="3" t="s">
        <v>12</v>
      </c>
      <c r="J5178" s="3">
        <v>2020</v>
      </c>
      <c r="K5178" s="9">
        <v>1</v>
      </c>
    </row>
    <row r="5179" spans="1:11" x14ac:dyDescent="0.3">
      <c r="A5179" s="4" t="s">
        <v>283</v>
      </c>
      <c r="B5179" s="4" t="s">
        <v>236</v>
      </c>
      <c r="C5179" s="4" t="s">
        <v>10</v>
      </c>
      <c r="D5179" s="4" t="s">
        <v>603</v>
      </c>
      <c r="E5179" s="3" t="s">
        <v>866</v>
      </c>
      <c r="F5179" s="3"/>
      <c r="G5179" s="3" t="s">
        <v>241</v>
      </c>
      <c r="H5179" s="3"/>
      <c r="I5179" s="3" t="s">
        <v>12</v>
      </c>
      <c r="J5179" s="3">
        <v>2050</v>
      </c>
      <c r="K5179" s="9">
        <v>1</v>
      </c>
    </row>
    <row r="5180" spans="1:11" x14ac:dyDescent="0.3">
      <c r="A5180" s="4" t="s">
        <v>283</v>
      </c>
      <c r="B5180" s="4" t="s">
        <v>236</v>
      </c>
      <c r="C5180" s="4" t="s">
        <v>10</v>
      </c>
      <c r="D5180" s="4" t="s">
        <v>603</v>
      </c>
      <c r="E5180" s="3" t="s">
        <v>866</v>
      </c>
      <c r="F5180" s="3"/>
      <c r="G5180" s="3" t="s">
        <v>241</v>
      </c>
      <c r="H5180" s="3"/>
      <c r="I5180" s="3" t="s">
        <v>11</v>
      </c>
      <c r="J5180" s="3">
        <v>2020</v>
      </c>
      <c r="K5180" s="9">
        <v>1</v>
      </c>
    </row>
    <row r="5181" spans="1:11" x14ac:dyDescent="0.3">
      <c r="A5181" s="4" t="s">
        <v>283</v>
      </c>
      <c r="B5181" s="4" t="s">
        <v>236</v>
      </c>
      <c r="C5181" s="4" t="s">
        <v>10</v>
      </c>
      <c r="D5181" s="4" t="s">
        <v>603</v>
      </c>
      <c r="E5181" s="3" t="s">
        <v>866</v>
      </c>
      <c r="F5181" s="3"/>
      <c r="G5181" s="3" t="s">
        <v>241</v>
      </c>
      <c r="H5181" s="3"/>
      <c r="I5181" s="3" t="s">
        <v>11</v>
      </c>
      <c r="J5181" s="3">
        <v>2050</v>
      </c>
      <c r="K5181" s="9">
        <v>1</v>
      </c>
    </row>
    <row r="5182" spans="1:11" x14ac:dyDescent="0.3">
      <c r="A5182" s="4" t="s">
        <v>283</v>
      </c>
      <c r="B5182" s="4" t="s">
        <v>236</v>
      </c>
      <c r="C5182" s="4" t="s">
        <v>10</v>
      </c>
      <c r="D5182" s="4" t="s">
        <v>603</v>
      </c>
      <c r="E5182" s="3" t="s">
        <v>866</v>
      </c>
      <c r="F5182" s="3"/>
      <c r="G5182" s="3" t="s">
        <v>241</v>
      </c>
      <c r="H5182" s="3"/>
      <c r="I5182" s="3" t="s">
        <v>833</v>
      </c>
      <c r="J5182" s="3">
        <v>2020</v>
      </c>
      <c r="K5182" s="9">
        <v>1</v>
      </c>
    </row>
    <row r="5183" spans="1:11" x14ac:dyDescent="0.3">
      <c r="A5183" s="4" t="s">
        <v>283</v>
      </c>
      <c r="B5183" s="4" t="s">
        <v>236</v>
      </c>
      <c r="C5183" s="4" t="s">
        <v>10</v>
      </c>
      <c r="D5183" s="4" t="s">
        <v>603</v>
      </c>
      <c r="E5183" s="3" t="s">
        <v>866</v>
      </c>
      <c r="F5183" s="3"/>
      <c r="G5183" s="3" t="s">
        <v>241</v>
      </c>
      <c r="H5183" s="3"/>
      <c r="I5183" s="3" t="s">
        <v>833</v>
      </c>
      <c r="J5183" s="3">
        <v>2030</v>
      </c>
      <c r="K5183" s="9">
        <v>1</v>
      </c>
    </row>
    <row r="5184" spans="1:11" x14ac:dyDescent="0.3">
      <c r="A5184" s="4" t="s">
        <v>283</v>
      </c>
      <c r="B5184" s="4" t="s">
        <v>236</v>
      </c>
      <c r="C5184" s="4" t="s">
        <v>10</v>
      </c>
      <c r="D5184" s="4" t="s">
        <v>603</v>
      </c>
      <c r="E5184" s="3" t="s">
        <v>866</v>
      </c>
      <c r="F5184" s="3"/>
      <c r="G5184" s="3" t="s">
        <v>241</v>
      </c>
      <c r="H5184" s="3"/>
      <c r="I5184" s="3" t="s">
        <v>833</v>
      </c>
      <c r="J5184" s="3">
        <v>2040</v>
      </c>
      <c r="K5184" s="9">
        <v>1</v>
      </c>
    </row>
    <row r="5185" spans="1:11" x14ac:dyDescent="0.3">
      <c r="A5185" s="4" t="s">
        <v>283</v>
      </c>
      <c r="B5185" s="4" t="s">
        <v>236</v>
      </c>
      <c r="C5185" s="4" t="s">
        <v>10</v>
      </c>
      <c r="D5185" s="4" t="s">
        <v>603</v>
      </c>
      <c r="E5185" s="3" t="s">
        <v>866</v>
      </c>
      <c r="F5185" s="3"/>
      <c r="G5185" s="3" t="s">
        <v>241</v>
      </c>
      <c r="H5185" s="3"/>
      <c r="I5185" s="3" t="s">
        <v>833</v>
      </c>
      <c r="J5185" s="3">
        <v>2050</v>
      </c>
      <c r="K5185" s="9">
        <v>1</v>
      </c>
    </row>
    <row r="5186" spans="1:11" x14ac:dyDescent="0.3">
      <c r="A5186" s="4" t="s">
        <v>283</v>
      </c>
      <c r="B5186" s="4" t="s">
        <v>236</v>
      </c>
      <c r="C5186" s="4" t="s">
        <v>10</v>
      </c>
      <c r="D5186" s="4" t="s">
        <v>661</v>
      </c>
      <c r="E5186" s="3" t="s">
        <v>866</v>
      </c>
      <c r="F5186" s="3"/>
      <c r="G5186" s="3" t="s">
        <v>302</v>
      </c>
      <c r="H5186" s="3" t="s">
        <v>242</v>
      </c>
      <c r="I5186" s="3" t="s">
        <v>12</v>
      </c>
      <c r="J5186" s="3">
        <v>2020</v>
      </c>
      <c r="K5186" s="9">
        <v>0.8</v>
      </c>
    </row>
    <row r="5187" spans="1:11" x14ac:dyDescent="0.3">
      <c r="A5187" s="4" t="s">
        <v>283</v>
      </c>
      <c r="B5187" s="4" t="s">
        <v>236</v>
      </c>
      <c r="C5187" s="4" t="s">
        <v>10</v>
      </c>
      <c r="D5187" s="4" t="s">
        <v>661</v>
      </c>
      <c r="E5187" s="3" t="s">
        <v>866</v>
      </c>
      <c r="F5187" s="3"/>
      <c r="G5187" s="3" t="s">
        <v>302</v>
      </c>
      <c r="H5187" s="3" t="s">
        <v>242</v>
      </c>
      <c r="I5187" s="3" t="s">
        <v>12</v>
      </c>
      <c r="J5187" s="3">
        <v>2050</v>
      </c>
      <c r="K5187" s="9">
        <v>0.8</v>
      </c>
    </row>
    <row r="5188" spans="1:11" x14ac:dyDescent="0.3">
      <c r="A5188" s="4" t="s">
        <v>283</v>
      </c>
      <c r="B5188" s="4" t="s">
        <v>236</v>
      </c>
      <c r="C5188" s="4" t="s">
        <v>10</v>
      </c>
      <c r="D5188" s="4" t="s">
        <v>661</v>
      </c>
      <c r="E5188" s="3" t="s">
        <v>866</v>
      </c>
      <c r="F5188" s="3"/>
      <c r="G5188" s="3" t="s">
        <v>302</v>
      </c>
      <c r="H5188" s="3" t="s">
        <v>242</v>
      </c>
      <c r="I5188" s="3" t="s">
        <v>11</v>
      </c>
      <c r="J5188" s="3">
        <v>2020</v>
      </c>
      <c r="K5188" s="9">
        <v>1.2</v>
      </c>
    </row>
    <row r="5189" spans="1:11" x14ac:dyDescent="0.3">
      <c r="A5189" s="4" t="s">
        <v>283</v>
      </c>
      <c r="B5189" s="4" t="s">
        <v>236</v>
      </c>
      <c r="C5189" s="4" t="s">
        <v>10</v>
      </c>
      <c r="D5189" s="4" t="s">
        <v>661</v>
      </c>
      <c r="E5189" s="3" t="s">
        <v>866</v>
      </c>
      <c r="F5189" s="3"/>
      <c r="G5189" s="3" t="s">
        <v>302</v>
      </c>
      <c r="H5189" s="3" t="s">
        <v>242</v>
      </c>
      <c r="I5189" s="3" t="s">
        <v>11</v>
      </c>
      <c r="J5189" s="3">
        <v>2050</v>
      </c>
      <c r="K5189" s="9">
        <v>1.2</v>
      </c>
    </row>
    <row r="5190" spans="1:11" x14ac:dyDescent="0.3">
      <c r="A5190" s="4" t="s">
        <v>283</v>
      </c>
      <c r="B5190" s="4" t="s">
        <v>236</v>
      </c>
      <c r="C5190" s="4" t="s">
        <v>10</v>
      </c>
      <c r="D5190" s="4" t="s">
        <v>661</v>
      </c>
      <c r="E5190" s="3" t="s">
        <v>866</v>
      </c>
      <c r="F5190" s="3"/>
      <c r="G5190" s="3" t="s">
        <v>302</v>
      </c>
      <c r="H5190" s="3" t="s">
        <v>242</v>
      </c>
      <c r="I5190" s="3" t="s">
        <v>833</v>
      </c>
      <c r="J5190" s="3">
        <v>2020</v>
      </c>
      <c r="K5190" s="9">
        <v>0.37</v>
      </c>
    </row>
    <row r="5191" spans="1:11" x14ac:dyDescent="0.3">
      <c r="A5191" s="4" t="s">
        <v>283</v>
      </c>
      <c r="B5191" s="4" t="s">
        <v>236</v>
      </c>
      <c r="C5191" s="4" t="s">
        <v>10</v>
      </c>
      <c r="D5191" s="4" t="s">
        <v>661</v>
      </c>
      <c r="E5191" s="3" t="s">
        <v>866</v>
      </c>
      <c r="F5191" s="3"/>
      <c r="G5191" s="3" t="s">
        <v>302</v>
      </c>
      <c r="H5191" s="3" t="s">
        <v>242</v>
      </c>
      <c r="I5191" s="3" t="s">
        <v>833</v>
      </c>
      <c r="J5191" s="3">
        <v>2030</v>
      </c>
      <c r="K5191" s="9">
        <v>0.4</v>
      </c>
    </row>
    <row r="5192" spans="1:11" x14ac:dyDescent="0.3">
      <c r="A5192" s="4" t="s">
        <v>283</v>
      </c>
      <c r="B5192" s="4" t="s">
        <v>236</v>
      </c>
      <c r="C5192" s="4" t="s">
        <v>10</v>
      </c>
      <c r="D5192" s="4" t="s">
        <v>661</v>
      </c>
      <c r="E5192" s="3" t="s">
        <v>866</v>
      </c>
      <c r="F5192" s="3"/>
      <c r="G5192" s="3" t="s">
        <v>302</v>
      </c>
      <c r="H5192" s="3" t="s">
        <v>242</v>
      </c>
      <c r="I5192" s="3" t="s">
        <v>833</v>
      </c>
      <c r="J5192" s="3">
        <v>2040</v>
      </c>
      <c r="K5192" s="9">
        <v>0.5</v>
      </c>
    </row>
    <row r="5193" spans="1:11" x14ac:dyDescent="0.3">
      <c r="A5193" s="4" t="s">
        <v>283</v>
      </c>
      <c r="B5193" s="4" t="s">
        <v>236</v>
      </c>
      <c r="C5193" s="4" t="s">
        <v>10</v>
      </c>
      <c r="D5193" s="4" t="s">
        <v>661</v>
      </c>
      <c r="E5193" s="3" t="s">
        <v>866</v>
      </c>
      <c r="F5193" s="3"/>
      <c r="G5193" s="3" t="s">
        <v>302</v>
      </c>
      <c r="H5193" s="3" t="s">
        <v>242</v>
      </c>
      <c r="I5193" s="3" t="s">
        <v>833</v>
      </c>
      <c r="J5193" s="3">
        <v>2050</v>
      </c>
      <c r="K5193" s="9">
        <v>0.55000000000000004</v>
      </c>
    </row>
    <row r="5194" spans="1:11" x14ac:dyDescent="0.3">
      <c r="A5194" s="4" t="s">
        <v>283</v>
      </c>
      <c r="B5194" s="4" t="s">
        <v>236</v>
      </c>
      <c r="C5194" s="4" t="s">
        <v>10</v>
      </c>
      <c r="D5194" s="4" t="s">
        <v>417</v>
      </c>
      <c r="E5194" s="3" t="s">
        <v>850</v>
      </c>
      <c r="F5194" s="3"/>
      <c r="G5194" s="3" t="s">
        <v>31</v>
      </c>
      <c r="H5194" s="3"/>
      <c r="I5194" s="3" t="s">
        <v>833</v>
      </c>
      <c r="J5194" s="3">
        <v>2020</v>
      </c>
      <c r="K5194" s="9">
        <v>0</v>
      </c>
    </row>
    <row r="5195" spans="1:11" x14ac:dyDescent="0.3">
      <c r="A5195" s="4" t="s">
        <v>283</v>
      </c>
      <c r="B5195" s="4" t="s">
        <v>236</v>
      </c>
      <c r="C5195" s="4" t="s">
        <v>10</v>
      </c>
      <c r="D5195" s="4" t="s">
        <v>417</v>
      </c>
      <c r="E5195" s="3" t="s">
        <v>850</v>
      </c>
      <c r="F5195" s="3"/>
      <c r="G5195" s="3" t="s">
        <v>31</v>
      </c>
      <c r="H5195" s="3"/>
      <c r="I5195" s="3" t="s">
        <v>833</v>
      </c>
      <c r="J5195" s="3">
        <v>2030</v>
      </c>
      <c r="K5195" s="9">
        <v>0</v>
      </c>
    </row>
    <row r="5196" spans="1:11" x14ac:dyDescent="0.3">
      <c r="A5196" s="4" t="s">
        <v>283</v>
      </c>
      <c r="B5196" s="4" t="s">
        <v>236</v>
      </c>
      <c r="C5196" s="4" t="s">
        <v>10</v>
      </c>
      <c r="D5196" s="4" t="s">
        <v>417</v>
      </c>
      <c r="E5196" s="3" t="s">
        <v>850</v>
      </c>
      <c r="F5196" s="3"/>
      <c r="G5196" s="3" t="s">
        <v>31</v>
      </c>
      <c r="H5196" s="3"/>
      <c r="I5196" s="3" t="s">
        <v>833</v>
      </c>
      <c r="J5196" s="3">
        <v>2040</v>
      </c>
      <c r="K5196" s="9">
        <v>0</v>
      </c>
    </row>
    <row r="5197" spans="1:11" x14ac:dyDescent="0.3">
      <c r="A5197" s="4" t="s">
        <v>283</v>
      </c>
      <c r="B5197" s="4" t="s">
        <v>236</v>
      </c>
      <c r="C5197" s="4" t="s">
        <v>10</v>
      </c>
      <c r="D5197" s="4" t="s">
        <v>417</v>
      </c>
      <c r="E5197" s="3" t="s">
        <v>850</v>
      </c>
      <c r="F5197" s="3"/>
      <c r="G5197" s="3" t="s">
        <v>31</v>
      </c>
      <c r="H5197" s="3"/>
      <c r="I5197" s="3" t="s">
        <v>833</v>
      </c>
      <c r="J5197" s="3">
        <v>2050</v>
      </c>
      <c r="K5197" s="9">
        <v>0</v>
      </c>
    </row>
    <row r="5198" spans="1:11" x14ac:dyDescent="0.3">
      <c r="A5198" s="4" t="s">
        <v>283</v>
      </c>
      <c r="B5198" s="4" t="s">
        <v>236</v>
      </c>
      <c r="C5198" s="4" t="s">
        <v>10</v>
      </c>
      <c r="D5198" s="4" t="s">
        <v>422</v>
      </c>
      <c r="E5198" s="3" t="s">
        <v>857</v>
      </c>
      <c r="F5198" s="3"/>
      <c r="G5198" s="3"/>
      <c r="H5198" s="3">
        <v>18</v>
      </c>
      <c r="I5198" s="3" t="s">
        <v>833</v>
      </c>
      <c r="J5198" s="3">
        <v>2020</v>
      </c>
      <c r="K5198" s="9">
        <v>3</v>
      </c>
    </row>
    <row r="5199" spans="1:11" x14ac:dyDescent="0.3">
      <c r="A5199" s="4" t="s">
        <v>283</v>
      </c>
      <c r="B5199" s="4" t="s">
        <v>236</v>
      </c>
      <c r="C5199" s="4" t="s">
        <v>10</v>
      </c>
      <c r="D5199" s="4" t="s">
        <v>422</v>
      </c>
      <c r="E5199" s="3" t="s">
        <v>857</v>
      </c>
      <c r="F5199" s="3"/>
      <c r="G5199" s="3"/>
      <c r="H5199" s="3">
        <v>18</v>
      </c>
      <c r="I5199" s="3" t="s">
        <v>833</v>
      </c>
      <c r="J5199" s="3">
        <v>2030</v>
      </c>
      <c r="K5199" s="9">
        <v>3</v>
      </c>
    </row>
    <row r="5200" spans="1:11" x14ac:dyDescent="0.3">
      <c r="A5200" s="4" t="s">
        <v>283</v>
      </c>
      <c r="B5200" s="4" t="s">
        <v>236</v>
      </c>
      <c r="C5200" s="4" t="s">
        <v>10</v>
      </c>
      <c r="D5200" s="4" t="s">
        <v>422</v>
      </c>
      <c r="E5200" s="3" t="s">
        <v>857</v>
      </c>
      <c r="F5200" s="3"/>
      <c r="G5200" s="3"/>
      <c r="H5200" s="3">
        <v>18</v>
      </c>
      <c r="I5200" s="3" t="s">
        <v>833</v>
      </c>
      <c r="J5200" s="3">
        <v>2040</v>
      </c>
      <c r="K5200" s="9">
        <v>3</v>
      </c>
    </row>
    <row r="5201" spans="1:11" x14ac:dyDescent="0.3">
      <c r="A5201" s="4" t="s">
        <v>283</v>
      </c>
      <c r="B5201" s="4" t="s">
        <v>236</v>
      </c>
      <c r="C5201" s="4" t="s">
        <v>10</v>
      </c>
      <c r="D5201" s="4" t="s">
        <v>422</v>
      </c>
      <c r="E5201" s="3" t="s">
        <v>857</v>
      </c>
      <c r="F5201" s="3"/>
      <c r="G5201" s="3"/>
      <c r="H5201" s="3">
        <v>18</v>
      </c>
      <c r="I5201" s="3" t="s">
        <v>833</v>
      </c>
      <c r="J5201" s="3">
        <v>2050</v>
      </c>
      <c r="K5201" s="9">
        <v>3</v>
      </c>
    </row>
    <row r="5202" spans="1:11" x14ac:dyDescent="0.3">
      <c r="A5202" s="4" t="s">
        <v>283</v>
      </c>
      <c r="B5202" s="4" t="s">
        <v>236</v>
      </c>
      <c r="C5202" s="4" t="s">
        <v>10</v>
      </c>
      <c r="D5202" s="4" t="s">
        <v>419</v>
      </c>
      <c r="E5202" s="3" t="s">
        <v>853</v>
      </c>
      <c r="F5202" s="3"/>
      <c r="G5202" s="3"/>
      <c r="H5202" s="3"/>
      <c r="I5202" s="3" t="s">
        <v>12</v>
      </c>
      <c r="J5202" s="3">
        <v>2020</v>
      </c>
      <c r="K5202" s="9">
        <v>20</v>
      </c>
    </row>
    <row r="5203" spans="1:11" x14ac:dyDescent="0.3">
      <c r="A5203" s="4" t="s">
        <v>283</v>
      </c>
      <c r="B5203" s="4" t="s">
        <v>236</v>
      </c>
      <c r="C5203" s="4" t="s">
        <v>10</v>
      </c>
      <c r="D5203" s="4" t="s">
        <v>419</v>
      </c>
      <c r="E5203" s="3" t="s">
        <v>853</v>
      </c>
      <c r="F5203" s="3"/>
      <c r="G5203" s="3"/>
      <c r="H5203" s="3"/>
      <c r="I5203" s="3" t="s">
        <v>11</v>
      </c>
      <c r="J5203" s="3">
        <v>2020</v>
      </c>
      <c r="K5203" s="9">
        <v>30</v>
      </c>
    </row>
    <row r="5204" spans="1:11" x14ac:dyDescent="0.3">
      <c r="A5204" s="4" t="s">
        <v>283</v>
      </c>
      <c r="B5204" s="4" t="s">
        <v>236</v>
      </c>
      <c r="C5204" s="4" t="s">
        <v>10</v>
      </c>
      <c r="D5204" s="4" t="s">
        <v>419</v>
      </c>
      <c r="E5204" s="3" t="s">
        <v>853</v>
      </c>
      <c r="F5204" s="3"/>
      <c r="G5204" s="3"/>
      <c r="H5204" s="3"/>
      <c r="I5204" s="3" t="s">
        <v>833</v>
      </c>
      <c r="J5204" s="3">
        <v>2020</v>
      </c>
      <c r="K5204" s="9">
        <v>25</v>
      </c>
    </row>
    <row r="5205" spans="1:11" x14ac:dyDescent="0.3">
      <c r="A5205" s="4" t="s">
        <v>283</v>
      </c>
      <c r="B5205" s="4" t="s">
        <v>236</v>
      </c>
      <c r="C5205" s="4" t="s">
        <v>10</v>
      </c>
      <c r="D5205" s="4" t="s">
        <v>419</v>
      </c>
      <c r="E5205" s="3" t="s">
        <v>853</v>
      </c>
      <c r="F5205" s="3"/>
      <c r="G5205" s="3"/>
      <c r="H5205" s="3"/>
      <c r="I5205" s="3" t="s">
        <v>833</v>
      </c>
      <c r="J5205" s="3">
        <v>2030</v>
      </c>
      <c r="K5205" s="9">
        <v>25</v>
      </c>
    </row>
    <row r="5206" spans="1:11" x14ac:dyDescent="0.3">
      <c r="A5206" s="4" t="s">
        <v>283</v>
      </c>
      <c r="B5206" s="4" t="s">
        <v>236</v>
      </c>
      <c r="C5206" s="4" t="s">
        <v>10</v>
      </c>
      <c r="D5206" s="4" t="s">
        <v>419</v>
      </c>
      <c r="E5206" s="3" t="s">
        <v>853</v>
      </c>
      <c r="F5206" s="3"/>
      <c r="G5206" s="3"/>
      <c r="H5206" s="3"/>
      <c r="I5206" s="3" t="s">
        <v>833</v>
      </c>
      <c r="J5206" s="3">
        <v>2040</v>
      </c>
      <c r="K5206" s="9">
        <v>25</v>
      </c>
    </row>
    <row r="5207" spans="1:11" x14ac:dyDescent="0.3">
      <c r="A5207" s="4" t="s">
        <v>283</v>
      </c>
      <c r="B5207" s="4" t="s">
        <v>236</v>
      </c>
      <c r="C5207" s="4" t="s">
        <v>10</v>
      </c>
      <c r="D5207" s="4" t="s">
        <v>419</v>
      </c>
      <c r="E5207" s="3" t="s">
        <v>853</v>
      </c>
      <c r="F5207" s="3"/>
      <c r="G5207" s="3"/>
      <c r="H5207" s="3"/>
      <c r="I5207" s="3" t="s">
        <v>833</v>
      </c>
      <c r="J5207" s="3">
        <v>2050</v>
      </c>
      <c r="K5207" s="9">
        <v>25</v>
      </c>
    </row>
    <row r="5208" spans="1:11" x14ac:dyDescent="0.3">
      <c r="A5208" s="4" t="s">
        <v>283</v>
      </c>
      <c r="B5208" s="4" t="s">
        <v>236</v>
      </c>
      <c r="C5208" s="4" t="s">
        <v>10</v>
      </c>
      <c r="D5208" s="4" t="s">
        <v>592</v>
      </c>
      <c r="E5208" s="3" t="s">
        <v>867</v>
      </c>
      <c r="F5208" s="3"/>
      <c r="G5208" s="3" t="s">
        <v>237</v>
      </c>
      <c r="H5208" s="3" t="s">
        <v>238</v>
      </c>
      <c r="I5208" s="3" t="s">
        <v>12</v>
      </c>
      <c r="J5208" s="3">
        <v>2020</v>
      </c>
      <c r="K5208" s="9">
        <v>0.5</v>
      </c>
    </row>
    <row r="5209" spans="1:11" x14ac:dyDescent="0.3">
      <c r="A5209" s="4" t="s">
        <v>283</v>
      </c>
      <c r="B5209" s="4" t="s">
        <v>236</v>
      </c>
      <c r="C5209" s="4" t="s">
        <v>10</v>
      </c>
      <c r="D5209" s="4" t="s">
        <v>592</v>
      </c>
      <c r="E5209" s="3" t="s">
        <v>867</v>
      </c>
      <c r="F5209" s="3"/>
      <c r="G5209" s="3" t="s">
        <v>237</v>
      </c>
      <c r="H5209" s="3" t="s">
        <v>238</v>
      </c>
      <c r="I5209" s="3" t="s">
        <v>12</v>
      </c>
      <c r="J5209" s="3">
        <v>2050</v>
      </c>
      <c r="K5209" s="9">
        <v>0.5</v>
      </c>
    </row>
    <row r="5210" spans="1:11" x14ac:dyDescent="0.3">
      <c r="A5210" s="4" t="s">
        <v>283</v>
      </c>
      <c r="B5210" s="4" t="s">
        <v>236</v>
      </c>
      <c r="C5210" s="4" t="s">
        <v>10</v>
      </c>
      <c r="D5210" s="4" t="s">
        <v>592</v>
      </c>
      <c r="E5210" s="3" t="s">
        <v>867</v>
      </c>
      <c r="F5210" s="3"/>
      <c r="G5210" s="3" t="s">
        <v>237</v>
      </c>
      <c r="H5210" s="3" t="s">
        <v>238</v>
      </c>
      <c r="I5210" s="3" t="s">
        <v>11</v>
      </c>
      <c r="J5210" s="3">
        <v>2020</v>
      </c>
      <c r="K5210" s="9">
        <v>1.5</v>
      </c>
    </row>
    <row r="5211" spans="1:11" x14ac:dyDescent="0.3">
      <c r="A5211" s="4" t="s">
        <v>283</v>
      </c>
      <c r="B5211" s="4" t="s">
        <v>236</v>
      </c>
      <c r="C5211" s="4" t="s">
        <v>10</v>
      </c>
      <c r="D5211" s="4" t="s">
        <v>592</v>
      </c>
      <c r="E5211" s="3" t="s">
        <v>867</v>
      </c>
      <c r="F5211" s="3"/>
      <c r="G5211" s="3" t="s">
        <v>237</v>
      </c>
      <c r="H5211" s="3" t="s">
        <v>238</v>
      </c>
      <c r="I5211" s="3" t="s">
        <v>11</v>
      </c>
      <c r="J5211" s="3">
        <v>2050</v>
      </c>
      <c r="K5211" s="9">
        <v>1.5</v>
      </c>
    </row>
    <row r="5212" spans="1:11" x14ac:dyDescent="0.3">
      <c r="A5212" s="4" t="s">
        <v>283</v>
      </c>
      <c r="B5212" s="4" t="s">
        <v>236</v>
      </c>
      <c r="C5212" s="4" t="s">
        <v>10</v>
      </c>
      <c r="D5212" s="4" t="s">
        <v>592</v>
      </c>
      <c r="E5212" s="3" t="s">
        <v>867</v>
      </c>
      <c r="F5212" s="3"/>
      <c r="G5212" s="3" t="s">
        <v>237</v>
      </c>
      <c r="H5212" s="3" t="s">
        <v>238</v>
      </c>
      <c r="I5212" s="3" t="s">
        <v>833</v>
      </c>
      <c r="J5212" s="3">
        <v>2020</v>
      </c>
      <c r="K5212" s="9">
        <v>2</v>
      </c>
    </row>
    <row r="5213" spans="1:11" x14ac:dyDescent="0.3">
      <c r="A5213" s="4" t="s">
        <v>283</v>
      </c>
      <c r="B5213" s="4" t="s">
        <v>236</v>
      </c>
      <c r="C5213" s="4" t="s">
        <v>10</v>
      </c>
      <c r="D5213" s="4" t="s">
        <v>592</v>
      </c>
      <c r="E5213" s="3" t="s">
        <v>867</v>
      </c>
      <c r="F5213" s="3"/>
      <c r="G5213" s="3" t="s">
        <v>237</v>
      </c>
      <c r="H5213" s="3" t="s">
        <v>238</v>
      </c>
      <c r="I5213" s="3" t="s">
        <v>833</v>
      </c>
      <c r="J5213" s="3">
        <v>2030</v>
      </c>
      <c r="K5213" s="9">
        <v>13</v>
      </c>
    </row>
    <row r="5214" spans="1:11" x14ac:dyDescent="0.3">
      <c r="A5214" s="4" t="s">
        <v>283</v>
      </c>
      <c r="B5214" s="4" t="s">
        <v>236</v>
      </c>
      <c r="C5214" s="4" t="s">
        <v>10</v>
      </c>
      <c r="D5214" s="4" t="s">
        <v>592</v>
      </c>
      <c r="E5214" s="3" t="s">
        <v>867</v>
      </c>
      <c r="F5214" s="3"/>
      <c r="G5214" s="3" t="s">
        <v>237</v>
      </c>
      <c r="H5214" s="3" t="s">
        <v>238</v>
      </c>
      <c r="I5214" s="3" t="s">
        <v>833</v>
      </c>
      <c r="J5214" s="3">
        <v>2040</v>
      </c>
      <c r="K5214" s="9">
        <v>41</v>
      </c>
    </row>
    <row r="5215" spans="1:11" x14ac:dyDescent="0.3">
      <c r="A5215" s="4" t="s">
        <v>283</v>
      </c>
      <c r="B5215" s="4" t="s">
        <v>236</v>
      </c>
      <c r="C5215" s="4" t="s">
        <v>10</v>
      </c>
      <c r="D5215" s="4" t="s">
        <v>592</v>
      </c>
      <c r="E5215" s="3" t="s">
        <v>867</v>
      </c>
      <c r="F5215" s="3"/>
      <c r="G5215" s="3" t="s">
        <v>237</v>
      </c>
      <c r="H5215" s="3" t="s">
        <v>238</v>
      </c>
      <c r="I5215" s="3" t="s">
        <v>833</v>
      </c>
      <c r="J5215" s="3">
        <v>2050</v>
      </c>
      <c r="K5215" s="9">
        <v>165</v>
      </c>
    </row>
    <row r="5216" spans="1:11" x14ac:dyDescent="0.3">
      <c r="A5216" s="4" t="s">
        <v>283</v>
      </c>
      <c r="B5216" s="4" t="s">
        <v>236</v>
      </c>
      <c r="C5216" s="4" t="s">
        <v>10</v>
      </c>
      <c r="D5216" s="4" t="s">
        <v>658</v>
      </c>
      <c r="E5216" s="3" t="s">
        <v>855</v>
      </c>
      <c r="F5216" s="3"/>
      <c r="G5216" s="3" t="s">
        <v>239</v>
      </c>
      <c r="H5216" s="3" t="s">
        <v>240</v>
      </c>
      <c r="I5216" s="3" t="s">
        <v>12</v>
      </c>
      <c r="J5216" s="3">
        <v>2020</v>
      </c>
      <c r="K5216" s="9">
        <v>0.5</v>
      </c>
    </row>
    <row r="5217" spans="1:11" x14ac:dyDescent="0.3">
      <c r="A5217" s="4" t="s">
        <v>283</v>
      </c>
      <c r="B5217" s="4" t="s">
        <v>236</v>
      </c>
      <c r="C5217" s="4" t="s">
        <v>10</v>
      </c>
      <c r="D5217" s="4" t="s">
        <v>658</v>
      </c>
      <c r="E5217" s="3" t="s">
        <v>855</v>
      </c>
      <c r="F5217" s="3"/>
      <c r="G5217" s="3" t="s">
        <v>239</v>
      </c>
      <c r="H5217" s="3" t="s">
        <v>240</v>
      </c>
      <c r="I5217" s="3" t="s">
        <v>12</v>
      </c>
      <c r="J5217" s="3">
        <v>2050</v>
      </c>
      <c r="K5217" s="9">
        <v>0.5</v>
      </c>
    </row>
    <row r="5218" spans="1:11" x14ac:dyDescent="0.3">
      <c r="A5218" s="4" t="s">
        <v>283</v>
      </c>
      <c r="B5218" s="4" t="s">
        <v>236</v>
      </c>
      <c r="C5218" s="4" t="s">
        <v>10</v>
      </c>
      <c r="D5218" s="4" t="s">
        <v>658</v>
      </c>
      <c r="E5218" s="3" t="s">
        <v>855</v>
      </c>
      <c r="F5218" s="3"/>
      <c r="G5218" s="3" t="s">
        <v>239</v>
      </c>
      <c r="H5218" s="3" t="s">
        <v>240</v>
      </c>
      <c r="I5218" s="3" t="s">
        <v>11</v>
      </c>
      <c r="J5218" s="3">
        <v>2020</v>
      </c>
      <c r="K5218" s="9">
        <v>1.5</v>
      </c>
    </row>
    <row r="5219" spans="1:11" x14ac:dyDescent="0.3">
      <c r="A5219" s="4" t="s">
        <v>283</v>
      </c>
      <c r="B5219" s="4" t="s">
        <v>236</v>
      </c>
      <c r="C5219" s="4" t="s">
        <v>10</v>
      </c>
      <c r="D5219" s="4" t="s">
        <v>658</v>
      </c>
      <c r="E5219" s="3" t="s">
        <v>855</v>
      </c>
      <c r="F5219" s="3"/>
      <c r="G5219" s="3" t="s">
        <v>239</v>
      </c>
      <c r="H5219" s="3" t="s">
        <v>240</v>
      </c>
      <c r="I5219" s="3" t="s">
        <v>11</v>
      </c>
      <c r="J5219" s="3">
        <v>2050</v>
      </c>
      <c r="K5219" s="9">
        <v>1.5</v>
      </c>
    </row>
    <row r="5220" spans="1:11" x14ac:dyDescent="0.3">
      <c r="A5220" s="4" t="s">
        <v>283</v>
      </c>
      <c r="B5220" s="4" t="s">
        <v>236</v>
      </c>
      <c r="C5220" s="4" t="s">
        <v>10</v>
      </c>
      <c r="D5220" s="4" t="s">
        <v>658</v>
      </c>
      <c r="E5220" s="3" t="s">
        <v>855</v>
      </c>
      <c r="F5220" s="3"/>
      <c r="G5220" s="3" t="s">
        <v>239</v>
      </c>
      <c r="H5220" s="3" t="s">
        <v>240</v>
      </c>
      <c r="I5220" s="3" t="s">
        <v>833</v>
      </c>
      <c r="J5220" s="3">
        <v>2020</v>
      </c>
      <c r="K5220" s="9">
        <v>3.1</v>
      </c>
    </row>
    <row r="5221" spans="1:11" x14ac:dyDescent="0.3">
      <c r="A5221" s="4" t="s">
        <v>283</v>
      </c>
      <c r="B5221" s="4" t="s">
        <v>236</v>
      </c>
      <c r="C5221" s="4" t="s">
        <v>10</v>
      </c>
      <c r="D5221" s="4" t="s">
        <v>658</v>
      </c>
      <c r="E5221" s="3" t="s">
        <v>855</v>
      </c>
      <c r="F5221" s="3"/>
      <c r="G5221" s="3" t="s">
        <v>239</v>
      </c>
      <c r="H5221" s="3" t="s">
        <v>240</v>
      </c>
      <c r="I5221" s="3" t="s">
        <v>833</v>
      </c>
      <c r="J5221" s="3">
        <v>2030</v>
      </c>
      <c r="K5221" s="9">
        <v>20.5</v>
      </c>
    </row>
    <row r="5222" spans="1:11" x14ac:dyDescent="0.3">
      <c r="A5222" s="4" t="s">
        <v>283</v>
      </c>
      <c r="B5222" s="4" t="s">
        <v>236</v>
      </c>
      <c r="C5222" s="4" t="s">
        <v>10</v>
      </c>
      <c r="D5222" s="4" t="s">
        <v>658</v>
      </c>
      <c r="E5222" s="3" t="s">
        <v>855</v>
      </c>
      <c r="F5222" s="3"/>
      <c r="G5222" s="3" t="s">
        <v>239</v>
      </c>
      <c r="H5222" s="3" t="s">
        <v>240</v>
      </c>
      <c r="I5222" s="3" t="s">
        <v>833</v>
      </c>
      <c r="J5222" s="3">
        <v>2040</v>
      </c>
      <c r="K5222" s="9">
        <v>64.5</v>
      </c>
    </row>
    <row r="5223" spans="1:11" x14ac:dyDescent="0.3">
      <c r="A5223" s="4" t="s">
        <v>283</v>
      </c>
      <c r="B5223" s="4" t="s">
        <v>236</v>
      </c>
      <c r="C5223" s="4" t="s">
        <v>10</v>
      </c>
      <c r="D5223" s="4" t="s">
        <v>658</v>
      </c>
      <c r="E5223" s="3" t="s">
        <v>855</v>
      </c>
      <c r="F5223" s="3"/>
      <c r="G5223" s="3" t="s">
        <v>239</v>
      </c>
      <c r="H5223" s="3" t="s">
        <v>240</v>
      </c>
      <c r="I5223" s="3" t="s">
        <v>833</v>
      </c>
      <c r="J5223" s="3">
        <v>2050</v>
      </c>
      <c r="K5223" s="9">
        <v>259.60000000000002</v>
      </c>
    </row>
    <row r="5224" spans="1:11" x14ac:dyDescent="0.3">
      <c r="A5224" s="4" t="s">
        <v>283</v>
      </c>
      <c r="B5224" s="4" t="s">
        <v>236</v>
      </c>
      <c r="C5224" s="4" t="s">
        <v>415</v>
      </c>
      <c r="D5224" s="4" t="s">
        <v>453</v>
      </c>
      <c r="E5224" s="3" t="s">
        <v>850</v>
      </c>
      <c r="F5224" s="3"/>
      <c r="G5224" s="3" t="s">
        <v>35</v>
      </c>
      <c r="H5224" s="3"/>
      <c r="I5224" s="3" t="s">
        <v>833</v>
      </c>
      <c r="J5224" s="3">
        <v>2020</v>
      </c>
      <c r="K5224" s="9">
        <v>75</v>
      </c>
    </row>
    <row r="5225" spans="1:11" x14ac:dyDescent="0.3">
      <c r="A5225" s="4" t="s">
        <v>283</v>
      </c>
      <c r="B5225" s="4" t="s">
        <v>236</v>
      </c>
      <c r="C5225" s="4" t="s">
        <v>415</v>
      </c>
      <c r="D5225" s="4" t="s">
        <v>453</v>
      </c>
      <c r="E5225" s="3" t="s">
        <v>850</v>
      </c>
      <c r="F5225" s="3"/>
      <c r="G5225" s="3" t="s">
        <v>35</v>
      </c>
      <c r="H5225" s="3"/>
      <c r="I5225" s="3" t="s">
        <v>833</v>
      </c>
      <c r="J5225" s="3">
        <v>2030</v>
      </c>
      <c r="K5225" s="9">
        <v>75</v>
      </c>
    </row>
    <row r="5226" spans="1:11" x14ac:dyDescent="0.3">
      <c r="A5226" s="4" t="s">
        <v>283</v>
      </c>
      <c r="B5226" s="4" t="s">
        <v>236</v>
      </c>
      <c r="C5226" s="4" t="s">
        <v>415</v>
      </c>
      <c r="D5226" s="4" t="s">
        <v>453</v>
      </c>
      <c r="E5226" s="3" t="s">
        <v>850</v>
      </c>
      <c r="F5226" s="3"/>
      <c r="G5226" s="3" t="s">
        <v>35</v>
      </c>
      <c r="H5226" s="3"/>
      <c r="I5226" s="3" t="s">
        <v>833</v>
      </c>
      <c r="J5226" s="3">
        <v>2040</v>
      </c>
      <c r="K5226" s="9">
        <v>75</v>
      </c>
    </row>
    <row r="5227" spans="1:11" x14ac:dyDescent="0.3">
      <c r="A5227" s="4" t="s">
        <v>283</v>
      </c>
      <c r="B5227" s="4" t="s">
        <v>236</v>
      </c>
      <c r="C5227" s="4" t="s">
        <v>415</v>
      </c>
      <c r="D5227" s="4" t="s">
        <v>453</v>
      </c>
      <c r="E5227" s="3" t="s">
        <v>850</v>
      </c>
      <c r="F5227" s="3"/>
      <c r="G5227" s="3" t="s">
        <v>35</v>
      </c>
      <c r="H5227" s="3"/>
      <c r="I5227" s="3" t="s">
        <v>833</v>
      </c>
      <c r="J5227" s="3">
        <v>2050</v>
      </c>
      <c r="K5227" s="9">
        <v>75</v>
      </c>
    </row>
    <row r="5228" spans="1:11" x14ac:dyDescent="0.3">
      <c r="A5228" s="4" t="s">
        <v>283</v>
      </c>
      <c r="B5228" s="4" t="s">
        <v>236</v>
      </c>
      <c r="C5228" s="4" t="s">
        <v>415</v>
      </c>
      <c r="D5228" s="4" t="s">
        <v>454</v>
      </c>
      <c r="E5228" s="3" t="s">
        <v>850</v>
      </c>
      <c r="F5228" s="3"/>
      <c r="G5228" s="3"/>
      <c r="H5228" s="3"/>
      <c r="I5228" s="3" t="s">
        <v>833</v>
      </c>
      <c r="J5228" s="3">
        <v>2020</v>
      </c>
      <c r="K5228" s="9">
        <v>25</v>
      </c>
    </row>
    <row r="5229" spans="1:11" x14ac:dyDescent="0.3">
      <c r="A5229" s="4" t="s">
        <v>283</v>
      </c>
      <c r="B5229" s="4" t="s">
        <v>236</v>
      </c>
      <c r="C5229" s="4" t="s">
        <v>415</v>
      </c>
      <c r="D5229" s="4" t="s">
        <v>454</v>
      </c>
      <c r="E5229" s="3" t="s">
        <v>850</v>
      </c>
      <c r="F5229" s="3"/>
      <c r="G5229" s="3"/>
      <c r="H5229" s="3"/>
      <c r="I5229" s="3" t="s">
        <v>833</v>
      </c>
      <c r="J5229" s="3">
        <v>2030</v>
      </c>
      <c r="K5229" s="9">
        <v>25</v>
      </c>
    </row>
    <row r="5230" spans="1:11" x14ac:dyDescent="0.3">
      <c r="A5230" s="4" t="s">
        <v>283</v>
      </c>
      <c r="B5230" s="4" t="s">
        <v>236</v>
      </c>
      <c r="C5230" s="4" t="s">
        <v>415</v>
      </c>
      <c r="D5230" s="4" t="s">
        <v>454</v>
      </c>
      <c r="E5230" s="3" t="s">
        <v>850</v>
      </c>
      <c r="F5230" s="3"/>
      <c r="G5230" s="3"/>
      <c r="H5230" s="3"/>
      <c r="I5230" s="3" t="s">
        <v>833</v>
      </c>
      <c r="J5230" s="3">
        <v>2040</v>
      </c>
      <c r="K5230" s="9">
        <v>25</v>
      </c>
    </row>
    <row r="5231" spans="1:11" x14ac:dyDescent="0.3">
      <c r="A5231" s="4" t="s">
        <v>283</v>
      </c>
      <c r="B5231" s="4" t="s">
        <v>236</v>
      </c>
      <c r="C5231" s="4" t="s">
        <v>415</v>
      </c>
      <c r="D5231" s="4" t="s">
        <v>454</v>
      </c>
      <c r="E5231" s="3" t="s">
        <v>850</v>
      </c>
      <c r="F5231" s="3"/>
      <c r="G5231" s="3"/>
      <c r="H5231" s="3"/>
      <c r="I5231" s="3" t="s">
        <v>833</v>
      </c>
      <c r="J5231" s="3">
        <v>2050</v>
      </c>
      <c r="K5231" s="9">
        <v>25</v>
      </c>
    </row>
    <row r="5232" spans="1:11" x14ac:dyDescent="0.3">
      <c r="A5232" s="4" t="s">
        <v>283</v>
      </c>
      <c r="B5232" s="4" t="s">
        <v>236</v>
      </c>
      <c r="C5232" s="4" t="s">
        <v>415</v>
      </c>
      <c r="D5232" s="4" t="s">
        <v>796</v>
      </c>
      <c r="E5232" s="3" t="s">
        <v>890</v>
      </c>
      <c r="F5232" s="3"/>
      <c r="G5232" s="3" t="s">
        <v>244</v>
      </c>
      <c r="H5232" s="3">
        <v>18</v>
      </c>
      <c r="I5232" s="3" t="s">
        <v>12</v>
      </c>
      <c r="J5232" s="3">
        <v>2020</v>
      </c>
      <c r="K5232" s="9">
        <v>0.9</v>
      </c>
    </row>
    <row r="5233" spans="1:11" x14ac:dyDescent="0.3">
      <c r="A5233" s="4" t="s">
        <v>283</v>
      </c>
      <c r="B5233" s="4" t="s">
        <v>236</v>
      </c>
      <c r="C5233" s="4" t="s">
        <v>415</v>
      </c>
      <c r="D5233" s="4" t="s">
        <v>796</v>
      </c>
      <c r="E5233" s="3" t="s">
        <v>890</v>
      </c>
      <c r="F5233" s="3"/>
      <c r="G5233" s="3" t="s">
        <v>244</v>
      </c>
      <c r="H5233" s="3">
        <v>18</v>
      </c>
      <c r="I5233" s="3" t="s">
        <v>12</v>
      </c>
      <c r="J5233" s="3">
        <v>2050</v>
      </c>
      <c r="K5233" s="9">
        <v>0.9</v>
      </c>
    </row>
    <row r="5234" spans="1:11" x14ac:dyDescent="0.3">
      <c r="A5234" s="4" t="s">
        <v>283</v>
      </c>
      <c r="B5234" s="4" t="s">
        <v>236</v>
      </c>
      <c r="C5234" s="4" t="s">
        <v>415</v>
      </c>
      <c r="D5234" s="4" t="s">
        <v>796</v>
      </c>
      <c r="E5234" s="3" t="s">
        <v>890</v>
      </c>
      <c r="F5234" s="3"/>
      <c r="G5234" s="3" t="s">
        <v>244</v>
      </c>
      <c r="H5234" s="3">
        <v>18</v>
      </c>
      <c r="I5234" s="3" t="s">
        <v>11</v>
      </c>
      <c r="J5234" s="3">
        <v>2020</v>
      </c>
      <c r="K5234" s="9">
        <v>1.1000000000000001</v>
      </c>
    </row>
    <row r="5235" spans="1:11" x14ac:dyDescent="0.3">
      <c r="A5235" s="4" t="s">
        <v>283</v>
      </c>
      <c r="B5235" s="4" t="s">
        <v>236</v>
      </c>
      <c r="C5235" s="4" t="s">
        <v>415</v>
      </c>
      <c r="D5235" s="4" t="s">
        <v>796</v>
      </c>
      <c r="E5235" s="3" t="s">
        <v>890</v>
      </c>
      <c r="F5235" s="3"/>
      <c r="G5235" s="3" t="s">
        <v>244</v>
      </c>
      <c r="H5235" s="3">
        <v>18</v>
      </c>
      <c r="I5235" s="3" t="s">
        <v>11</v>
      </c>
      <c r="J5235" s="3">
        <v>2050</v>
      </c>
      <c r="K5235" s="9">
        <v>1.1000000000000001</v>
      </c>
    </row>
    <row r="5236" spans="1:11" x14ac:dyDescent="0.3">
      <c r="A5236" s="4" t="s">
        <v>283</v>
      </c>
      <c r="B5236" s="4" t="s">
        <v>236</v>
      </c>
      <c r="C5236" s="4" t="s">
        <v>415</v>
      </c>
      <c r="D5236" s="4" t="s">
        <v>796</v>
      </c>
      <c r="E5236" s="3" t="s">
        <v>890</v>
      </c>
      <c r="F5236" s="3"/>
      <c r="G5236" s="3" t="s">
        <v>244</v>
      </c>
      <c r="H5236" s="3">
        <v>18</v>
      </c>
      <c r="I5236" s="3" t="s">
        <v>833</v>
      </c>
      <c r="J5236" s="3">
        <v>2020</v>
      </c>
      <c r="K5236" s="9">
        <v>26.5</v>
      </c>
    </row>
    <row r="5237" spans="1:11" x14ac:dyDescent="0.3">
      <c r="A5237" s="4" t="s">
        <v>283</v>
      </c>
      <c r="B5237" s="4" t="s">
        <v>236</v>
      </c>
      <c r="C5237" s="4" t="s">
        <v>415</v>
      </c>
      <c r="D5237" s="4" t="s">
        <v>796</v>
      </c>
      <c r="E5237" s="3" t="s">
        <v>890</v>
      </c>
      <c r="F5237" s="3"/>
      <c r="G5237" s="3" t="s">
        <v>244</v>
      </c>
      <c r="H5237" s="3">
        <v>18</v>
      </c>
      <c r="I5237" s="3" t="s">
        <v>833</v>
      </c>
      <c r="J5237" s="3">
        <v>2030</v>
      </c>
      <c r="K5237" s="9">
        <v>15.9</v>
      </c>
    </row>
    <row r="5238" spans="1:11" x14ac:dyDescent="0.3">
      <c r="A5238" s="4" t="s">
        <v>283</v>
      </c>
      <c r="B5238" s="4" t="s">
        <v>236</v>
      </c>
      <c r="C5238" s="4" t="s">
        <v>415</v>
      </c>
      <c r="D5238" s="4" t="s">
        <v>796</v>
      </c>
      <c r="E5238" s="3" t="s">
        <v>890</v>
      </c>
      <c r="F5238" s="3"/>
      <c r="G5238" s="3" t="s">
        <v>244</v>
      </c>
      <c r="H5238" s="3">
        <v>18</v>
      </c>
      <c r="I5238" s="3" t="s">
        <v>833</v>
      </c>
      <c r="J5238" s="3">
        <v>2040</v>
      </c>
      <c r="K5238" s="9">
        <v>10.6</v>
      </c>
    </row>
    <row r="5239" spans="1:11" x14ac:dyDescent="0.3">
      <c r="A5239" s="4" t="s">
        <v>283</v>
      </c>
      <c r="B5239" s="4" t="s">
        <v>236</v>
      </c>
      <c r="C5239" s="4" t="s">
        <v>415</v>
      </c>
      <c r="D5239" s="4" t="s">
        <v>796</v>
      </c>
      <c r="E5239" s="3" t="s">
        <v>890</v>
      </c>
      <c r="F5239" s="3"/>
      <c r="G5239" s="3" t="s">
        <v>244</v>
      </c>
      <c r="H5239" s="3">
        <v>18</v>
      </c>
      <c r="I5239" s="3" t="s">
        <v>833</v>
      </c>
      <c r="J5239" s="3">
        <v>2050</v>
      </c>
      <c r="K5239" s="9">
        <v>5.3</v>
      </c>
    </row>
    <row r="5240" spans="1:11" x14ac:dyDescent="0.3">
      <c r="A5240" s="4" t="s">
        <v>283</v>
      </c>
      <c r="B5240" s="4" t="s">
        <v>236</v>
      </c>
      <c r="C5240" s="4" t="s">
        <v>415</v>
      </c>
      <c r="D5240" s="4" t="s">
        <v>795</v>
      </c>
      <c r="E5240" s="3" t="s">
        <v>920</v>
      </c>
      <c r="F5240" s="3"/>
      <c r="G5240" s="3" t="s">
        <v>32</v>
      </c>
      <c r="H5240" s="3" t="s">
        <v>243</v>
      </c>
      <c r="I5240" s="3" t="s">
        <v>12</v>
      </c>
      <c r="J5240" s="3">
        <v>2020</v>
      </c>
      <c r="K5240" s="9">
        <v>0.75</v>
      </c>
    </row>
    <row r="5241" spans="1:11" x14ac:dyDescent="0.3">
      <c r="A5241" s="4" t="s">
        <v>283</v>
      </c>
      <c r="B5241" s="4" t="s">
        <v>236</v>
      </c>
      <c r="C5241" s="4" t="s">
        <v>415</v>
      </c>
      <c r="D5241" s="4" t="s">
        <v>795</v>
      </c>
      <c r="E5241" s="3" t="s">
        <v>920</v>
      </c>
      <c r="F5241" s="3"/>
      <c r="G5241" s="3" t="s">
        <v>32</v>
      </c>
      <c r="H5241" s="3" t="s">
        <v>243</v>
      </c>
      <c r="I5241" s="3" t="s">
        <v>12</v>
      </c>
      <c r="J5241" s="3">
        <v>2050</v>
      </c>
      <c r="K5241" s="9">
        <v>0.75</v>
      </c>
    </row>
    <row r="5242" spans="1:11" x14ac:dyDescent="0.3">
      <c r="A5242" s="4" t="s">
        <v>283</v>
      </c>
      <c r="B5242" s="4" t="s">
        <v>236</v>
      </c>
      <c r="C5242" s="4" t="s">
        <v>415</v>
      </c>
      <c r="D5242" s="4" t="s">
        <v>795</v>
      </c>
      <c r="E5242" s="3" t="s">
        <v>920</v>
      </c>
      <c r="F5242" s="3"/>
      <c r="G5242" s="3" t="s">
        <v>32</v>
      </c>
      <c r="H5242" s="3" t="s">
        <v>243</v>
      </c>
      <c r="I5242" s="3" t="s">
        <v>11</v>
      </c>
      <c r="J5242" s="3">
        <v>2020</v>
      </c>
      <c r="K5242" s="9">
        <v>1.5</v>
      </c>
    </row>
    <row r="5243" spans="1:11" x14ac:dyDescent="0.3">
      <c r="A5243" s="4" t="s">
        <v>283</v>
      </c>
      <c r="B5243" s="4" t="s">
        <v>236</v>
      </c>
      <c r="C5243" s="4" t="s">
        <v>415</v>
      </c>
      <c r="D5243" s="4" t="s">
        <v>795</v>
      </c>
      <c r="E5243" s="3" t="s">
        <v>920</v>
      </c>
      <c r="F5243" s="3"/>
      <c r="G5243" s="3" t="s">
        <v>32</v>
      </c>
      <c r="H5243" s="3" t="s">
        <v>243</v>
      </c>
      <c r="I5243" s="3" t="s">
        <v>11</v>
      </c>
      <c r="J5243" s="3">
        <v>2050</v>
      </c>
      <c r="K5243" s="9">
        <v>1.25</v>
      </c>
    </row>
    <row r="5244" spans="1:11" x14ac:dyDescent="0.3">
      <c r="A5244" s="4" t="s">
        <v>283</v>
      </c>
      <c r="B5244" s="4" t="s">
        <v>236</v>
      </c>
      <c r="C5244" s="4" t="s">
        <v>415</v>
      </c>
      <c r="D5244" s="4" t="s">
        <v>795</v>
      </c>
      <c r="E5244" s="3" t="s">
        <v>920</v>
      </c>
      <c r="F5244" s="3"/>
      <c r="G5244" s="3" t="s">
        <v>32</v>
      </c>
      <c r="H5244" s="3" t="s">
        <v>243</v>
      </c>
      <c r="I5244" s="3" t="s">
        <v>833</v>
      </c>
      <c r="J5244" s="3">
        <v>2020</v>
      </c>
      <c r="K5244" s="9">
        <v>3.2</v>
      </c>
    </row>
    <row r="5245" spans="1:11" x14ac:dyDescent="0.3">
      <c r="A5245" s="4" t="s">
        <v>283</v>
      </c>
      <c r="B5245" s="4" t="s">
        <v>236</v>
      </c>
      <c r="C5245" s="4" t="s">
        <v>415</v>
      </c>
      <c r="D5245" s="4" t="s">
        <v>795</v>
      </c>
      <c r="E5245" s="3" t="s">
        <v>920</v>
      </c>
      <c r="F5245" s="3"/>
      <c r="G5245" s="3" t="s">
        <v>32</v>
      </c>
      <c r="H5245" s="3" t="s">
        <v>243</v>
      </c>
      <c r="I5245" s="3" t="s">
        <v>833</v>
      </c>
      <c r="J5245" s="3">
        <v>2030</v>
      </c>
      <c r="K5245" s="9">
        <v>2.5</v>
      </c>
    </row>
    <row r="5246" spans="1:11" x14ac:dyDescent="0.3">
      <c r="A5246" s="4" t="s">
        <v>283</v>
      </c>
      <c r="B5246" s="4" t="s">
        <v>236</v>
      </c>
      <c r="C5246" s="4" t="s">
        <v>415</v>
      </c>
      <c r="D5246" s="4" t="s">
        <v>795</v>
      </c>
      <c r="E5246" s="3" t="s">
        <v>920</v>
      </c>
      <c r="F5246" s="3"/>
      <c r="G5246" s="3" t="s">
        <v>32</v>
      </c>
      <c r="H5246" s="3" t="s">
        <v>243</v>
      </c>
      <c r="I5246" s="3" t="s">
        <v>833</v>
      </c>
      <c r="J5246" s="3">
        <v>2040</v>
      </c>
      <c r="K5246" s="9">
        <v>1.9</v>
      </c>
    </row>
    <row r="5247" spans="1:11" x14ac:dyDescent="0.3">
      <c r="A5247" s="4" t="s">
        <v>283</v>
      </c>
      <c r="B5247" s="4" t="s">
        <v>236</v>
      </c>
      <c r="C5247" s="4" t="s">
        <v>415</v>
      </c>
      <c r="D5247" s="4" t="s">
        <v>795</v>
      </c>
      <c r="E5247" s="3" t="s">
        <v>920</v>
      </c>
      <c r="F5247" s="3"/>
      <c r="G5247" s="3" t="s">
        <v>32</v>
      </c>
      <c r="H5247" s="3" t="s">
        <v>243</v>
      </c>
      <c r="I5247" s="3" t="s">
        <v>833</v>
      </c>
      <c r="J5247" s="3">
        <v>2050</v>
      </c>
      <c r="K5247" s="9">
        <v>1.6</v>
      </c>
    </row>
    <row r="5248" spans="1:11" x14ac:dyDescent="0.3">
      <c r="A5248" s="4" t="s">
        <v>283</v>
      </c>
      <c r="B5248" s="4" t="s">
        <v>236</v>
      </c>
      <c r="C5248" s="4" t="s">
        <v>415</v>
      </c>
      <c r="D5248" s="4" t="s">
        <v>798</v>
      </c>
      <c r="E5248" s="3" t="s">
        <v>890</v>
      </c>
      <c r="F5248" s="3"/>
      <c r="G5248" s="3"/>
      <c r="H5248" s="3"/>
      <c r="I5248" s="3" t="s">
        <v>833</v>
      </c>
      <c r="J5248" s="3">
        <v>2020</v>
      </c>
      <c r="K5248" s="9">
        <v>0</v>
      </c>
    </row>
    <row r="5249" spans="1:11" x14ac:dyDescent="0.3">
      <c r="A5249" s="4" t="s">
        <v>283</v>
      </c>
      <c r="B5249" s="4" t="s">
        <v>236</v>
      </c>
      <c r="C5249" s="4" t="s">
        <v>415</v>
      </c>
      <c r="D5249" s="4" t="s">
        <v>798</v>
      </c>
      <c r="E5249" s="3" t="s">
        <v>890</v>
      </c>
      <c r="F5249" s="3"/>
      <c r="G5249" s="3"/>
      <c r="H5249" s="3"/>
      <c r="I5249" s="3" t="s">
        <v>833</v>
      </c>
      <c r="J5249" s="3">
        <v>2030</v>
      </c>
      <c r="K5249" s="9">
        <v>0</v>
      </c>
    </row>
    <row r="5250" spans="1:11" x14ac:dyDescent="0.3">
      <c r="A5250" s="4" t="s">
        <v>283</v>
      </c>
      <c r="B5250" s="4" t="s">
        <v>236</v>
      </c>
      <c r="C5250" s="4" t="s">
        <v>415</v>
      </c>
      <c r="D5250" s="4" t="s">
        <v>798</v>
      </c>
      <c r="E5250" s="3" t="s">
        <v>890</v>
      </c>
      <c r="F5250" s="3"/>
      <c r="G5250" s="3"/>
      <c r="H5250" s="3"/>
      <c r="I5250" s="3" t="s">
        <v>833</v>
      </c>
      <c r="J5250" s="3">
        <v>2040</v>
      </c>
      <c r="K5250" s="9">
        <v>0</v>
      </c>
    </row>
    <row r="5251" spans="1:11" x14ac:dyDescent="0.3">
      <c r="A5251" s="4" t="s">
        <v>283</v>
      </c>
      <c r="B5251" s="4" t="s">
        <v>236</v>
      </c>
      <c r="C5251" s="4" t="s">
        <v>415</v>
      </c>
      <c r="D5251" s="4" t="s">
        <v>798</v>
      </c>
      <c r="E5251" s="3" t="s">
        <v>890</v>
      </c>
      <c r="F5251" s="3"/>
      <c r="G5251" s="3"/>
      <c r="H5251" s="3"/>
      <c r="I5251" s="3" t="s">
        <v>833</v>
      </c>
      <c r="J5251" s="3">
        <v>2050</v>
      </c>
      <c r="K5251" s="9">
        <v>0</v>
      </c>
    </row>
    <row r="5252" spans="1:11" x14ac:dyDescent="0.3">
      <c r="A5252" s="4" t="s">
        <v>283</v>
      </c>
      <c r="B5252" s="4" t="s">
        <v>236</v>
      </c>
      <c r="C5252" s="4" t="s">
        <v>415</v>
      </c>
      <c r="D5252" s="4" t="s">
        <v>797</v>
      </c>
      <c r="E5252" s="3" t="s">
        <v>918</v>
      </c>
      <c r="F5252" s="3"/>
      <c r="G5252" s="3" t="s">
        <v>245</v>
      </c>
      <c r="H5252" s="3">
        <v>26</v>
      </c>
      <c r="I5252" s="3" t="s">
        <v>12</v>
      </c>
      <c r="J5252" s="3">
        <v>2020</v>
      </c>
      <c r="K5252" s="9">
        <v>0.9</v>
      </c>
    </row>
    <row r="5253" spans="1:11" x14ac:dyDescent="0.3">
      <c r="A5253" s="4" t="s">
        <v>283</v>
      </c>
      <c r="B5253" s="4" t="s">
        <v>236</v>
      </c>
      <c r="C5253" s="4" t="s">
        <v>415</v>
      </c>
      <c r="D5253" s="4" t="s">
        <v>797</v>
      </c>
      <c r="E5253" s="3" t="s">
        <v>918</v>
      </c>
      <c r="F5253" s="3"/>
      <c r="G5253" s="3" t="s">
        <v>245</v>
      </c>
      <c r="H5253" s="3">
        <v>26</v>
      </c>
      <c r="I5253" s="3" t="s">
        <v>12</v>
      </c>
      <c r="J5253" s="3">
        <v>2050</v>
      </c>
      <c r="K5253" s="9">
        <v>0.9</v>
      </c>
    </row>
    <row r="5254" spans="1:11" x14ac:dyDescent="0.3">
      <c r="A5254" s="4" t="s">
        <v>283</v>
      </c>
      <c r="B5254" s="4" t="s">
        <v>236</v>
      </c>
      <c r="C5254" s="4" t="s">
        <v>415</v>
      </c>
      <c r="D5254" s="4" t="s">
        <v>797</v>
      </c>
      <c r="E5254" s="3" t="s">
        <v>918</v>
      </c>
      <c r="F5254" s="3"/>
      <c r="G5254" s="3" t="s">
        <v>245</v>
      </c>
      <c r="H5254" s="3">
        <v>26</v>
      </c>
      <c r="I5254" s="3" t="s">
        <v>11</v>
      </c>
      <c r="J5254" s="3">
        <v>2020</v>
      </c>
      <c r="K5254" s="9">
        <v>1.1000000000000001</v>
      </c>
    </row>
    <row r="5255" spans="1:11" x14ac:dyDescent="0.3">
      <c r="A5255" s="4" t="s">
        <v>283</v>
      </c>
      <c r="B5255" s="4" t="s">
        <v>236</v>
      </c>
      <c r="C5255" s="4" t="s">
        <v>415</v>
      </c>
      <c r="D5255" s="4" t="s">
        <v>797</v>
      </c>
      <c r="E5255" s="3" t="s">
        <v>918</v>
      </c>
      <c r="F5255" s="3"/>
      <c r="G5255" s="3" t="s">
        <v>245</v>
      </c>
      <c r="H5255" s="3">
        <v>26</v>
      </c>
      <c r="I5255" s="3" t="s">
        <v>11</v>
      </c>
      <c r="J5255" s="3">
        <v>2050</v>
      </c>
      <c r="K5255" s="9">
        <v>1.1000000000000001</v>
      </c>
    </row>
    <row r="5256" spans="1:11" x14ac:dyDescent="0.3">
      <c r="A5256" s="4" t="s">
        <v>283</v>
      </c>
      <c r="B5256" s="4" t="s">
        <v>236</v>
      </c>
      <c r="C5256" s="4" t="s">
        <v>415</v>
      </c>
      <c r="D5256" s="4" t="s">
        <v>797</v>
      </c>
      <c r="E5256" s="3" t="s">
        <v>918</v>
      </c>
      <c r="F5256" s="3"/>
      <c r="G5256" s="3" t="s">
        <v>245</v>
      </c>
      <c r="H5256" s="3">
        <v>26</v>
      </c>
      <c r="I5256" s="3" t="s">
        <v>833</v>
      </c>
      <c r="J5256" s="3">
        <v>2020</v>
      </c>
      <c r="K5256" s="9">
        <v>8.5</v>
      </c>
    </row>
    <row r="5257" spans="1:11" x14ac:dyDescent="0.3">
      <c r="A5257" s="4" t="s">
        <v>283</v>
      </c>
      <c r="B5257" s="4" t="s">
        <v>236</v>
      </c>
      <c r="C5257" s="4" t="s">
        <v>415</v>
      </c>
      <c r="D5257" s="4" t="s">
        <v>797</v>
      </c>
      <c r="E5257" s="3" t="s">
        <v>918</v>
      </c>
      <c r="F5257" s="3"/>
      <c r="G5257" s="3" t="s">
        <v>245</v>
      </c>
      <c r="H5257" s="3">
        <v>26</v>
      </c>
      <c r="I5257" s="3" t="s">
        <v>833</v>
      </c>
      <c r="J5257" s="3">
        <v>2030</v>
      </c>
      <c r="K5257" s="9">
        <v>5.3</v>
      </c>
    </row>
    <row r="5258" spans="1:11" x14ac:dyDescent="0.3">
      <c r="A5258" s="4" t="s">
        <v>283</v>
      </c>
      <c r="B5258" s="4" t="s">
        <v>236</v>
      </c>
      <c r="C5258" s="4" t="s">
        <v>415</v>
      </c>
      <c r="D5258" s="4" t="s">
        <v>797</v>
      </c>
      <c r="E5258" s="3" t="s">
        <v>918</v>
      </c>
      <c r="F5258" s="3"/>
      <c r="G5258" s="3" t="s">
        <v>245</v>
      </c>
      <c r="H5258" s="3">
        <v>26</v>
      </c>
      <c r="I5258" s="3" t="s">
        <v>833</v>
      </c>
      <c r="J5258" s="3">
        <v>2040</v>
      </c>
      <c r="K5258" s="9">
        <v>3.2</v>
      </c>
    </row>
    <row r="5259" spans="1:11" x14ac:dyDescent="0.3">
      <c r="A5259" s="4" t="s">
        <v>283</v>
      </c>
      <c r="B5259" s="4" t="s">
        <v>236</v>
      </c>
      <c r="C5259" s="4" t="s">
        <v>415</v>
      </c>
      <c r="D5259" s="4" t="s">
        <v>797</v>
      </c>
      <c r="E5259" s="3" t="s">
        <v>918</v>
      </c>
      <c r="F5259" s="3"/>
      <c r="G5259" s="3" t="s">
        <v>245</v>
      </c>
      <c r="H5259" s="3">
        <v>26</v>
      </c>
      <c r="I5259" s="3" t="s">
        <v>833</v>
      </c>
      <c r="J5259" s="3">
        <v>2050</v>
      </c>
      <c r="K5259" s="9">
        <v>2.1</v>
      </c>
    </row>
    <row r="5260" spans="1:11" x14ac:dyDescent="0.3">
      <c r="A5260" s="4" t="s">
        <v>283</v>
      </c>
      <c r="B5260" s="4" t="s">
        <v>236</v>
      </c>
      <c r="C5260" s="4" t="s">
        <v>36</v>
      </c>
      <c r="D5260" s="4" t="s">
        <v>453</v>
      </c>
      <c r="E5260" s="3" t="s">
        <v>850</v>
      </c>
      <c r="F5260" s="3"/>
      <c r="G5260" s="3" t="s">
        <v>35</v>
      </c>
      <c r="H5260" s="3"/>
      <c r="I5260" s="3" t="s">
        <v>833</v>
      </c>
      <c r="J5260" s="3">
        <v>2020</v>
      </c>
      <c r="K5260" s="9">
        <v>75</v>
      </c>
    </row>
    <row r="5261" spans="1:11" x14ac:dyDescent="0.3">
      <c r="A5261" s="4" t="s">
        <v>283</v>
      </c>
      <c r="B5261" s="4" t="s">
        <v>236</v>
      </c>
      <c r="C5261" s="4" t="s">
        <v>36</v>
      </c>
      <c r="D5261" s="4" t="s">
        <v>453</v>
      </c>
      <c r="E5261" s="3" t="s">
        <v>850</v>
      </c>
      <c r="F5261" s="3"/>
      <c r="G5261" s="3" t="s">
        <v>35</v>
      </c>
      <c r="H5261" s="3"/>
      <c r="I5261" s="3" t="s">
        <v>833</v>
      </c>
      <c r="J5261" s="3">
        <v>2030</v>
      </c>
      <c r="K5261" s="9">
        <v>75</v>
      </c>
    </row>
    <row r="5262" spans="1:11" x14ac:dyDescent="0.3">
      <c r="A5262" s="4" t="s">
        <v>283</v>
      </c>
      <c r="B5262" s="4" t="s">
        <v>236</v>
      </c>
      <c r="C5262" s="4" t="s">
        <v>36</v>
      </c>
      <c r="D5262" s="4" t="s">
        <v>453</v>
      </c>
      <c r="E5262" s="3" t="s">
        <v>850</v>
      </c>
      <c r="F5262" s="3"/>
      <c r="G5262" s="3" t="s">
        <v>35</v>
      </c>
      <c r="H5262" s="3"/>
      <c r="I5262" s="3" t="s">
        <v>833</v>
      </c>
      <c r="J5262" s="3">
        <v>2040</v>
      </c>
      <c r="K5262" s="9">
        <v>75</v>
      </c>
    </row>
    <row r="5263" spans="1:11" x14ac:dyDescent="0.3">
      <c r="A5263" s="4" t="s">
        <v>283</v>
      </c>
      <c r="B5263" s="4" t="s">
        <v>236</v>
      </c>
      <c r="C5263" s="4" t="s">
        <v>36</v>
      </c>
      <c r="D5263" s="4" t="s">
        <v>453</v>
      </c>
      <c r="E5263" s="3" t="s">
        <v>850</v>
      </c>
      <c r="F5263" s="3"/>
      <c r="G5263" s="3" t="s">
        <v>35</v>
      </c>
      <c r="H5263" s="3"/>
      <c r="I5263" s="3" t="s">
        <v>833</v>
      </c>
      <c r="J5263" s="3">
        <v>2050</v>
      </c>
      <c r="K5263" s="9">
        <v>75</v>
      </c>
    </row>
    <row r="5264" spans="1:11" x14ac:dyDescent="0.3">
      <c r="A5264" s="4" t="s">
        <v>283</v>
      </c>
      <c r="B5264" s="4" t="s">
        <v>236</v>
      </c>
      <c r="C5264" s="4" t="s">
        <v>36</v>
      </c>
      <c r="D5264" s="4" t="s">
        <v>454</v>
      </c>
      <c r="E5264" s="3" t="s">
        <v>850</v>
      </c>
      <c r="F5264" s="3"/>
      <c r="G5264" s="3"/>
      <c r="H5264" s="3"/>
      <c r="I5264" s="3" t="s">
        <v>833</v>
      </c>
      <c r="J5264" s="3">
        <v>2020</v>
      </c>
      <c r="K5264" s="9">
        <v>25</v>
      </c>
    </row>
    <row r="5265" spans="1:11" x14ac:dyDescent="0.3">
      <c r="A5265" s="4" t="s">
        <v>283</v>
      </c>
      <c r="B5265" s="4" t="s">
        <v>236</v>
      </c>
      <c r="C5265" s="4" t="s">
        <v>36</v>
      </c>
      <c r="D5265" s="4" t="s">
        <v>454</v>
      </c>
      <c r="E5265" s="3" t="s">
        <v>850</v>
      </c>
      <c r="F5265" s="3"/>
      <c r="G5265" s="3"/>
      <c r="H5265" s="3"/>
      <c r="I5265" s="3" t="s">
        <v>833</v>
      </c>
      <c r="J5265" s="3">
        <v>2030</v>
      </c>
      <c r="K5265" s="9">
        <v>25</v>
      </c>
    </row>
    <row r="5266" spans="1:11" x14ac:dyDescent="0.3">
      <c r="A5266" s="4" t="s">
        <v>283</v>
      </c>
      <c r="B5266" s="4" t="s">
        <v>236</v>
      </c>
      <c r="C5266" s="4" t="s">
        <v>36</v>
      </c>
      <c r="D5266" s="4" t="s">
        <v>454</v>
      </c>
      <c r="E5266" s="3" t="s">
        <v>850</v>
      </c>
      <c r="F5266" s="3"/>
      <c r="G5266" s="3"/>
      <c r="H5266" s="3"/>
      <c r="I5266" s="3" t="s">
        <v>833</v>
      </c>
      <c r="J5266" s="3">
        <v>2040</v>
      </c>
      <c r="K5266" s="9">
        <v>25</v>
      </c>
    </row>
    <row r="5267" spans="1:11" x14ac:dyDescent="0.3">
      <c r="A5267" s="4" t="s">
        <v>283</v>
      </c>
      <c r="B5267" s="4" t="s">
        <v>236</v>
      </c>
      <c r="C5267" s="4" t="s">
        <v>36</v>
      </c>
      <c r="D5267" s="4" t="s">
        <v>454</v>
      </c>
      <c r="E5267" s="3" t="s">
        <v>850</v>
      </c>
      <c r="F5267" s="3"/>
      <c r="G5267" s="3"/>
      <c r="H5267" s="3"/>
      <c r="I5267" s="3" t="s">
        <v>833</v>
      </c>
      <c r="J5267" s="3">
        <v>2050</v>
      </c>
      <c r="K5267" s="9">
        <v>25</v>
      </c>
    </row>
    <row r="5268" spans="1:11" x14ac:dyDescent="0.3">
      <c r="A5268" s="4" t="s">
        <v>283</v>
      </c>
      <c r="B5268" s="4" t="s">
        <v>236</v>
      </c>
      <c r="C5268" s="4" t="s">
        <v>36</v>
      </c>
      <c r="D5268" s="4" t="s">
        <v>793</v>
      </c>
      <c r="E5268" s="3" t="s">
        <v>910</v>
      </c>
      <c r="F5268" s="3"/>
      <c r="G5268" s="3" t="s">
        <v>244</v>
      </c>
      <c r="H5268" s="3">
        <v>18</v>
      </c>
      <c r="I5268" s="3" t="s">
        <v>12</v>
      </c>
      <c r="J5268" s="3">
        <v>2020</v>
      </c>
      <c r="K5268" s="9">
        <v>0.9</v>
      </c>
    </row>
    <row r="5269" spans="1:11" x14ac:dyDescent="0.3">
      <c r="A5269" s="4" t="s">
        <v>283</v>
      </c>
      <c r="B5269" s="4" t="s">
        <v>236</v>
      </c>
      <c r="C5269" s="4" t="s">
        <v>36</v>
      </c>
      <c r="D5269" s="4" t="s">
        <v>793</v>
      </c>
      <c r="E5269" s="3" t="s">
        <v>910</v>
      </c>
      <c r="F5269" s="3"/>
      <c r="G5269" s="3" t="s">
        <v>244</v>
      </c>
      <c r="H5269" s="3">
        <v>18</v>
      </c>
      <c r="I5269" s="3" t="s">
        <v>12</v>
      </c>
      <c r="J5269" s="3">
        <v>2050</v>
      </c>
      <c r="K5269" s="9">
        <v>0.9</v>
      </c>
    </row>
    <row r="5270" spans="1:11" x14ac:dyDescent="0.3">
      <c r="A5270" s="4" t="s">
        <v>283</v>
      </c>
      <c r="B5270" s="4" t="s">
        <v>236</v>
      </c>
      <c r="C5270" s="4" t="s">
        <v>36</v>
      </c>
      <c r="D5270" s="4" t="s">
        <v>793</v>
      </c>
      <c r="E5270" s="3" t="s">
        <v>910</v>
      </c>
      <c r="F5270" s="3"/>
      <c r="G5270" s="3" t="s">
        <v>244</v>
      </c>
      <c r="H5270" s="3">
        <v>18</v>
      </c>
      <c r="I5270" s="3" t="s">
        <v>11</v>
      </c>
      <c r="J5270" s="3">
        <v>2020</v>
      </c>
      <c r="K5270" s="9">
        <v>1.1000000000000001</v>
      </c>
    </row>
    <row r="5271" spans="1:11" x14ac:dyDescent="0.3">
      <c r="A5271" s="4" t="s">
        <v>283</v>
      </c>
      <c r="B5271" s="4" t="s">
        <v>236</v>
      </c>
      <c r="C5271" s="4" t="s">
        <v>36</v>
      </c>
      <c r="D5271" s="4" t="s">
        <v>793</v>
      </c>
      <c r="E5271" s="3" t="s">
        <v>910</v>
      </c>
      <c r="F5271" s="3"/>
      <c r="G5271" s="3" t="s">
        <v>244</v>
      </c>
      <c r="H5271" s="3">
        <v>18</v>
      </c>
      <c r="I5271" s="3" t="s">
        <v>11</v>
      </c>
      <c r="J5271" s="3">
        <v>2050</v>
      </c>
      <c r="K5271" s="9">
        <v>1.1000000000000001</v>
      </c>
    </row>
    <row r="5272" spans="1:11" x14ac:dyDescent="0.3">
      <c r="A5272" s="4" t="s">
        <v>283</v>
      </c>
      <c r="B5272" s="4" t="s">
        <v>236</v>
      </c>
      <c r="C5272" s="4" t="s">
        <v>36</v>
      </c>
      <c r="D5272" s="4" t="s">
        <v>793</v>
      </c>
      <c r="E5272" s="3" t="s">
        <v>910</v>
      </c>
      <c r="F5272" s="3"/>
      <c r="G5272" s="3" t="s">
        <v>244</v>
      </c>
      <c r="H5272" s="3">
        <v>18</v>
      </c>
      <c r="I5272" s="3" t="s">
        <v>833</v>
      </c>
      <c r="J5272" s="3">
        <v>2020</v>
      </c>
      <c r="K5272" s="9">
        <v>0.25</v>
      </c>
    </row>
    <row r="5273" spans="1:11" x14ac:dyDescent="0.3">
      <c r="A5273" s="4" t="s">
        <v>283</v>
      </c>
      <c r="B5273" s="4" t="s">
        <v>236</v>
      </c>
      <c r="C5273" s="4" t="s">
        <v>36</v>
      </c>
      <c r="D5273" s="4" t="s">
        <v>793</v>
      </c>
      <c r="E5273" s="3" t="s">
        <v>910</v>
      </c>
      <c r="F5273" s="3"/>
      <c r="G5273" s="3" t="s">
        <v>244</v>
      </c>
      <c r="H5273" s="3">
        <v>18</v>
      </c>
      <c r="I5273" s="3" t="s">
        <v>833</v>
      </c>
      <c r="J5273" s="3">
        <v>2030</v>
      </c>
      <c r="K5273" s="9">
        <v>0.15</v>
      </c>
    </row>
    <row r="5274" spans="1:11" x14ac:dyDescent="0.3">
      <c r="A5274" s="4" t="s">
        <v>283</v>
      </c>
      <c r="B5274" s="4" t="s">
        <v>236</v>
      </c>
      <c r="C5274" s="4" t="s">
        <v>36</v>
      </c>
      <c r="D5274" s="4" t="s">
        <v>793</v>
      </c>
      <c r="E5274" s="3" t="s">
        <v>910</v>
      </c>
      <c r="F5274" s="3"/>
      <c r="G5274" s="3" t="s">
        <v>244</v>
      </c>
      <c r="H5274" s="3">
        <v>18</v>
      </c>
      <c r="I5274" s="3" t="s">
        <v>833</v>
      </c>
      <c r="J5274" s="3">
        <v>2040</v>
      </c>
      <c r="K5274" s="9">
        <v>0.1</v>
      </c>
    </row>
    <row r="5275" spans="1:11" x14ac:dyDescent="0.3">
      <c r="A5275" s="4" t="s">
        <v>283</v>
      </c>
      <c r="B5275" s="4" t="s">
        <v>236</v>
      </c>
      <c r="C5275" s="4" t="s">
        <v>36</v>
      </c>
      <c r="D5275" s="4" t="s">
        <v>793</v>
      </c>
      <c r="E5275" s="3" t="s">
        <v>910</v>
      </c>
      <c r="F5275" s="3"/>
      <c r="G5275" s="3" t="s">
        <v>244</v>
      </c>
      <c r="H5275" s="3">
        <v>18</v>
      </c>
      <c r="I5275" s="3" t="s">
        <v>833</v>
      </c>
      <c r="J5275" s="3">
        <v>2050</v>
      </c>
      <c r="K5275" s="9">
        <v>0.05</v>
      </c>
    </row>
    <row r="5276" spans="1:11" x14ac:dyDescent="0.3">
      <c r="A5276" s="4" t="s">
        <v>283</v>
      </c>
      <c r="B5276" s="4" t="s">
        <v>236</v>
      </c>
      <c r="C5276" s="4" t="s">
        <v>36</v>
      </c>
      <c r="D5276" s="4" t="s">
        <v>792</v>
      </c>
      <c r="E5276" s="3" t="s">
        <v>919</v>
      </c>
      <c r="F5276" s="3"/>
      <c r="G5276" s="3" t="s">
        <v>32</v>
      </c>
      <c r="H5276" s="3" t="s">
        <v>243</v>
      </c>
      <c r="I5276" s="3" t="s">
        <v>12</v>
      </c>
      <c r="J5276" s="3">
        <v>2020</v>
      </c>
      <c r="K5276" s="9">
        <v>0.75</v>
      </c>
    </row>
    <row r="5277" spans="1:11" x14ac:dyDescent="0.3">
      <c r="A5277" s="4" t="s">
        <v>283</v>
      </c>
      <c r="B5277" s="4" t="s">
        <v>236</v>
      </c>
      <c r="C5277" s="4" t="s">
        <v>36</v>
      </c>
      <c r="D5277" s="4" t="s">
        <v>792</v>
      </c>
      <c r="E5277" s="3" t="s">
        <v>919</v>
      </c>
      <c r="F5277" s="3"/>
      <c r="G5277" s="3" t="s">
        <v>32</v>
      </c>
      <c r="H5277" s="3" t="s">
        <v>243</v>
      </c>
      <c r="I5277" s="3" t="s">
        <v>12</v>
      </c>
      <c r="J5277" s="3">
        <v>2050</v>
      </c>
      <c r="K5277" s="9">
        <v>0.75</v>
      </c>
    </row>
    <row r="5278" spans="1:11" x14ac:dyDescent="0.3">
      <c r="A5278" s="4" t="s">
        <v>283</v>
      </c>
      <c r="B5278" s="4" t="s">
        <v>236</v>
      </c>
      <c r="C5278" s="4" t="s">
        <v>36</v>
      </c>
      <c r="D5278" s="4" t="s">
        <v>792</v>
      </c>
      <c r="E5278" s="3" t="s">
        <v>919</v>
      </c>
      <c r="F5278" s="3"/>
      <c r="G5278" s="3" t="s">
        <v>32</v>
      </c>
      <c r="H5278" s="3" t="s">
        <v>243</v>
      </c>
      <c r="I5278" s="3" t="s">
        <v>11</v>
      </c>
      <c r="J5278" s="3">
        <v>2020</v>
      </c>
      <c r="K5278" s="9">
        <v>1.5</v>
      </c>
    </row>
    <row r="5279" spans="1:11" x14ac:dyDescent="0.3">
      <c r="A5279" s="4" t="s">
        <v>283</v>
      </c>
      <c r="B5279" s="4" t="s">
        <v>236</v>
      </c>
      <c r="C5279" s="4" t="s">
        <v>36</v>
      </c>
      <c r="D5279" s="4" t="s">
        <v>792</v>
      </c>
      <c r="E5279" s="3" t="s">
        <v>919</v>
      </c>
      <c r="F5279" s="3"/>
      <c r="G5279" s="3" t="s">
        <v>32</v>
      </c>
      <c r="H5279" s="3" t="s">
        <v>243</v>
      </c>
      <c r="I5279" s="3" t="s">
        <v>11</v>
      </c>
      <c r="J5279" s="3">
        <v>2050</v>
      </c>
      <c r="K5279" s="9">
        <v>1.25</v>
      </c>
    </row>
    <row r="5280" spans="1:11" x14ac:dyDescent="0.3">
      <c r="A5280" s="4" t="s">
        <v>283</v>
      </c>
      <c r="B5280" s="4" t="s">
        <v>236</v>
      </c>
      <c r="C5280" s="4" t="s">
        <v>36</v>
      </c>
      <c r="D5280" s="4" t="s">
        <v>792</v>
      </c>
      <c r="E5280" s="3" t="s">
        <v>919</v>
      </c>
      <c r="F5280" s="3"/>
      <c r="G5280" s="3" t="s">
        <v>32</v>
      </c>
      <c r="H5280" s="3" t="s">
        <v>243</v>
      </c>
      <c r="I5280" s="3" t="s">
        <v>833</v>
      </c>
      <c r="J5280" s="3">
        <v>2020</v>
      </c>
      <c r="K5280" s="9">
        <v>5</v>
      </c>
    </row>
    <row r="5281" spans="1:11" x14ac:dyDescent="0.3">
      <c r="A5281" s="4" t="s">
        <v>283</v>
      </c>
      <c r="B5281" s="4" t="s">
        <v>236</v>
      </c>
      <c r="C5281" s="4" t="s">
        <v>36</v>
      </c>
      <c r="D5281" s="4" t="s">
        <v>792</v>
      </c>
      <c r="E5281" s="3" t="s">
        <v>919</v>
      </c>
      <c r="F5281" s="3"/>
      <c r="G5281" s="3" t="s">
        <v>32</v>
      </c>
      <c r="H5281" s="3" t="s">
        <v>243</v>
      </c>
      <c r="I5281" s="3" t="s">
        <v>833</v>
      </c>
      <c r="J5281" s="3">
        <v>2030</v>
      </c>
      <c r="K5281" s="9">
        <v>4</v>
      </c>
    </row>
    <row r="5282" spans="1:11" x14ac:dyDescent="0.3">
      <c r="A5282" s="4" t="s">
        <v>283</v>
      </c>
      <c r="B5282" s="4" t="s">
        <v>236</v>
      </c>
      <c r="C5282" s="4" t="s">
        <v>36</v>
      </c>
      <c r="D5282" s="4" t="s">
        <v>792</v>
      </c>
      <c r="E5282" s="3" t="s">
        <v>919</v>
      </c>
      <c r="F5282" s="3"/>
      <c r="G5282" s="3" t="s">
        <v>32</v>
      </c>
      <c r="H5282" s="3" t="s">
        <v>243</v>
      </c>
      <c r="I5282" s="3" t="s">
        <v>833</v>
      </c>
      <c r="J5282" s="3">
        <v>2040</v>
      </c>
      <c r="K5282" s="9">
        <v>3</v>
      </c>
    </row>
    <row r="5283" spans="1:11" x14ac:dyDescent="0.3">
      <c r="A5283" s="4" t="s">
        <v>283</v>
      </c>
      <c r="B5283" s="4" t="s">
        <v>236</v>
      </c>
      <c r="C5283" s="4" t="s">
        <v>36</v>
      </c>
      <c r="D5283" s="4" t="s">
        <v>792</v>
      </c>
      <c r="E5283" s="3" t="s">
        <v>919</v>
      </c>
      <c r="F5283" s="3"/>
      <c r="G5283" s="3" t="s">
        <v>32</v>
      </c>
      <c r="H5283" s="3" t="s">
        <v>243</v>
      </c>
      <c r="I5283" s="3" t="s">
        <v>833</v>
      </c>
      <c r="J5283" s="3">
        <v>2050</v>
      </c>
      <c r="K5283" s="9">
        <v>2.5</v>
      </c>
    </row>
    <row r="5284" spans="1:11" x14ac:dyDescent="0.3">
      <c r="A5284" s="4" t="s">
        <v>283</v>
      </c>
      <c r="B5284" s="4" t="s">
        <v>236</v>
      </c>
      <c r="C5284" s="4" t="s">
        <v>36</v>
      </c>
      <c r="D5284" s="4" t="s">
        <v>791</v>
      </c>
      <c r="E5284" s="3" t="s">
        <v>910</v>
      </c>
      <c r="F5284" s="3"/>
      <c r="G5284" s="3"/>
      <c r="H5284" s="3"/>
      <c r="I5284" s="3" t="s">
        <v>833</v>
      </c>
      <c r="J5284" s="3">
        <v>2020</v>
      </c>
      <c r="K5284" s="9">
        <v>0</v>
      </c>
    </row>
    <row r="5285" spans="1:11" x14ac:dyDescent="0.3">
      <c r="A5285" s="4" t="s">
        <v>283</v>
      </c>
      <c r="B5285" s="4" t="s">
        <v>236</v>
      </c>
      <c r="C5285" s="4" t="s">
        <v>36</v>
      </c>
      <c r="D5285" s="4" t="s">
        <v>791</v>
      </c>
      <c r="E5285" s="3" t="s">
        <v>910</v>
      </c>
      <c r="F5285" s="3"/>
      <c r="G5285" s="3"/>
      <c r="H5285" s="3"/>
      <c r="I5285" s="3" t="s">
        <v>833</v>
      </c>
      <c r="J5285" s="3">
        <v>2030</v>
      </c>
      <c r="K5285" s="9">
        <v>0</v>
      </c>
    </row>
    <row r="5286" spans="1:11" x14ac:dyDescent="0.3">
      <c r="A5286" s="4" t="s">
        <v>283</v>
      </c>
      <c r="B5286" s="4" t="s">
        <v>236</v>
      </c>
      <c r="C5286" s="4" t="s">
        <v>36</v>
      </c>
      <c r="D5286" s="4" t="s">
        <v>791</v>
      </c>
      <c r="E5286" s="3" t="s">
        <v>910</v>
      </c>
      <c r="F5286" s="3"/>
      <c r="G5286" s="3"/>
      <c r="H5286" s="3"/>
      <c r="I5286" s="3" t="s">
        <v>833</v>
      </c>
      <c r="J5286" s="3">
        <v>2040</v>
      </c>
      <c r="K5286" s="9">
        <v>0</v>
      </c>
    </row>
    <row r="5287" spans="1:11" x14ac:dyDescent="0.3">
      <c r="A5287" s="4" t="s">
        <v>283</v>
      </c>
      <c r="B5287" s="4" t="s">
        <v>236</v>
      </c>
      <c r="C5287" s="4" t="s">
        <v>36</v>
      </c>
      <c r="D5287" s="4" t="s">
        <v>791</v>
      </c>
      <c r="E5287" s="3" t="s">
        <v>910</v>
      </c>
      <c r="F5287" s="3"/>
      <c r="G5287" s="3"/>
      <c r="H5287" s="3"/>
      <c r="I5287" s="3" t="s">
        <v>833</v>
      </c>
      <c r="J5287" s="3">
        <v>2050</v>
      </c>
      <c r="K5287" s="9">
        <v>0</v>
      </c>
    </row>
    <row r="5288" spans="1:11" x14ac:dyDescent="0.3">
      <c r="A5288" s="4" t="s">
        <v>283</v>
      </c>
      <c r="B5288" s="4" t="s">
        <v>236</v>
      </c>
      <c r="C5288" s="4" t="s">
        <v>36</v>
      </c>
      <c r="D5288" s="4" t="s">
        <v>794</v>
      </c>
      <c r="E5288" s="3" t="s">
        <v>910</v>
      </c>
      <c r="F5288" s="3"/>
      <c r="G5288" s="3" t="s">
        <v>245</v>
      </c>
      <c r="H5288" s="3">
        <v>26</v>
      </c>
      <c r="I5288" s="3" t="s">
        <v>12</v>
      </c>
      <c r="J5288" s="3">
        <v>2020</v>
      </c>
      <c r="K5288" s="9">
        <v>0.9</v>
      </c>
    </row>
    <row r="5289" spans="1:11" x14ac:dyDescent="0.3">
      <c r="A5289" s="4" t="s">
        <v>283</v>
      </c>
      <c r="B5289" s="4" t="s">
        <v>236</v>
      </c>
      <c r="C5289" s="4" t="s">
        <v>36</v>
      </c>
      <c r="D5289" s="4" t="s">
        <v>794</v>
      </c>
      <c r="E5289" s="3" t="s">
        <v>910</v>
      </c>
      <c r="F5289" s="3"/>
      <c r="G5289" s="3" t="s">
        <v>245</v>
      </c>
      <c r="H5289" s="3">
        <v>26</v>
      </c>
      <c r="I5289" s="3" t="s">
        <v>12</v>
      </c>
      <c r="J5289" s="3">
        <v>2050</v>
      </c>
      <c r="K5289" s="9">
        <v>0.9</v>
      </c>
    </row>
    <row r="5290" spans="1:11" x14ac:dyDescent="0.3">
      <c r="A5290" s="4" t="s">
        <v>283</v>
      </c>
      <c r="B5290" s="4" t="s">
        <v>236</v>
      </c>
      <c r="C5290" s="4" t="s">
        <v>36</v>
      </c>
      <c r="D5290" s="4" t="s">
        <v>794</v>
      </c>
      <c r="E5290" s="3" t="s">
        <v>910</v>
      </c>
      <c r="F5290" s="3"/>
      <c r="G5290" s="3" t="s">
        <v>245</v>
      </c>
      <c r="H5290" s="3">
        <v>26</v>
      </c>
      <c r="I5290" s="3" t="s">
        <v>11</v>
      </c>
      <c r="J5290" s="3">
        <v>2020</v>
      </c>
      <c r="K5290" s="9">
        <v>1.1000000000000001</v>
      </c>
    </row>
    <row r="5291" spans="1:11" x14ac:dyDescent="0.3">
      <c r="A5291" s="4" t="s">
        <v>283</v>
      </c>
      <c r="B5291" s="4" t="s">
        <v>236</v>
      </c>
      <c r="C5291" s="4" t="s">
        <v>36</v>
      </c>
      <c r="D5291" s="4" t="s">
        <v>794</v>
      </c>
      <c r="E5291" s="3" t="s">
        <v>910</v>
      </c>
      <c r="F5291" s="3"/>
      <c r="G5291" s="3" t="s">
        <v>245</v>
      </c>
      <c r="H5291" s="3">
        <v>26</v>
      </c>
      <c r="I5291" s="3" t="s">
        <v>11</v>
      </c>
      <c r="J5291" s="3">
        <v>2050</v>
      </c>
      <c r="K5291" s="9">
        <v>1.1000000000000001</v>
      </c>
    </row>
    <row r="5292" spans="1:11" x14ac:dyDescent="0.3">
      <c r="A5292" s="4" t="s">
        <v>283</v>
      </c>
      <c r="B5292" s="4" t="s">
        <v>236</v>
      </c>
      <c r="C5292" s="4" t="s">
        <v>36</v>
      </c>
      <c r="D5292" s="4" t="s">
        <v>794</v>
      </c>
      <c r="E5292" s="3" t="s">
        <v>910</v>
      </c>
      <c r="F5292" s="3"/>
      <c r="G5292" s="3" t="s">
        <v>245</v>
      </c>
      <c r="H5292" s="3">
        <v>26</v>
      </c>
      <c r="I5292" s="3" t="s">
        <v>833</v>
      </c>
      <c r="J5292" s="3">
        <v>2020</v>
      </c>
      <c r="K5292" s="9">
        <v>0.08</v>
      </c>
    </row>
    <row r="5293" spans="1:11" x14ac:dyDescent="0.3">
      <c r="A5293" s="4" t="s">
        <v>283</v>
      </c>
      <c r="B5293" s="4" t="s">
        <v>236</v>
      </c>
      <c r="C5293" s="4" t="s">
        <v>36</v>
      </c>
      <c r="D5293" s="4" t="s">
        <v>794</v>
      </c>
      <c r="E5293" s="3" t="s">
        <v>910</v>
      </c>
      <c r="F5293" s="3"/>
      <c r="G5293" s="3" t="s">
        <v>245</v>
      </c>
      <c r="H5293" s="3">
        <v>26</v>
      </c>
      <c r="I5293" s="3" t="s">
        <v>833</v>
      </c>
      <c r="J5293" s="3">
        <v>2030</v>
      </c>
      <c r="K5293" s="9">
        <v>0.05</v>
      </c>
    </row>
    <row r="5294" spans="1:11" x14ac:dyDescent="0.3">
      <c r="A5294" s="4" t="s">
        <v>283</v>
      </c>
      <c r="B5294" s="4" t="s">
        <v>236</v>
      </c>
      <c r="C5294" s="4" t="s">
        <v>36</v>
      </c>
      <c r="D5294" s="4" t="s">
        <v>794</v>
      </c>
      <c r="E5294" s="3" t="s">
        <v>910</v>
      </c>
      <c r="F5294" s="3"/>
      <c r="G5294" s="3" t="s">
        <v>245</v>
      </c>
      <c r="H5294" s="3">
        <v>26</v>
      </c>
      <c r="I5294" s="3" t="s">
        <v>833</v>
      </c>
      <c r="J5294" s="3">
        <v>2040</v>
      </c>
      <c r="K5294" s="9">
        <v>0.03</v>
      </c>
    </row>
    <row r="5295" spans="1:11" x14ac:dyDescent="0.3">
      <c r="A5295" s="4" t="s">
        <v>283</v>
      </c>
      <c r="B5295" s="4" t="s">
        <v>236</v>
      </c>
      <c r="C5295" s="4" t="s">
        <v>36</v>
      </c>
      <c r="D5295" s="4" t="s">
        <v>794</v>
      </c>
      <c r="E5295" s="3" t="s">
        <v>910</v>
      </c>
      <c r="F5295" s="3"/>
      <c r="G5295" s="3" t="s">
        <v>245</v>
      </c>
      <c r="H5295" s="3">
        <v>26</v>
      </c>
      <c r="I5295" s="3" t="s">
        <v>833</v>
      </c>
      <c r="J5295" s="3">
        <v>2050</v>
      </c>
      <c r="K5295" s="9">
        <v>0.02</v>
      </c>
    </row>
    <row r="5296" spans="1:11" x14ac:dyDescent="0.3">
      <c r="A5296" s="4" t="s">
        <v>320</v>
      </c>
      <c r="B5296" s="4" t="s">
        <v>375</v>
      </c>
      <c r="C5296" s="4" t="s">
        <v>10</v>
      </c>
      <c r="D5296" s="4" t="s">
        <v>667</v>
      </c>
      <c r="E5296" s="3" t="s">
        <v>866</v>
      </c>
      <c r="F5296" s="3"/>
      <c r="G5296" s="3"/>
      <c r="H5296" s="3" t="s">
        <v>38</v>
      </c>
      <c r="I5296" s="3" t="s">
        <v>12</v>
      </c>
      <c r="J5296" s="3">
        <v>2020</v>
      </c>
      <c r="K5296" s="9">
        <v>0.98</v>
      </c>
    </row>
    <row r="5297" spans="1:11" x14ac:dyDescent="0.3">
      <c r="A5297" s="4" t="s">
        <v>320</v>
      </c>
      <c r="B5297" s="4" t="s">
        <v>375</v>
      </c>
      <c r="C5297" s="4" t="s">
        <v>10</v>
      </c>
      <c r="D5297" s="4" t="s">
        <v>667</v>
      </c>
      <c r="E5297" s="3" t="s">
        <v>866</v>
      </c>
      <c r="F5297" s="3"/>
      <c r="G5297" s="3"/>
      <c r="H5297" s="3" t="s">
        <v>38</v>
      </c>
      <c r="I5297" s="3" t="s">
        <v>12</v>
      </c>
      <c r="J5297" s="3">
        <v>2050</v>
      </c>
      <c r="K5297" s="9">
        <v>0.98</v>
      </c>
    </row>
    <row r="5298" spans="1:11" x14ac:dyDescent="0.3">
      <c r="A5298" s="4" t="s">
        <v>320</v>
      </c>
      <c r="B5298" s="4" t="s">
        <v>375</v>
      </c>
      <c r="C5298" s="4" t="s">
        <v>10</v>
      </c>
      <c r="D5298" s="4" t="s">
        <v>667</v>
      </c>
      <c r="E5298" s="3" t="s">
        <v>866</v>
      </c>
      <c r="F5298" s="3"/>
      <c r="G5298" s="3"/>
      <c r="H5298" s="3" t="s">
        <v>38</v>
      </c>
      <c r="I5298" s="3" t="s">
        <v>11</v>
      </c>
      <c r="J5298" s="3">
        <v>2020</v>
      </c>
      <c r="K5298" s="9">
        <v>1.02</v>
      </c>
    </row>
    <row r="5299" spans="1:11" x14ac:dyDescent="0.3">
      <c r="A5299" s="4" t="s">
        <v>320</v>
      </c>
      <c r="B5299" s="4" t="s">
        <v>375</v>
      </c>
      <c r="C5299" s="4" t="s">
        <v>10</v>
      </c>
      <c r="D5299" s="4" t="s">
        <v>667</v>
      </c>
      <c r="E5299" s="3" t="s">
        <v>866</v>
      </c>
      <c r="F5299" s="3"/>
      <c r="G5299" s="3"/>
      <c r="H5299" s="3" t="s">
        <v>38</v>
      </c>
      <c r="I5299" s="3" t="s">
        <v>11</v>
      </c>
      <c r="J5299" s="3">
        <v>2050</v>
      </c>
      <c r="K5299" s="9">
        <v>1.02</v>
      </c>
    </row>
    <row r="5300" spans="1:11" x14ac:dyDescent="0.3">
      <c r="A5300" s="4" t="s">
        <v>320</v>
      </c>
      <c r="B5300" s="4" t="s">
        <v>375</v>
      </c>
      <c r="C5300" s="4" t="s">
        <v>10</v>
      </c>
      <c r="D5300" s="4" t="s">
        <v>667</v>
      </c>
      <c r="E5300" s="3" t="s">
        <v>866</v>
      </c>
      <c r="F5300" s="3"/>
      <c r="G5300" s="3"/>
      <c r="H5300" s="3" t="s">
        <v>38</v>
      </c>
      <c r="I5300" s="3" t="s">
        <v>833</v>
      </c>
      <c r="J5300" s="3">
        <v>2020</v>
      </c>
      <c r="K5300" s="9">
        <v>0.82299999999999995</v>
      </c>
    </row>
    <row r="5301" spans="1:11" x14ac:dyDescent="0.3">
      <c r="A5301" s="4" t="s">
        <v>320</v>
      </c>
      <c r="B5301" s="4" t="s">
        <v>375</v>
      </c>
      <c r="C5301" s="4" t="s">
        <v>10</v>
      </c>
      <c r="D5301" s="4" t="s">
        <v>667</v>
      </c>
      <c r="E5301" s="3" t="s">
        <v>866</v>
      </c>
      <c r="F5301" s="3"/>
      <c r="G5301" s="3"/>
      <c r="H5301" s="3" t="s">
        <v>38</v>
      </c>
      <c r="I5301" s="3" t="s">
        <v>833</v>
      </c>
      <c r="J5301" s="3">
        <v>2030</v>
      </c>
      <c r="K5301" s="9">
        <v>0.82299999999999995</v>
      </c>
    </row>
    <row r="5302" spans="1:11" x14ac:dyDescent="0.3">
      <c r="A5302" s="4" t="s">
        <v>320</v>
      </c>
      <c r="B5302" s="4" t="s">
        <v>375</v>
      </c>
      <c r="C5302" s="4" t="s">
        <v>10</v>
      </c>
      <c r="D5302" s="4" t="s">
        <v>667</v>
      </c>
      <c r="E5302" s="3" t="s">
        <v>866</v>
      </c>
      <c r="F5302" s="3"/>
      <c r="G5302" s="3"/>
      <c r="H5302" s="3" t="s">
        <v>38</v>
      </c>
      <c r="I5302" s="3" t="s">
        <v>833</v>
      </c>
      <c r="J5302" s="3">
        <v>2040</v>
      </c>
      <c r="K5302" s="9">
        <v>0.82299999999999995</v>
      </c>
    </row>
    <row r="5303" spans="1:11" x14ac:dyDescent="0.3">
      <c r="A5303" s="4" t="s">
        <v>320</v>
      </c>
      <c r="B5303" s="4" t="s">
        <v>375</v>
      </c>
      <c r="C5303" s="4" t="s">
        <v>10</v>
      </c>
      <c r="D5303" s="4" t="s">
        <v>667</v>
      </c>
      <c r="E5303" s="3" t="s">
        <v>866</v>
      </c>
      <c r="F5303" s="3"/>
      <c r="G5303" s="3"/>
      <c r="H5303" s="3" t="s">
        <v>38</v>
      </c>
      <c r="I5303" s="3" t="s">
        <v>833</v>
      </c>
      <c r="J5303" s="3">
        <v>2050</v>
      </c>
      <c r="K5303" s="9">
        <v>0.82299999999999995</v>
      </c>
    </row>
    <row r="5304" spans="1:11" x14ac:dyDescent="0.3">
      <c r="A5304" s="4" t="s">
        <v>320</v>
      </c>
      <c r="B5304" s="4" t="s">
        <v>375</v>
      </c>
      <c r="C5304" s="4" t="s">
        <v>10</v>
      </c>
      <c r="D5304" s="4" t="s">
        <v>420</v>
      </c>
      <c r="E5304" s="3" t="s">
        <v>853</v>
      </c>
      <c r="F5304" s="3"/>
      <c r="G5304" s="3"/>
      <c r="H5304" s="3"/>
      <c r="I5304" s="3" t="s">
        <v>833</v>
      </c>
      <c r="J5304" s="3">
        <v>2020</v>
      </c>
      <c r="K5304" s="9">
        <v>2</v>
      </c>
    </row>
    <row r="5305" spans="1:11" x14ac:dyDescent="0.3">
      <c r="A5305" s="4" t="s">
        <v>320</v>
      </c>
      <c r="B5305" s="4" t="s">
        <v>375</v>
      </c>
      <c r="C5305" s="4" t="s">
        <v>10</v>
      </c>
      <c r="D5305" s="4" t="s">
        <v>420</v>
      </c>
      <c r="E5305" s="3" t="s">
        <v>853</v>
      </c>
      <c r="F5305" s="3"/>
      <c r="G5305" s="3"/>
      <c r="H5305" s="3"/>
      <c r="I5305" s="3" t="s">
        <v>833</v>
      </c>
      <c r="J5305" s="3">
        <v>2030</v>
      </c>
      <c r="K5305" s="9">
        <v>2</v>
      </c>
    </row>
    <row r="5306" spans="1:11" x14ac:dyDescent="0.3">
      <c r="A5306" s="4" t="s">
        <v>320</v>
      </c>
      <c r="B5306" s="4" t="s">
        <v>375</v>
      </c>
      <c r="C5306" s="4" t="s">
        <v>10</v>
      </c>
      <c r="D5306" s="4" t="s">
        <v>420</v>
      </c>
      <c r="E5306" s="3" t="s">
        <v>853</v>
      </c>
      <c r="F5306" s="3"/>
      <c r="G5306" s="3"/>
      <c r="H5306" s="3"/>
      <c r="I5306" s="3" t="s">
        <v>833</v>
      </c>
      <c r="J5306" s="3">
        <v>2040</v>
      </c>
      <c r="K5306" s="9">
        <v>2</v>
      </c>
    </row>
    <row r="5307" spans="1:11" x14ac:dyDescent="0.3">
      <c r="A5307" s="4" t="s">
        <v>320</v>
      </c>
      <c r="B5307" s="4" t="s">
        <v>375</v>
      </c>
      <c r="C5307" s="4" t="s">
        <v>10</v>
      </c>
      <c r="D5307" s="4" t="s">
        <v>420</v>
      </c>
      <c r="E5307" s="3" t="s">
        <v>853</v>
      </c>
      <c r="F5307" s="3"/>
      <c r="G5307" s="3"/>
      <c r="H5307" s="3"/>
      <c r="I5307" s="3" t="s">
        <v>833</v>
      </c>
      <c r="J5307" s="3">
        <v>2050</v>
      </c>
      <c r="K5307" s="9">
        <v>2</v>
      </c>
    </row>
    <row r="5308" spans="1:11" x14ac:dyDescent="0.3">
      <c r="A5308" s="4" t="s">
        <v>320</v>
      </c>
      <c r="B5308" s="4" t="s">
        <v>375</v>
      </c>
      <c r="C5308" s="4" t="s">
        <v>10</v>
      </c>
      <c r="D5308" s="4" t="s">
        <v>647</v>
      </c>
      <c r="E5308" s="3" t="s">
        <v>866</v>
      </c>
      <c r="F5308" s="3"/>
      <c r="G5308" s="3" t="s">
        <v>1</v>
      </c>
      <c r="H5308" s="3" t="s">
        <v>38</v>
      </c>
      <c r="I5308" s="3" t="s">
        <v>12</v>
      </c>
      <c r="J5308" s="3">
        <v>2020</v>
      </c>
      <c r="K5308" s="9">
        <v>0</v>
      </c>
    </row>
    <row r="5309" spans="1:11" x14ac:dyDescent="0.3">
      <c r="A5309" s="4" t="s">
        <v>320</v>
      </c>
      <c r="B5309" s="4" t="s">
        <v>375</v>
      </c>
      <c r="C5309" s="4" t="s">
        <v>10</v>
      </c>
      <c r="D5309" s="4" t="s">
        <v>647</v>
      </c>
      <c r="E5309" s="3" t="s">
        <v>866</v>
      </c>
      <c r="F5309" s="3"/>
      <c r="G5309" s="3" t="s">
        <v>1</v>
      </c>
      <c r="H5309" s="3" t="s">
        <v>38</v>
      </c>
      <c r="I5309" s="3" t="s">
        <v>12</v>
      </c>
      <c r="J5309" s="3">
        <v>2050</v>
      </c>
      <c r="K5309" s="9">
        <v>0</v>
      </c>
    </row>
    <row r="5310" spans="1:11" x14ac:dyDescent="0.3">
      <c r="A5310" s="4" t="s">
        <v>320</v>
      </c>
      <c r="B5310" s="4" t="s">
        <v>375</v>
      </c>
      <c r="C5310" s="4" t="s">
        <v>10</v>
      </c>
      <c r="D5310" s="4" t="s">
        <v>647</v>
      </c>
      <c r="E5310" s="3" t="s">
        <v>866</v>
      </c>
      <c r="F5310" s="3"/>
      <c r="G5310" s="3" t="s">
        <v>1</v>
      </c>
      <c r="H5310" s="3" t="s">
        <v>38</v>
      </c>
      <c r="I5310" s="3" t="s">
        <v>11</v>
      </c>
      <c r="J5310" s="3">
        <v>2020</v>
      </c>
      <c r="K5310" s="9">
        <v>1</v>
      </c>
    </row>
    <row r="5311" spans="1:11" x14ac:dyDescent="0.3">
      <c r="A5311" s="4" t="s">
        <v>320</v>
      </c>
      <c r="B5311" s="4" t="s">
        <v>375</v>
      </c>
      <c r="C5311" s="4" t="s">
        <v>10</v>
      </c>
      <c r="D5311" s="4" t="s">
        <v>647</v>
      </c>
      <c r="E5311" s="3" t="s">
        <v>866</v>
      </c>
      <c r="F5311" s="3"/>
      <c r="G5311" s="3" t="s">
        <v>1</v>
      </c>
      <c r="H5311" s="3" t="s">
        <v>38</v>
      </c>
      <c r="I5311" s="3" t="s">
        <v>11</v>
      </c>
      <c r="J5311" s="3">
        <v>2050</v>
      </c>
      <c r="K5311" s="9">
        <v>1</v>
      </c>
    </row>
    <row r="5312" spans="1:11" x14ac:dyDescent="0.3">
      <c r="A5312" s="4" t="s">
        <v>320</v>
      </c>
      <c r="B5312" s="4" t="s">
        <v>375</v>
      </c>
      <c r="C5312" s="4" t="s">
        <v>10</v>
      </c>
      <c r="D5312" s="4" t="s">
        <v>647</v>
      </c>
      <c r="E5312" s="3" t="s">
        <v>866</v>
      </c>
      <c r="F5312" s="3"/>
      <c r="G5312" s="3" t="s">
        <v>1</v>
      </c>
      <c r="H5312" s="3" t="s">
        <v>38</v>
      </c>
      <c r="I5312" s="3" t="s">
        <v>833</v>
      </c>
      <c r="J5312" s="3">
        <v>2020</v>
      </c>
      <c r="K5312" s="9">
        <v>3.7999999999999999E-2</v>
      </c>
    </row>
    <row r="5313" spans="1:11" x14ac:dyDescent="0.3">
      <c r="A5313" s="4" t="s">
        <v>320</v>
      </c>
      <c r="B5313" s="4" t="s">
        <v>375</v>
      </c>
      <c r="C5313" s="4" t="s">
        <v>10</v>
      </c>
      <c r="D5313" s="4" t="s">
        <v>647</v>
      </c>
      <c r="E5313" s="3" t="s">
        <v>866</v>
      </c>
      <c r="F5313" s="3"/>
      <c r="G5313" s="3" t="s">
        <v>1</v>
      </c>
      <c r="H5313" s="3" t="s">
        <v>38</v>
      </c>
      <c r="I5313" s="3" t="s">
        <v>833</v>
      </c>
      <c r="J5313" s="3">
        <v>2030</v>
      </c>
      <c r="K5313" s="9">
        <v>3.7999999999999999E-2</v>
      </c>
    </row>
    <row r="5314" spans="1:11" x14ac:dyDescent="0.3">
      <c r="A5314" s="4" t="s">
        <v>320</v>
      </c>
      <c r="B5314" s="4" t="s">
        <v>375</v>
      </c>
      <c r="C5314" s="4" t="s">
        <v>10</v>
      </c>
      <c r="D5314" s="4" t="s">
        <v>647</v>
      </c>
      <c r="E5314" s="3" t="s">
        <v>866</v>
      </c>
      <c r="F5314" s="3"/>
      <c r="G5314" s="3" t="s">
        <v>1</v>
      </c>
      <c r="H5314" s="3" t="s">
        <v>38</v>
      </c>
      <c r="I5314" s="3" t="s">
        <v>833</v>
      </c>
      <c r="J5314" s="3">
        <v>2040</v>
      </c>
      <c r="K5314" s="9">
        <v>3.7999999999999999E-2</v>
      </c>
    </row>
    <row r="5315" spans="1:11" x14ac:dyDescent="0.3">
      <c r="A5315" s="4" t="s">
        <v>320</v>
      </c>
      <c r="B5315" s="4" t="s">
        <v>375</v>
      </c>
      <c r="C5315" s="4" t="s">
        <v>10</v>
      </c>
      <c r="D5315" s="4" t="s">
        <v>647</v>
      </c>
      <c r="E5315" s="3" t="s">
        <v>866</v>
      </c>
      <c r="F5315" s="3"/>
      <c r="G5315" s="3" t="s">
        <v>1</v>
      </c>
      <c r="H5315" s="3" t="s">
        <v>38</v>
      </c>
      <c r="I5315" s="3" t="s">
        <v>833</v>
      </c>
      <c r="J5315" s="3">
        <v>2050</v>
      </c>
      <c r="K5315" s="9">
        <v>3.7999999999999999E-2</v>
      </c>
    </row>
    <row r="5316" spans="1:11" x14ac:dyDescent="0.3">
      <c r="A5316" s="4" t="s">
        <v>320</v>
      </c>
      <c r="B5316" s="4" t="s">
        <v>375</v>
      </c>
      <c r="C5316" s="4" t="s">
        <v>10</v>
      </c>
      <c r="D5316" s="4" t="s">
        <v>603</v>
      </c>
      <c r="E5316" s="3" t="s">
        <v>866</v>
      </c>
      <c r="F5316" s="3"/>
      <c r="G5316" s="3" t="s">
        <v>3</v>
      </c>
      <c r="H5316" s="3" t="s">
        <v>38</v>
      </c>
      <c r="I5316" s="3" t="s">
        <v>12</v>
      </c>
      <c r="J5316" s="3">
        <v>2020</v>
      </c>
      <c r="K5316" s="9">
        <v>0.95</v>
      </c>
    </row>
    <row r="5317" spans="1:11" x14ac:dyDescent="0.3">
      <c r="A5317" s="4" t="s">
        <v>320</v>
      </c>
      <c r="B5317" s="4" t="s">
        <v>375</v>
      </c>
      <c r="C5317" s="4" t="s">
        <v>10</v>
      </c>
      <c r="D5317" s="4" t="s">
        <v>603</v>
      </c>
      <c r="E5317" s="3" t="s">
        <v>866</v>
      </c>
      <c r="F5317" s="3"/>
      <c r="G5317" s="3" t="s">
        <v>3</v>
      </c>
      <c r="H5317" s="3" t="s">
        <v>38</v>
      </c>
      <c r="I5317" s="3" t="s">
        <v>12</v>
      </c>
      <c r="J5317" s="3">
        <v>2050</v>
      </c>
      <c r="K5317" s="9">
        <v>0.75</v>
      </c>
    </row>
    <row r="5318" spans="1:11" x14ac:dyDescent="0.3">
      <c r="A5318" s="4" t="s">
        <v>320</v>
      </c>
      <c r="B5318" s="4" t="s">
        <v>375</v>
      </c>
      <c r="C5318" s="4" t="s">
        <v>10</v>
      </c>
      <c r="D5318" s="4" t="s">
        <v>603</v>
      </c>
      <c r="E5318" s="3" t="s">
        <v>866</v>
      </c>
      <c r="F5318" s="3"/>
      <c r="G5318" s="3" t="s">
        <v>3</v>
      </c>
      <c r="H5318" s="3" t="s">
        <v>38</v>
      </c>
      <c r="I5318" s="3" t="s">
        <v>11</v>
      </c>
      <c r="J5318" s="3">
        <v>2020</v>
      </c>
      <c r="K5318" s="9">
        <v>1.1000000000000001</v>
      </c>
    </row>
    <row r="5319" spans="1:11" x14ac:dyDescent="0.3">
      <c r="A5319" s="4" t="s">
        <v>320</v>
      </c>
      <c r="B5319" s="4" t="s">
        <v>375</v>
      </c>
      <c r="C5319" s="4" t="s">
        <v>10</v>
      </c>
      <c r="D5319" s="4" t="s">
        <v>603</v>
      </c>
      <c r="E5319" s="3" t="s">
        <v>866</v>
      </c>
      <c r="F5319" s="3"/>
      <c r="G5319" s="3" t="s">
        <v>3</v>
      </c>
      <c r="H5319" s="3" t="s">
        <v>38</v>
      </c>
      <c r="I5319" s="3" t="s">
        <v>11</v>
      </c>
      <c r="J5319" s="3">
        <v>2050</v>
      </c>
      <c r="K5319" s="9">
        <v>1.5</v>
      </c>
    </row>
    <row r="5320" spans="1:11" x14ac:dyDescent="0.3">
      <c r="A5320" s="4" t="s">
        <v>320</v>
      </c>
      <c r="B5320" s="4" t="s">
        <v>375</v>
      </c>
      <c r="C5320" s="4" t="s">
        <v>10</v>
      </c>
      <c r="D5320" s="4" t="s">
        <v>603</v>
      </c>
      <c r="E5320" s="3" t="s">
        <v>866</v>
      </c>
      <c r="F5320" s="3"/>
      <c r="G5320" s="3" t="s">
        <v>3</v>
      </c>
      <c r="H5320" s="3" t="s">
        <v>38</v>
      </c>
      <c r="I5320" s="3" t="s">
        <v>833</v>
      </c>
      <c r="J5320" s="3">
        <v>2020</v>
      </c>
      <c r="K5320" s="9">
        <v>5.2999999999999999E-2</v>
      </c>
    </row>
    <row r="5321" spans="1:11" x14ac:dyDescent="0.3">
      <c r="A5321" s="4" t="s">
        <v>320</v>
      </c>
      <c r="B5321" s="4" t="s">
        <v>375</v>
      </c>
      <c r="C5321" s="4" t="s">
        <v>10</v>
      </c>
      <c r="D5321" s="4" t="s">
        <v>603</v>
      </c>
      <c r="E5321" s="3" t="s">
        <v>866</v>
      </c>
      <c r="F5321" s="3"/>
      <c r="G5321" s="3" t="s">
        <v>3</v>
      </c>
      <c r="H5321" s="3" t="s">
        <v>38</v>
      </c>
      <c r="I5321" s="3" t="s">
        <v>833</v>
      </c>
      <c r="J5321" s="3">
        <v>2030</v>
      </c>
      <c r="K5321" s="9">
        <v>5.2999999999999999E-2</v>
      </c>
    </row>
    <row r="5322" spans="1:11" x14ac:dyDescent="0.3">
      <c r="A5322" s="4" t="s">
        <v>320</v>
      </c>
      <c r="B5322" s="4" t="s">
        <v>375</v>
      </c>
      <c r="C5322" s="4" t="s">
        <v>10</v>
      </c>
      <c r="D5322" s="4" t="s">
        <v>603</v>
      </c>
      <c r="E5322" s="3" t="s">
        <v>866</v>
      </c>
      <c r="F5322" s="3"/>
      <c r="G5322" s="3" t="s">
        <v>3</v>
      </c>
      <c r="H5322" s="3" t="s">
        <v>38</v>
      </c>
      <c r="I5322" s="3" t="s">
        <v>833</v>
      </c>
      <c r="J5322" s="3">
        <v>2040</v>
      </c>
      <c r="K5322" s="9">
        <v>5.2999999999999999E-2</v>
      </c>
    </row>
    <row r="5323" spans="1:11" x14ac:dyDescent="0.3">
      <c r="A5323" s="4" t="s">
        <v>320</v>
      </c>
      <c r="B5323" s="4" t="s">
        <v>375</v>
      </c>
      <c r="C5323" s="4" t="s">
        <v>10</v>
      </c>
      <c r="D5323" s="4" t="s">
        <v>603</v>
      </c>
      <c r="E5323" s="3" t="s">
        <v>866</v>
      </c>
      <c r="F5323" s="3"/>
      <c r="G5323" s="3" t="s">
        <v>3</v>
      </c>
      <c r="H5323" s="3" t="s">
        <v>38</v>
      </c>
      <c r="I5323" s="3" t="s">
        <v>833</v>
      </c>
      <c r="J5323" s="3">
        <v>2050</v>
      </c>
      <c r="K5323" s="9">
        <v>5.2999999999999999E-2</v>
      </c>
    </row>
    <row r="5324" spans="1:11" x14ac:dyDescent="0.3">
      <c r="A5324" s="4" t="s">
        <v>320</v>
      </c>
      <c r="B5324" s="4" t="s">
        <v>375</v>
      </c>
      <c r="C5324" s="4" t="s">
        <v>10</v>
      </c>
      <c r="D5324" s="4" t="s">
        <v>505</v>
      </c>
      <c r="E5324" s="3" t="s">
        <v>850</v>
      </c>
      <c r="F5324" s="3"/>
      <c r="G5324" s="3"/>
      <c r="H5324" s="3" t="s">
        <v>40</v>
      </c>
      <c r="I5324" s="3" t="s">
        <v>12</v>
      </c>
      <c r="J5324" s="3">
        <v>2020</v>
      </c>
      <c r="K5324" s="9">
        <v>0.02</v>
      </c>
    </row>
    <row r="5325" spans="1:11" x14ac:dyDescent="0.3">
      <c r="A5325" s="4" t="s">
        <v>320</v>
      </c>
      <c r="B5325" s="4" t="s">
        <v>375</v>
      </c>
      <c r="C5325" s="4" t="s">
        <v>10</v>
      </c>
      <c r="D5325" s="4" t="s">
        <v>505</v>
      </c>
      <c r="E5325" s="3" t="s">
        <v>850</v>
      </c>
      <c r="F5325" s="3"/>
      <c r="G5325" s="3"/>
      <c r="H5325" s="3" t="s">
        <v>40</v>
      </c>
      <c r="I5325" s="3" t="s">
        <v>12</v>
      </c>
      <c r="J5325" s="3">
        <v>2050</v>
      </c>
      <c r="K5325" s="9">
        <v>0.02</v>
      </c>
    </row>
    <row r="5326" spans="1:11" x14ac:dyDescent="0.3">
      <c r="A5326" s="4" t="s">
        <v>320</v>
      </c>
      <c r="B5326" s="4" t="s">
        <v>375</v>
      </c>
      <c r="C5326" s="4" t="s">
        <v>10</v>
      </c>
      <c r="D5326" s="4" t="s">
        <v>505</v>
      </c>
      <c r="E5326" s="3" t="s">
        <v>850</v>
      </c>
      <c r="F5326" s="3"/>
      <c r="G5326" s="3"/>
      <c r="H5326" s="3" t="s">
        <v>40</v>
      </c>
      <c r="I5326" s="3" t="s">
        <v>11</v>
      </c>
      <c r="J5326" s="3">
        <v>2020</v>
      </c>
      <c r="K5326" s="9">
        <v>0.08</v>
      </c>
    </row>
    <row r="5327" spans="1:11" x14ac:dyDescent="0.3">
      <c r="A5327" s="4" t="s">
        <v>320</v>
      </c>
      <c r="B5327" s="4" t="s">
        <v>375</v>
      </c>
      <c r="C5327" s="4" t="s">
        <v>10</v>
      </c>
      <c r="D5327" s="4" t="s">
        <v>505</v>
      </c>
      <c r="E5327" s="3" t="s">
        <v>850</v>
      </c>
      <c r="F5327" s="3"/>
      <c r="G5327" s="3"/>
      <c r="H5327" s="3" t="s">
        <v>40</v>
      </c>
      <c r="I5327" s="3" t="s">
        <v>11</v>
      </c>
      <c r="J5327" s="3">
        <v>2050</v>
      </c>
      <c r="K5327" s="9">
        <v>0.04</v>
      </c>
    </row>
    <row r="5328" spans="1:11" x14ac:dyDescent="0.3">
      <c r="A5328" s="4" t="s">
        <v>320</v>
      </c>
      <c r="B5328" s="4" t="s">
        <v>375</v>
      </c>
      <c r="C5328" s="4" t="s">
        <v>10</v>
      </c>
      <c r="D5328" s="4" t="s">
        <v>505</v>
      </c>
      <c r="E5328" s="3" t="s">
        <v>850</v>
      </c>
      <c r="F5328" s="3"/>
      <c r="G5328" s="3"/>
      <c r="H5328" s="3" t="s">
        <v>40</v>
      </c>
      <c r="I5328" s="3" t="s">
        <v>833</v>
      </c>
      <c r="J5328" s="3">
        <v>2020</v>
      </c>
      <c r="K5328" s="9">
        <v>0.05</v>
      </c>
    </row>
    <row r="5329" spans="1:11" x14ac:dyDescent="0.3">
      <c r="A5329" s="4" t="s">
        <v>320</v>
      </c>
      <c r="B5329" s="4" t="s">
        <v>375</v>
      </c>
      <c r="C5329" s="4" t="s">
        <v>10</v>
      </c>
      <c r="D5329" s="4" t="s">
        <v>505</v>
      </c>
      <c r="E5329" s="3" t="s">
        <v>850</v>
      </c>
      <c r="F5329" s="3"/>
      <c r="G5329" s="3"/>
      <c r="H5329" s="3" t="s">
        <v>40</v>
      </c>
      <c r="I5329" s="3" t="s">
        <v>833</v>
      </c>
      <c r="J5329" s="3">
        <v>2030</v>
      </c>
      <c r="K5329" s="9">
        <v>0.03</v>
      </c>
    </row>
    <row r="5330" spans="1:11" x14ac:dyDescent="0.3">
      <c r="A5330" s="4" t="s">
        <v>320</v>
      </c>
      <c r="B5330" s="4" t="s">
        <v>375</v>
      </c>
      <c r="C5330" s="4" t="s">
        <v>10</v>
      </c>
      <c r="D5330" s="4" t="s">
        <v>505</v>
      </c>
      <c r="E5330" s="3" t="s">
        <v>850</v>
      </c>
      <c r="F5330" s="3"/>
      <c r="G5330" s="3"/>
      <c r="H5330" s="3" t="s">
        <v>40</v>
      </c>
      <c r="I5330" s="3" t="s">
        <v>833</v>
      </c>
      <c r="J5330" s="3">
        <v>2040</v>
      </c>
      <c r="K5330" s="9">
        <v>0.03</v>
      </c>
    </row>
    <row r="5331" spans="1:11" x14ac:dyDescent="0.3">
      <c r="A5331" s="4" t="s">
        <v>320</v>
      </c>
      <c r="B5331" s="4" t="s">
        <v>375</v>
      </c>
      <c r="C5331" s="4" t="s">
        <v>10</v>
      </c>
      <c r="D5331" s="4" t="s">
        <v>505</v>
      </c>
      <c r="E5331" s="3" t="s">
        <v>850</v>
      </c>
      <c r="F5331" s="3"/>
      <c r="G5331" s="3"/>
      <c r="H5331" s="3" t="s">
        <v>40</v>
      </c>
      <c r="I5331" s="3" t="s">
        <v>833</v>
      </c>
      <c r="J5331" s="3">
        <v>2050</v>
      </c>
      <c r="K5331" s="9">
        <v>0.02</v>
      </c>
    </row>
    <row r="5332" spans="1:11" x14ac:dyDescent="0.3">
      <c r="A5332" s="4" t="s">
        <v>320</v>
      </c>
      <c r="B5332" s="4" t="s">
        <v>375</v>
      </c>
      <c r="C5332" s="4" t="s">
        <v>10</v>
      </c>
      <c r="D5332" s="4" t="s">
        <v>938</v>
      </c>
      <c r="E5332" s="3" t="s">
        <v>866</v>
      </c>
      <c r="F5332" s="3"/>
      <c r="G5332" s="3" t="s">
        <v>2</v>
      </c>
      <c r="H5332" s="3" t="s">
        <v>38</v>
      </c>
      <c r="I5332" s="3" t="s">
        <v>12</v>
      </c>
      <c r="J5332" s="3">
        <v>2020</v>
      </c>
      <c r="K5332" s="9">
        <v>0.98</v>
      </c>
    </row>
    <row r="5333" spans="1:11" x14ac:dyDescent="0.3">
      <c r="A5333" s="4" t="s">
        <v>320</v>
      </c>
      <c r="B5333" s="4" t="s">
        <v>375</v>
      </c>
      <c r="C5333" s="4" t="s">
        <v>10</v>
      </c>
      <c r="D5333" s="4" t="s">
        <v>938</v>
      </c>
      <c r="E5333" s="3" t="s">
        <v>866</v>
      </c>
      <c r="F5333" s="3"/>
      <c r="G5333" s="3" t="s">
        <v>2</v>
      </c>
      <c r="H5333" s="3" t="s">
        <v>38</v>
      </c>
      <c r="I5333" s="3" t="s">
        <v>12</v>
      </c>
      <c r="J5333" s="3">
        <v>2050</v>
      </c>
      <c r="K5333" s="9">
        <v>0.98</v>
      </c>
    </row>
    <row r="5334" spans="1:11" x14ac:dyDescent="0.3">
      <c r="A5334" s="4" t="s">
        <v>320</v>
      </c>
      <c r="B5334" s="4" t="s">
        <v>375</v>
      </c>
      <c r="C5334" s="4" t="s">
        <v>10</v>
      </c>
      <c r="D5334" s="4" t="s">
        <v>938</v>
      </c>
      <c r="E5334" s="3" t="s">
        <v>866</v>
      </c>
      <c r="F5334" s="3"/>
      <c r="G5334" s="3" t="s">
        <v>2</v>
      </c>
      <c r="H5334" s="3" t="s">
        <v>38</v>
      </c>
      <c r="I5334" s="3" t="s">
        <v>11</v>
      </c>
      <c r="J5334" s="3">
        <v>2020</v>
      </c>
      <c r="K5334" s="9">
        <v>1.02</v>
      </c>
    </row>
    <row r="5335" spans="1:11" x14ac:dyDescent="0.3">
      <c r="A5335" s="4" t="s">
        <v>320</v>
      </c>
      <c r="B5335" s="4" t="s">
        <v>375</v>
      </c>
      <c r="C5335" s="4" t="s">
        <v>10</v>
      </c>
      <c r="D5335" s="4" t="s">
        <v>938</v>
      </c>
      <c r="E5335" s="3" t="s">
        <v>866</v>
      </c>
      <c r="F5335" s="3"/>
      <c r="G5335" s="3" t="s">
        <v>2</v>
      </c>
      <c r="H5335" s="3" t="s">
        <v>38</v>
      </c>
      <c r="I5335" s="3" t="s">
        <v>11</v>
      </c>
      <c r="J5335" s="3">
        <v>2050</v>
      </c>
      <c r="K5335" s="9">
        <v>1.02</v>
      </c>
    </row>
    <row r="5336" spans="1:11" x14ac:dyDescent="0.3">
      <c r="A5336" s="4" t="s">
        <v>320</v>
      </c>
      <c r="B5336" s="4" t="s">
        <v>375</v>
      </c>
      <c r="C5336" s="4" t="s">
        <v>10</v>
      </c>
      <c r="D5336" s="4" t="s">
        <v>938</v>
      </c>
      <c r="E5336" s="3" t="s">
        <v>866</v>
      </c>
      <c r="F5336" s="3"/>
      <c r="G5336" s="3" t="s">
        <v>2</v>
      </c>
      <c r="H5336" s="3" t="s">
        <v>38</v>
      </c>
      <c r="I5336" s="3" t="s">
        <v>833</v>
      </c>
      <c r="J5336" s="3">
        <v>2020</v>
      </c>
      <c r="K5336" s="9">
        <v>0.108</v>
      </c>
    </row>
    <row r="5337" spans="1:11" x14ac:dyDescent="0.3">
      <c r="A5337" s="4" t="s">
        <v>320</v>
      </c>
      <c r="B5337" s="4" t="s">
        <v>375</v>
      </c>
      <c r="C5337" s="4" t="s">
        <v>10</v>
      </c>
      <c r="D5337" s="4" t="s">
        <v>938</v>
      </c>
      <c r="E5337" s="3" t="s">
        <v>866</v>
      </c>
      <c r="F5337" s="3"/>
      <c r="G5337" s="3" t="s">
        <v>2</v>
      </c>
      <c r="H5337" s="3" t="s">
        <v>38</v>
      </c>
      <c r="I5337" s="3" t="s">
        <v>833</v>
      </c>
      <c r="J5337" s="3">
        <v>2030</v>
      </c>
      <c r="K5337" s="9">
        <v>0.108</v>
      </c>
    </row>
    <row r="5338" spans="1:11" x14ac:dyDescent="0.3">
      <c r="A5338" s="4" t="s">
        <v>320</v>
      </c>
      <c r="B5338" s="4" t="s">
        <v>375</v>
      </c>
      <c r="C5338" s="4" t="s">
        <v>10</v>
      </c>
      <c r="D5338" s="4" t="s">
        <v>938</v>
      </c>
      <c r="E5338" s="3" t="s">
        <v>866</v>
      </c>
      <c r="F5338" s="3"/>
      <c r="G5338" s="3" t="s">
        <v>2</v>
      </c>
      <c r="H5338" s="3" t="s">
        <v>38</v>
      </c>
      <c r="I5338" s="3" t="s">
        <v>833</v>
      </c>
      <c r="J5338" s="3">
        <v>2040</v>
      </c>
      <c r="K5338" s="9">
        <v>0.108</v>
      </c>
    </row>
    <row r="5339" spans="1:11" x14ac:dyDescent="0.3">
      <c r="A5339" s="4" t="s">
        <v>320</v>
      </c>
      <c r="B5339" s="4" t="s">
        <v>375</v>
      </c>
      <c r="C5339" s="4" t="s">
        <v>10</v>
      </c>
      <c r="D5339" s="4" t="s">
        <v>938</v>
      </c>
      <c r="E5339" s="3" t="s">
        <v>866</v>
      </c>
      <c r="F5339" s="3"/>
      <c r="G5339" s="3" t="s">
        <v>2</v>
      </c>
      <c r="H5339" s="3" t="s">
        <v>38</v>
      </c>
      <c r="I5339" s="3" t="s">
        <v>833</v>
      </c>
      <c r="J5339" s="3">
        <v>2050</v>
      </c>
      <c r="K5339" s="9">
        <v>0.108</v>
      </c>
    </row>
    <row r="5340" spans="1:11" x14ac:dyDescent="0.3">
      <c r="A5340" s="4" t="s">
        <v>320</v>
      </c>
      <c r="B5340" s="4" t="s">
        <v>375</v>
      </c>
      <c r="C5340" s="4" t="s">
        <v>10</v>
      </c>
      <c r="D5340" s="4" t="s">
        <v>650</v>
      </c>
      <c r="E5340" s="3" t="s">
        <v>866</v>
      </c>
      <c r="F5340" s="3"/>
      <c r="G5340" s="3" t="s">
        <v>4</v>
      </c>
      <c r="H5340" s="3" t="s">
        <v>38</v>
      </c>
      <c r="I5340" s="3" t="s">
        <v>12</v>
      </c>
      <c r="J5340" s="3">
        <v>2020</v>
      </c>
      <c r="K5340" s="9">
        <v>0.98</v>
      </c>
    </row>
    <row r="5341" spans="1:11" x14ac:dyDescent="0.3">
      <c r="A5341" s="4" t="s">
        <v>320</v>
      </c>
      <c r="B5341" s="4" t="s">
        <v>375</v>
      </c>
      <c r="C5341" s="4" t="s">
        <v>10</v>
      </c>
      <c r="D5341" s="4" t="s">
        <v>650</v>
      </c>
      <c r="E5341" s="3" t="s">
        <v>866</v>
      </c>
      <c r="F5341" s="3"/>
      <c r="G5341" s="3" t="s">
        <v>4</v>
      </c>
      <c r="H5341" s="3" t="s">
        <v>38</v>
      </c>
      <c r="I5341" s="3" t="s">
        <v>12</v>
      </c>
      <c r="J5341" s="3">
        <v>2050</v>
      </c>
      <c r="K5341" s="9">
        <v>0.98</v>
      </c>
    </row>
    <row r="5342" spans="1:11" x14ac:dyDescent="0.3">
      <c r="A5342" s="4" t="s">
        <v>320</v>
      </c>
      <c r="B5342" s="4" t="s">
        <v>375</v>
      </c>
      <c r="C5342" s="4" t="s">
        <v>10</v>
      </c>
      <c r="D5342" s="4" t="s">
        <v>650</v>
      </c>
      <c r="E5342" s="3" t="s">
        <v>866</v>
      </c>
      <c r="F5342" s="3"/>
      <c r="G5342" s="3" t="s">
        <v>4</v>
      </c>
      <c r="H5342" s="3" t="s">
        <v>38</v>
      </c>
      <c r="I5342" s="3" t="s">
        <v>11</v>
      </c>
      <c r="J5342" s="3">
        <v>2020</v>
      </c>
      <c r="K5342" s="9">
        <v>1.02</v>
      </c>
    </row>
    <row r="5343" spans="1:11" x14ac:dyDescent="0.3">
      <c r="A5343" s="4" t="s">
        <v>320</v>
      </c>
      <c r="B5343" s="4" t="s">
        <v>375</v>
      </c>
      <c r="C5343" s="4" t="s">
        <v>10</v>
      </c>
      <c r="D5343" s="4" t="s">
        <v>650</v>
      </c>
      <c r="E5343" s="3" t="s">
        <v>866</v>
      </c>
      <c r="F5343" s="3"/>
      <c r="G5343" s="3" t="s">
        <v>4</v>
      </c>
      <c r="H5343" s="3" t="s">
        <v>38</v>
      </c>
      <c r="I5343" s="3" t="s">
        <v>11</v>
      </c>
      <c r="J5343" s="3">
        <v>2050</v>
      </c>
      <c r="K5343" s="9">
        <v>1.02</v>
      </c>
    </row>
    <row r="5344" spans="1:11" x14ac:dyDescent="0.3">
      <c r="A5344" s="4" t="s">
        <v>320</v>
      </c>
      <c r="B5344" s="4" t="s">
        <v>375</v>
      </c>
      <c r="C5344" s="4" t="s">
        <v>10</v>
      </c>
      <c r="D5344" s="4" t="s">
        <v>650</v>
      </c>
      <c r="E5344" s="3" t="s">
        <v>866</v>
      </c>
      <c r="F5344" s="3"/>
      <c r="G5344" s="3" t="s">
        <v>4</v>
      </c>
      <c r="H5344" s="3" t="s">
        <v>38</v>
      </c>
      <c r="I5344" s="3" t="s">
        <v>833</v>
      </c>
      <c r="J5344" s="3">
        <v>2020</v>
      </c>
      <c r="K5344" s="9">
        <v>0.94699999999999995</v>
      </c>
    </row>
    <row r="5345" spans="1:11" x14ac:dyDescent="0.3">
      <c r="A5345" s="4" t="s">
        <v>320</v>
      </c>
      <c r="B5345" s="4" t="s">
        <v>375</v>
      </c>
      <c r="C5345" s="4" t="s">
        <v>10</v>
      </c>
      <c r="D5345" s="4" t="s">
        <v>650</v>
      </c>
      <c r="E5345" s="3" t="s">
        <v>866</v>
      </c>
      <c r="F5345" s="3"/>
      <c r="G5345" s="3" t="s">
        <v>4</v>
      </c>
      <c r="H5345" s="3" t="s">
        <v>38</v>
      </c>
      <c r="I5345" s="3" t="s">
        <v>833</v>
      </c>
      <c r="J5345" s="3">
        <v>2030</v>
      </c>
      <c r="K5345" s="9">
        <v>0.94699999999999995</v>
      </c>
    </row>
    <row r="5346" spans="1:11" x14ac:dyDescent="0.3">
      <c r="A5346" s="4" t="s">
        <v>320</v>
      </c>
      <c r="B5346" s="4" t="s">
        <v>375</v>
      </c>
      <c r="C5346" s="4" t="s">
        <v>10</v>
      </c>
      <c r="D5346" s="4" t="s">
        <v>650</v>
      </c>
      <c r="E5346" s="3" t="s">
        <v>866</v>
      </c>
      <c r="F5346" s="3"/>
      <c r="G5346" s="3" t="s">
        <v>4</v>
      </c>
      <c r="H5346" s="3" t="s">
        <v>38</v>
      </c>
      <c r="I5346" s="3" t="s">
        <v>833</v>
      </c>
      <c r="J5346" s="3">
        <v>2040</v>
      </c>
      <c r="K5346" s="9">
        <v>0.94699999999999995</v>
      </c>
    </row>
    <row r="5347" spans="1:11" x14ac:dyDescent="0.3">
      <c r="A5347" s="4" t="s">
        <v>320</v>
      </c>
      <c r="B5347" s="4" t="s">
        <v>375</v>
      </c>
      <c r="C5347" s="4" t="s">
        <v>10</v>
      </c>
      <c r="D5347" s="4" t="s">
        <v>650</v>
      </c>
      <c r="E5347" s="3" t="s">
        <v>866</v>
      </c>
      <c r="F5347" s="3"/>
      <c r="G5347" s="3" t="s">
        <v>4</v>
      </c>
      <c r="H5347" s="3" t="s">
        <v>38</v>
      </c>
      <c r="I5347" s="3" t="s">
        <v>833</v>
      </c>
      <c r="J5347" s="3">
        <v>2050</v>
      </c>
      <c r="K5347" s="9">
        <v>0.94699999999999995</v>
      </c>
    </row>
    <row r="5348" spans="1:11" x14ac:dyDescent="0.3">
      <c r="A5348" s="4" t="s">
        <v>320</v>
      </c>
      <c r="B5348" s="4" t="s">
        <v>375</v>
      </c>
      <c r="C5348" s="4" t="s">
        <v>10</v>
      </c>
      <c r="D5348" s="4" t="s">
        <v>666</v>
      </c>
      <c r="E5348" s="3" t="s">
        <v>916</v>
      </c>
      <c r="F5348" s="3"/>
      <c r="G5348" s="3" t="s">
        <v>4</v>
      </c>
      <c r="H5348" s="3" t="s">
        <v>38</v>
      </c>
      <c r="I5348" s="3" t="s">
        <v>12</v>
      </c>
      <c r="J5348" s="3">
        <v>2020</v>
      </c>
      <c r="K5348" s="9">
        <v>0.98</v>
      </c>
    </row>
    <row r="5349" spans="1:11" x14ac:dyDescent="0.3">
      <c r="A5349" s="4" t="s">
        <v>320</v>
      </c>
      <c r="B5349" s="4" t="s">
        <v>375</v>
      </c>
      <c r="C5349" s="4" t="s">
        <v>10</v>
      </c>
      <c r="D5349" s="4" t="s">
        <v>666</v>
      </c>
      <c r="E5349" s="3" t="s">
        <v>916</v>
      </c>
      <c r="F5349" s="3"/>
      <c r="G5349" s="3" t="s">
        <v>4</v>
      </c>
      <c r="H5349" s="3" t="s">
        <v>38</v>
      </c>
      <c r="I5349" s="3" t="s">
        <v>12</v>
      </c>
      <c r="J5349" s="3">
        <v>2050</v>
      </c>
      <c r="K5349" s="9">
        <v>0.98</v>
      </c>
    </row>
    <row r="5350" spans="1:11" x14ac:dyDescent="0.3">
      <c r="A5350" s="4" t="s">
        <v>320</v>
      </c>
      <c r="B5350" s="4" t="s">
        <v>375</v>
      </c>
      <c r="C5350" s="4" t="s">
        <v>10</v>
      </c>
      <c r="D5350" s="4" t="s">
        <v>666</v>
      </c>
      <c r="E5350" s="3" t="s">
        <v>916</v>
      </c>
      <c r="F5350" s="3"/>
      <c r="G5350" s="3" t="s">
        <v>4</v>
      </c>
      <c r="H5350" s="3" t="s">
        <v>38</v>
      </c>
      <c r="I5350" s="3" t="s">
        <v>11</v>
      </c>
      <c r="J5350" s="3">
        <v>2020</v>
      </c>
      <c r="K5350" s="9">
        <v>1.02</v>
      </c>
    </row>
    <row r="5351" spans="1:11" x14ac:dyDescent="0.3">
      <c r="A5351" s="4" t="s">
        <v>320</v>
      </c>
      <c r="B5351" s="4" t="s">
        <v>375</v>
      </c>
      <c r="C5351" s="4" t="s">
        <v>10</v>
      </c>
      <c r="D5351" s="4" t="s">
        <v>666</v>
      </c>
      <c r="E5351" s="3" t="s">
        <v>916</v>
      </c>
      <c r="F5351" s="3"/>
      <c r="G5351" s="3" t="s">
        <v>4</v>
      </c>
      <c r="H5351" s="3" t="s">
        <v>38</v>
      </c>
      <c r="I5351" s="3" t="s">
        <v>11</v>
      </c>
      <c r="J5351" s="3">
        <v>2050</v>
      </c>
      <c r="K5351" s="9">
        <v>1.02</v>
      </c>
    </row>
    <row r="5352" spans="1:11" x14ac:dyDescent="0.3">
      <c r="A5352" s="4" t="s">
        <v>320</v>
      </c>
      <c r="B5352" s="4" t="s">
        <v>375</v>
      </c>
      <c r="C5352" s="4" t="s">
        <v>10</v>
      </c>
      <c r="D5352" s="4" t="s">
        <v>666</v>
      </c>
      <c r="E5352" s="3" t="s">
        <v>916</v>
      </c>
      <c r="F5352" s="3"/>
      <c r="G5352" s="3" t="s">
        <v>4</v>
      </c>
      <c r="H5352" s="3" t="s">
        <v>38</v>
      </c>
      <c r="I5352" s="3" t="s">
        <v>833</v>
      </c>
      <c r="J5352" s="3">
        <v>2020</v>
      </c>
      <c r="K5352" s="9">
        <v>0.18</v>
      </c>
    </row>
    <row r="5353" spans="1:11" x14ac:dyDescent="0.3">
      <c r="A5353" s="4" t="s">
        <v>320</v>
      </c>
      <c r="B5353" s="4" t="s">
        <v>375</v>
      </c>
      <c r="C5353" s="4" t="s">
        <v>10</v>
      </c>
      <c r="D5353" s="4" t="s">
        <v>666</v>
      </c>
      <c r="E5353" s="3" t="s">
        <v>916</v>
      </c>
      <c r="F5353" s="3"/>
      <c r="G5353" s="3" t="s">
        <v>4</v>
      </c>
      <c r="H5353" s="3" t="s">
        <v>38</v>
      </c>
      <c r="I5353" s="3" t="s">
        <v>833</v>
      </c>
      <c r="J5353" s="3">
        <v>2030</v>
      </c>
      <c r="K5353" s="9">
        <v>0.18</v>
      </c>
    </row>
    <row r="5354" spans="1:11" x14ac:dyDescent="0.3">
      <c r="A5354" s="4" t="s">
        <v>320</v>
      </c>
      <c r="B5354" s="4" t="s">
        <v>375</v>
      </c>
      <c r="C5354" s="4" t="s">
        <v>10</v>
      </c>
      <c r="D5354" s="4" t="s">
        <v>666</v>
      </c>
      <c r="E5354" s="3" t="s">
        <v>916</v>
      </c>
      <c r="F5354" s="3"/>
      <c r="G5354" s="3" t="s">
        <v>4</v>
      </c>
      <c r="H5354" s="3" t="s">
        <v>38</v>
      </c>
      <c r="I5354" s="3" t="s">
        <v>833</v>
      </c>
      <c r="J5354" s="3">
        <v>2040</v>
      </c>
      <c r="K5354" s="9">
        <v>0.18</v>
      </c>
    </row>
    <row r="5355" spans="1:11" x14ac:dyDescent="0.3">
      <c r="A5355" s="4" t="s">
        <v>320</v>
      </c>
      <c r="B5355" s="4" t="s">
        <v>375</v>
      </c>
      <c r="C5355" s="4" t="s">
        <v>10</v>
      </c>
      <c r="D5355" s="4" t="s">
        <v>666</v>
      </c>
      <c r="E5355" s="3" t="s">
        <v>916</v>
      </c>
      <c r="F5355" s="3"/>
      <c r="G5355" s="3" t="s">
        <v>4</v>
      </c>
      <c r="H5355" s="3" t="s">
        <v>38</v>
      </c>
      <c r="I5355" s="3" t="s">
        <v>833</v>
      </c>
      <c r="J5355" s="3">
        <v>2050</v>
      </c>
      <c r="K5355" s="9">
        <v>0.18</v>
      </c>
    </row>
    <row r="5356" spans="1:11" x14ac:dyDescent="0.3">
      <c r="A5356" s="4" t="s">
        <v>320</v>
      </c>
      <c r="B5356" s="4" t="s">
        <v>375</v>
      </c>
      <c r="C5356" s="4" t="s">
        <v>10</v>
      </c>
      <c r="D5356" s="4" t="s">
        <v>665</v>
      </c>
      <c r="E5356" s="3" t="s">
        <v>916</v>
      </c>
      <c r="F5356" s="3"/>
      <c r="G5356" s="3" t="s">
        <v>4</v>
      </c>
      <c r="H5356" s="3" t="s">
        <v>38</v>
      </c>
      <c r="I5356" s="3" t="s">
        <v>12</v>
      </c>
      <c r="J5356" s="3">
        <v>2020</v>
      </c>
      <c r="K5356" s="9">
        <v>0.98</v>
      </c>
    </row>
    <row r="5357" spans="1:11" x14ac:dyDescent="0.3">
      <c r="A5357" s="4" t="s">
        <v>320</v>
      </c>
      <c r="B5357" s="4" t="s">
        <v>375</v>
      </c>
      <c r="C5357" s="4" t="s">
        <v>10</v>
      </c>
      <c r="D5357" s="4" t="s">
        <v>665</v>
      </c>
      <c r="E5357" s="3" t="s">
        <v>916</v>
      </c>
      <c r="F5357" s="3"/>
      <c r="G5357" s="3" t="s">
        <v>4</v>
      </c>
      <c r="H5357" s="3" t="s">
        <v>38</v>
      </c>
      <c r="I5357" s="3" t="s">
        <v>12</v>
      </c>
      <c r="J5357" s="3">
        <v>2050</v>
      </c>
      <c r="K5357" s="9">
        <v>0.98</v>
      </c>
    </row>
    <row r="5358" spans="1:11" x14ac:dyDescent="0.3">
      <c r="A5358" s="4" t="s">
        <v>320</v>
      </c>
      <c r="B5358" s="4" t="s">
        <v>375</v>
      </c>
      <c r="C5358" s="4" t="s">
        <v>10</v>
      </c>
      <c r="D5358" s="4" t="s">
        <v>665</v>
      </c>
      <c r="E5358" s="3" t="s">
        <v>916</v>
      </c>
      <c r="F5358" s="3"/>
      <c r="G5358" s="3" t="s">
        <v>4</v>
      </c>
      <c r="H5358" s="3" t="s">
        <v>38</v>
      </c>
      <c r="I5358" s="3" t="s">
        <v>11</v>
      </c>
      <c r="J5358" s="3">
        <v>2020</v>
      </c>
      <c r="K5358" s="9">
        <v>1.02</v>
      </c>
    </row>
    <row r="5359" spans="1:11" x14ac:dyDescent="0.3">
      <c r="A5359" s="4" t="s">
        <v>320</v>
      </c>
      <c r="B5359" s="4" t="s">
        <v>375</v>
      </c>
      <c r="C5359" s="4" t="s">
        <v>10</v>
      </c>
      <c r="D5359" s="4" t="s">
        <v>665</v>
      </c>
      <c r="E5359" s="3" t="s">
        <v>916</v>
      </c>
      <c r="F5359" s="3"/>
      <c r="G5359" s="3" t="s">
        <v>4</v>
      </c>
      <c r="H5359" s="3" t="s">
        <v>38</v>
      </c>
      <c r="I5359" s="3" t="s">
        <v>11</v>
      </c>
      <c r="J5359" s="3">
        <v>2050</v>
      </c>
      <c r="K5359" s="9">
        <v>1.02</v>
      </c>
    </row>
    <row r="5360" spans="1:11" x14ac:dyDescent="0.3">
      <c r="A5360" s="4" t="s">
        <v>320</v>
      </c>
      <c r="B5360" s="4" t="s">
        <v>375</v>
      </c>
      <c r="C5360" s="4" t="s">
        <v>10</v>
      </c>
      <c r="D5360" s="4" t="s">
        <v>665</v>
      </c>
      <c r="E5360" s="3" t="s">
        <v>916</v>
      </c>
      <c r="F5360" s="3"/>
      <c r="G5360" s="3" t="s">
        <v>4</v>
      </c>
      <c r="H5360" s="3" t="s">
        <v>38</v>
      </c>
      <c r="I5360" s="3" t="s">
        <v>833</v>
      </c>
      <c r="J5360" s="3">
        <v>2020</v>
      </c>
      <c r="K5360" s="9">
        <v>0.83899999999999997</v>
      </c>
    </row>
    <row r="5361" spans="1:11" x14ac:dyDescent="0.3">
      <c r="A5361" s="4" t="s">
        <v>320</v>
      </c>
      <c r="B5361" s="4" t="s">
        <v>375</v>
      </c>
      <c r="C5361" s="4" t="s">
        <v>10</v>
      </c>
      <c r="D5361" s="4" t="s">
        <v>665</v>
      </c>
      <c r="E5361" s="3" t="s">
        <v>916</v>
      </c>
      <c r="F5361" s="3"/>
      <c r="G5361" s="3" t="s">
        <v>4</v>
      </c>
      <c r="H5361" s="3" t="s">
        <v>38</v>
      </c>
      <c r="I5361" s="3" t="s">
        <v>833</v>
      </c>
      <c r="J5361" s="3">
        <v>2030</v>
      </c>
      <c r="K5361" s="9">
        <v>0.83899999999999997</v>
      </c>
    </row>
    <row r="5362" spans="1:11" x14ac:dyDescent="0.3">
      <c r="A5362" s="4" t="s">
        <v>320</v>
      </c>
      <c r="B5362" s="4" t="s">
        <v>375</v>
      </c>
      <c r="C5362" s="4" t="s">
        <v>10</v>
      </c>
      <c r="D5362" s="4" t="s">
        <v>665</v>
      </c>
      <c r="E5362" s="3" t="s">
        <v>916</v>
      </c>
      <c r="F5362" s="3"/>
      <c r="G5362" s="3" t="s">
        <v>4</v>
      </c>
      <c r="H5362" s="3" t="s">
        <v>38</v>
      </c>
      <c r="I5362" s="3" t="s">
        <v>833</v>
      </c>
      <c r="J5362" s="3">
        <v>2040</v>
      </c>
      <c r="K5362" s="9">
        <v>0.83899999999999997</v>
      </c>
    </row>
    <row r="5363" spans="1:11" x14ac:dyDescent="0.3">
      <c r="A5363" s="4" t="s">
        <v>320</v>
      </c>
      <c r="B5363" s="4" t="s">
        <v>375</v>
      </c>
      <c r="C5363" s="4" t="s">
        <v>10</v>
      </c>
      <c r="D5363" s="4" t="s">
        <v>665</v>
      </c>
      <c r="E5363" s="3" t="s">
        <v>916</v>
      </c>
      <c r="F5363" s="3"/>
      <c r="G5363" s="3" t="s">
        <v>4</v>
      </c>
      <c r="H5363" s="3" t="s">
        <v>38</v>
      </c>
      <c r="I5363" s="3" t="s">
        <v>833</v>
      </c>
      <c r="J5363" s="3">
        <v>2050</v>
      </c>
      <c r="K5363" s="9">
        <v>0.83899999999999997</v>
      </c>
    </row>
    <row r="5364" spans="1:11" x14ac:dyDescent="0.3">
      <c r="A5364" s="4" t="s">
        <v>320</v>
      </c>
      <c r="B5364" s="4" t="s">
        <v>375</v>
      </c>
      <c r="C5364" s="4" t="s">
        <v>10</v>
      </c>
      <c r="D5364" s="4" t="s">
        <v>304</v>
      </c>
      <c r="E5364" s="3"/>
      <c r="F5364" s="3"/>
      <c r="G5364" s="3"/>
      <c r="H5364" s="3" t="s">
        <v>39</v>
      </c>
      <c r="I5364" s="3" t="s">
        <v>12</v>
      </c>
      <c r="J5364" s="3">
        <v>2020</v>
      </c>
      <c r="K5364" s="9">
        <v>0.28999999999999998</v>
      </c>
    </row>
    <row r="5365" spans="1:11" x14ac:dyDescent="0.3">
      <c r="A5365" s="4" t="s">
        <v>320</v>
      </c>
      <c r="B5365" s="4" t="s">
        <v>375</v>
      </c>
      <c r="C5365" s="4" t="s">
        <v>10</v>
      </c>
      <c r="D5365" s="4" t="s">
        <v>304</v>
      </c>
      <c r="E5365" s="3"/>
      <c r="F5365" s="3"/>
      <c r="G5365" s="3"/>
      <c r="H5365" s="3" t="s">
        <v>39</v>
      </c>
      <c r="I5365" s="3" t="s">
        <v>12</v>
      </c>
      <c r="J5365" s="3">
        <v>2050</v>
      </c>
      <c r="K5365" s="9">
        <v>0.2</v>
      </c>
    </row>
    <row r="5366" spans="1:11" x14ac:dyDescent="0.3">
      <c r="A5366" s="4" t="s">
        <v>320</v>
      </c>
      <c r="B5366" s="4" t="s">
        <v>375</v>
      </c>
      <c r="C5366" s="4" t="s">
        <v>10</v>
      </c>
      <c r="D5366" s="4" t="s">
        <v>304</v>
      </c>
      <c r="E5366" s="3"/>
      <c r="F5366" s="3"/>
      <c r="G5366" s="3"/>
      <c r="H5366" s="3" t="s">
        <v>39</v>
      </c>
      <c r="I5366" s="3" t="s">
        <v>11</v>
      </c>
      <c r="J5366" s="3">
        <v>2020</v>
      </c>
      <c r="K5366" s="9">
        <v>1</v>
      </c>
    </row>
    <row r="5367" spans="1:11" x14ac:dyDescent="0.3">
      <c r="A5367" s="4" t="s">
        <v>320</v>
      </c>
      <c r="B5367" s="4" t="s">
        <v>375</v>
      </c>
      <c r="C5367" s="4" t="s">
        <v>10</v>
      </c>
      <c r="D5367" s="4" t="s">
        <v>304</v>
      </c>
      <c r="E5367" s="3"/>
      <c r="F5367" s="3"/>
      <c r="G5367" s="3"/>
      <c r="H5367" s="3" t="s">
        <v>39</v>
      </c>
      <c r="I5367" s="3" t="s">
        <v>11</v>
      </c>
      <c r="J5367" s="3">
        <v>2050</v>
      </c>
      <c r="K5367" s="9">
        <v>1</v>
      </c>
    </row>
    <row r="5368" spans="1:11" x14ac:dyDescent="0.3">
      <c r="A5368" s="4" t="s">
        <v>320</v>
      </c>
      <c r="B5368" s="4" t="s">
        <v>375</v>
      </c>
      <c r="C5368" s="4" t="s">
        <v>10</v>
      </c>
      <c r="D5368" s="4" t="s">
        <v>304</v>
      </c>
      <c r="E5368" s="3"/>
      <c r="F5368" s="3"/>
      <c r="G5368" s="3"/>
      <c r="H5368" s="3" t="s">
        <v>39</v>
      </c>
      <c r="I5368" s="3" t="s">
        <v>833</v>
      </c>
      <c r="J5368" s="3">
        <v>2020</v>
      </c>
      <c r="K5368" s="9" t="s">
        <v>305</v>
      </c>
    </row>
    <row r="5369" spans="1:11" x14ac:dyDescent="0.3">
      <c r="A5369" s="4" t="s">
        <v>320</v>
      </c>
      <c r="B5369" s="4" t="s">
        <v>375</v>
      </c>
      <c r="C5369" s="4" t="s">
        <v>10</v>
      </c>
      <c r="D5369" s="4" t="s">
        <v>304</v>
      </c>
      <c r="E5369" s="3"/>
      <c r="F5369" s="3"/>
      <c r="G5369" s="3"/>
      <c r="H5369" s="3" t="s">
        <v>39</v>
      </c>
      <c r="I5369" s="3" t="s">
        <v>833</v>
      </c>
      <c r="J5369" s="3">
        <v>2030</v>
      </c>
      <c r="K5369" s="9" t="s">
        <v>305</v>
      </c>
    </row>
    <row r="5370" spans="1:11" x14ac:dyDescent="0.3">
      <c r="A5370" s="4" t="s">
        <v>320</v>
      </c>
      <c r="B5370" s="4" t="s">
        <v>375</v>
      </c>
      <c r="C5370" s="4" t="s">
        <v>10</v>
      </c>
      <c r="D5370" s="4" t="s">
        <v>304</v>
      </c>
      <c r="E5370" s="3"/>
      <c r="F5370" s="3"/>
      <c r="G5370" s="3"/>
      <c r="H5370" s="3" t="s">
        <v>39</v>
      </c>
      <c r="I5370" s="3" t="s">
        <v>833</v>
      </c>
      <c r="J5370" s="3">
        <v>2040</v>
      </c>
      <c r="K5370" s="9" t="s">
        <v>305</v>
      </c>
    </row>
    <row r="5371" spans="1:11" x14ac:dyDescent="0.3">
      <c r="A5371" s="4" t="s">
        <v>320</v>
      </c>
      <c r="B5371" s="4" t="s">
        <v>375</v>
      </c>
      <c r="C5371" s="4" t="s">
        <v>10</v>
      </c>
      <c r="D5371" s="4" t="s">
        <v>304</v>
      </c>
      <c r="E5371" s="3"/>
      <c r="F5371" s="3"/>
      <c r="G5371" s="3"/>
      <c r="H5371" s="3" t="s">
        <v>39</v>
      </c>
      <c r="I5371" s="3" t="s">
        <v>833</v>
      </c>
      <c r="J5371" s="3">
        <v>2050</v>
      </c>
      <c r="K5371" s="9" t="s">
        <v>305</v>
      </c>
    </row>
    <row r="5372" spans="1:11" x14ac:dyDescent="0.3">
      <c r="A5372" s="4" t="s">
        <v>320</v>
      </c>
      <c r="B5372" s="4" t="s">
        <v>375</v>
      </c>
      <c r="C5372" s="4" t="s">
        <v>10</v>
      </c>
      <c r="D5372" s="4" t="s">
        <v>422</v>
      </c>
      <c r="E5372" s="3" t="s">
        <v>857</v>
      </c>
      <c r="F5372" s="3"/>
      <c r="G5372" s="3"/>
      <c r="H5372" s="3" t="s">
        <v>40</v>
      </c>
      <c r="I5372" s="3" t="s">
        <v>833</v>
      </c>
      <c r="J5372" s="3">
        <v>2020</v>
      </c>
      <c r="K5372" s="9">
        <v>0.03</v>
      </c>
    </row>
    <row r="5373" spans="1:11" x14ac:dyDescent="0.3">
      <c r="A5373" s="4" t="s">
        <v>320</v>
      </c>
      <c r="B5373" s="4" t="s">
        <v>375</v>
      </c>
      <c r="C5373" s="4" t="s">
        <v>10</v>
      </c>
      <c r="D5373" s="4" t="s">
        <v>422</v>
      </c>
      <c r="E5373" s="3" t="s">
        <v>857</v>
      </c>
      <c r="F5373" s="3"/>
      <c r="G5373" s="3"/>
      <c r="H5373" s="3" t="s">
        <v>40</v>
      </c>
      <c r="I5373" s="3" t="s">
        <v>833</v>
      </c>
      <c r="J5373" s="3">
        <v>2030</v>
      </c>
      <c r="K5373" s="9">
        <v>0.03</v>
      </c>
    </row>
    <row r="5374" spans="1:11" x14ac:dyDescent="0.3">
      <c r="A5374" s="4" t="s">
        <v>320</v>
      </c>
      <c r="B5374" s="4" t="s">
        <v>375</v>
      </c>
      <c r="C5374" s="4" t="s">
        <v>10</v>
      </c>
      <c r="D5374" s="4" t="s">
        <v>422</v>
      </c>
      <c r="E5374" s="3" t="s">
        <v>857</v>
      </c>
      <c r="F5374" s="3"/>
      <c r="G5374" s="3"/>
      <c r="H5374" s="3" t="s">
        <v>40</v>
      </c>
      <c r="I5374" s="3" t="s">
        <v>833</v>
      </c>
      <c r="J5374" s="3">
        <v>2040</v>
      </c>
      <c r="K5374" s="9">
        <v>0.03</v>
      </c>
    </row>
    <row r="5375" spans="1:11" x14ac:dyDescent="0.3">
      <c r="A5375" s="4" t="s">
        <v>320</v>
      </c>
      <c r="B5375" s="4" t="s">
        <v>375</v>
      </c>
      <c r="C5375" s="4" t="s">
        <v>10</v>
      </c>
      <c r="D5375" s="4" t="s">
        <v>422</v>
      </c>
      <c r="E5375" s="3" t="s">
        <v>857</v>
      </c>
      <c r="F5375" s="3"/>
      <c r="G5375" s="3"/>
      <c r="H5375" s="3" t="s">
        <v>40</v>
      </c>
      <c r="I5375" s="3" t="s">
        <v>833</v>
      </c>
      <c r="J5375" s="3">
        <v>2050</v>
      </c>
      <c r="K5375" s="9">
        <v>0.03</v>
      </c>
    </row>
    <row r="5376" spans="1:11" x14ac:dyDescent="0.3">
      <c r="A5376" s="4" t="s">
        <v>320</v>
      </c>
      <c r="B5376" s="4" t="s">
        <v>375</v>
      </c>
      <c r="C5376" s="4" t="s">
        <v>10</v>
      </c>
      <c r="D5376" s="4" t="s">
        <v>419</v>
      </c>
      <c r="E5376" s="3" t="s">
        <v>853</v>
      </c>
      <c r="F5376" s="3"/>
      <c r="G5376" s="3"/>
      <c r="H5376" s="3"/>
      <c r="I5376" s="3" t="s">
        <v>833</v>
      </c>
      <c r="J5376" s="3">
        <v>2020</v>
      </c>
      <c r="K5376" s="9">
        <v>30</v>
      </c>
    </row>
    <row r="5377" spans="1:11" x14ac:dyDescent="0.3">
      <c r="A5377" s="4" t="s">
        <v>320</v>
      </c>
      <c r="B5377" s="4" t="s">
        <v>375</v>
      </c>
      <c r="C5377" s="4" t="s">
        <v>10</v>
      </c>
      <c r="D5377" s="4" t="s">
        <v>419</v>
      </c>
      <c r="E5377" s="3" t="s">
        <v>853</v>
      </c>
      <c r="F5377" s="3"/>
      <c r="G5377" s="3"/>
      <c r="H5377" s="3"/>
      <c r="I5377" s="3" t="s">
        <v>833</v>
      </c>
      <c r="J5377" s="3">
        <v>2030</v>
      </c>
      <c r="K5377" s="9">
        <v>30</v>
      </c>
    </row>
    <row r="5378" spans="1:11" x14ac:dyDescent="0.3">
      <c r="A5378" s="4" t="s">
        <v>320</v>
      </c>
      <c r="B5378" s="4" t="s">
        <v>375</v>
      </c>
      <c r="C5378" s="4" t="s">
        <v>10</v>
      </c>
      <c r="D5378" s="4" t="s">
        <v>419</v>
      </c>
      <c r="E5378" s="3" t="s">
        <v>853</v>
      </c>
      <c r="F5378" s="3"/>
      <c r="G5378" s="3"/>
      <c r="H5378" s="3"/>
      <c r="I5378" s="3" t="s">
        <v>833</v>
      </c>
      <c r="J5378" s="3">
        <v>2040</v>
      </c>
      <c r="K5378" s="9">
        <v>30</v>
      </c>
    </row>
    <row r="5379" spans="1:11" x14ac:dyDescent="0.3">
      <c r="A5379" s="4" t="s">
        <v>320</v>
      </c>
      <c r="B5379" s="4" t="s">
        <v>375</v>
      </c>
      <c r="C5379" s="4" t="s">
        <v>10</v>
      </c>
      <c r="D5379" s="4" t="s">
        <v>419</v>
      </c>
      <c r="E5379" s="3" t="s">
        <v>853</v>
      </c>
      <c r="F5379" s="3"/>
      <c r="G5379" s="3"/>
      <c r="H5379" s="3"/>
      <c r="I5379" s="3" t="s">
        <v>833</v>
      </c>
      <c r="J5379" s="3">
        <v>2050</v>
      </c>
      <c r="K5379" s="9">
        <v>30</v>
      </c>
    </row>
    <row r="5380" spans="1:11" x14ac:dyDescent="0.3">
      <c r="A5380" s="4" t="s">
        <v>320</v>
      </c>
      <c r="B5380" s="4" t="s">
        <v>375</v>
      </c>
      <c r="C5380" s="4" t="s">
        <v>10</v>
      </c>
      <c r="D5380" s="4" t="s">
        <v>921</v>
      </c>
      <c r="E5380" s="3"/>
      <c r="F5380" s="3"/>
      <c r="G5380" s="3" t="s">
        <v>5</v>
      </c>
      <c r="H5380" s="3"/>
      <c r="I5380" s="3" t="s">
        <v>12</v>
      </c>
      <c r="J5380" s="3">
        <v>2020</v>
      </c>
      <c r="K5380" s="9">
        <v>1</v>
      </c>
    </row>
    <row r="5381" spans="1:11" x14ac:dyDescent="0.3">
      <c r="A5381" s="4" t="s">
        <v>320</v>
      </c>
      <c r="B5381" s="4" t="s">
        <v>375</v>
      </c>
      <c r="C5381" s="4" t="s">
        <v>10</v>
      </c>
      <c r="D5381" s="4" t="s">
        <v>921</v>
      </c>
      <c r="E5381" s="3"/>
      <c r="F5381" s="3"/>
      <c r="G5381" s="3" t="s">
        <v>5</v>
      </c>
      <c r="H5381" s="3"/>
      <c r="I5381" s="3" t="s">
        <v>12</v>
      </c>
      <c r="J5381" s="3">
        <v>2050</v>
      </c>
      <c r="K5381" s="9">
        <v>1</v>
      </c>
    </row>
    <row r="5382" spans="1:11" x14ac:dyDescent="0.3">
      <c r="A5382" s="4" t="s">
        <v>320</v>
      </c>
      <c r="B5382" s="4" t="s">
        <v>375</v>
      </c>
      <c r="C5382" s="4" t="s">
        <v>10</v>
      </c>
      <c r="D5382" s="4" t="s">
        <v>921</v>
      </c>
      <c r="E5382" s="3"/>
      <c r="F5382" s="3"/>
      <c r="G5382" s="3" t="s">
        <v>5</v>
      </c>
      <c r="H5382" s="3"/>
      <c r="I5382" s="3" t="s">
        <v>11</v>
      </c>
      <c r="J5382" s="3">
        <v>2020</v>
      </c>
      <c r="K5382" s="9">
        <v>1</v>
      </c>
    </row>
    <row r="5383" spans="1:11" x14ac:dyDescent="0.3">
      <c r="A5383" s="4" t="s">
        <v>320</v>
      </c>
      <c r="B5383" s="4" t="s">
        <v>375</v>
      </c>
      <c r="C5383" s="4" t="s">
        <v>10</v>
      </c>
      <c r="D5383" s="4" t="s">
        <v>921</v>
      </c>
      <c r="E5383" s="3"/>
      <c r="F5383" s="3"/>
      <c r="G5383" s="3" t="s">
        <v>5</v>
      </c>
      <c r="H5383" s="3"/>
      <c r="I5383" s="3" t="s">
        <v>11</v>
      </c>
      <c r="J5383" s="3">
        <v>2050</v>
      </c>
      <c r="K5383" s="9">
        <v>1</v>
      </c>
    </row>
    <row r="5384" spans="1:11" x14ac:dyDescent="0.3">
      <c r="A5384" s="4" t="s">
        <v>320</v>
      </c>
      <c r="B5384" s="4" t="s">
        <v>375</v>
      </c>
      <c r="C5384" s="4" t="s">
        <v>10</v>
      </c>
      <c r="D5384" s="4" t="s">
        <v>921</v>
      </c>
      <c r="E5384" s="3"/>
      <c r="F5384" s="3"/>
      <c r="G5384" s="3" t="s">
        <v>5</v>
      </c>
      <c r="H5384" s="3"/>
      <c r="I5384" s="3" t="s">
        <v>833</v>
      </c>
      <c r="J5384" s="3">
        <v>2020</v>
      </c>
      <c r="K5384" s="9">
        <v>229</v>
      </c>
    </row>
    <row r="5385" spans="1:11" x14ac:dyDescent="0.3">
      <c r="A5385" s="4" t="s">
        <v>320</v>
      </c>
      <c r="B5385" s="4" t="s">
        <v>375</v>
      </c>
      <c r="C5385" s="4" t="s">
        <v>10</v>
      </c>
      <c r="D5385" s="4" t="s">
        <v>921</v>
      </c>
      <c r="E5385" s="3"/>
      <c r="F5385" s="3"/>
      <c r="G5385" s="3" t="s">
        <v>5</v>
      </c>
      <c r="H5385" s="3"/>
      <c r="I5385" s="3" t="s">
        <v>833</v>
      </c>
      <c r="J5385" s="3">
        <v>2030</v>
      </c>
      <c r="K5385" s="9">
        <v>458</v>
      </c>
    </row>
    <row r="5386" spans="1:11" x14ac:dyDescent="0.3">
      <c r="A5386" s="4" t="s">
        <v>320</v>
      </c>
      <c r="B5386" s="4" t="s">
        <v>375</v>
      </c>
      <c r="C5386" s="4" t="s">
        <v>10</v>
      </c>
      <c r="D5386" s="4" t="s">
        <v>921</v>
      </c>
      <c r="E5386" s="3"/>
      <c r="F5386" s="3"/>
      <c r="G5386" s="3" t="s">
        <v>5</v>
      </c>
      <c r="H5386" s="3"/>
      <c r="I5386" s="3" t="s">
        <v>833</v>
      </c>
      <c r="J5386" s="3">
        <v>2040</v>
      </c>
      <c r="K5386" s="9">
        <v>916</v>
      </c>
    </row>
    <row r="5387" spans="1:11" x14ac:dyDescent="0.3">
      <c r="A5387" s="4" t="s">
        <v>320</v>
      </c>
      <c r="B5387" s="4" t="s">
        <v>375</v>
      </c>
      <c r="C5387" s="4" t="s">
        <v>10</v>
      </c>
      <c r="D5387" s="4" t="s">
        <v>921</v>
      </c>
      <c r="E5387" s="3"/>
      <c r="F5387" s="3"/>
      <c r="G5387" s="3" t="s">
        <v>5</v>
      </c>
      <c r="H5387" s="3"/>
      <c r="I5387" s="3" t="s">
        <v>833</v>
      </c>
      <c r="J5387" s="3">
        <v>2050</v>
      </c>
      <c r="K5387" s="9">
        <v>2290</v>
      </c>
    </row>
    <row r="5388" spans="1:11" x14ac:dyDescent="0.3">
      <c r="A5388" s="4" t="s">
        <v>320</v>
      </c>
      <c r="B5388" s="4" t="s">
        <v>375</v>
      </c>
      <c r="C5388" s="4" t="s">
        <v>10</v>
      </c>
      <c r="D5388" s="4" t="s">
        <v>664</v>
      </c>
      <c r="E5388" s="3" t="s">
        <v>855</v>
      </c>
      <c r="F5388" s="3"/>
      <c r="G5388" s="3"/>
      <c r="H5388" s="3"/>
      <c r="I5388" s="3" t="s">
        <v>12</v>
      </c>
      <c r="J5388" s="3">
        <v>2020</v>
      </c>
      <c r="K5388" s="9">
        <v>1</v>
      </c>
    </row>
    <row r="5389" spans="1:11" x14ac:dyDescent="0.3">
      <c r="A5389" s="4" t="s">
        <v>320</v>
      </c>
      <c r="B5389" s="4" t="s">
        <v>375</v>
      </c>
      <c r="C5389" s="4" t="s">
        <v>10</v>
      </c>
      <c r="D5389" s="4" t="s">
        <v>664</v>
      </c>
      <c r="E5389" s="3" t="s">
        <v>855</v>
      </c>
      <c r="F5389" s="3"/>
      <c r="G5389" s="3"/>
      <c r="H5389" s="3"/>
      <c r="I5389" s="3" t="s">
        <v>12</v>
      </c>
      <c r="J5389" s="3">
        <v>2050</v>
      </c>
      <c r="K5389" s="9">
        <v>1</v>
      </c>
    </row>
    <row r="5390" spans="1:11" x14ac:dyDescent="0.3">
      <c r="A5390" s="4" t="s">
        <v>320</v>
      </c>
      <c r="B5390" s="4" t="s">
        <v>375</v>
      </c>
      <c r="C5390" s="4" t="s">
        <v>10</v>
      </c>
      <c r="D5390" s="4" t="s">
        <v>664</v>
      </c>
      <c r="E5390" s="3" t="s">
        <v>855</v>
      </c>
      <c r="F5390" s="3"/>
      <c r="G5390" s="3"/>
      <c r="H5390" s="3"/>
      <c r="I5390" s="3" t="s">
        <v>11</v>
      </c>
      <c r="J5390" s="3">
        <v>2020</v>
      </c>
      <c r="K5390" s="9">
        <v>1</v>
      </c>
    </row>
    <row r="5391" spans="1:11" x14ac:dyDescent="0.3">
      <c r="A5391" s="4" t="s">
        <v>320</v>
      </c>
      <c r="B5391" s="4" t="s">
        <v>375</v>
      </c>
      <c r="C5391" s="4" t="s">
        <v>10</v>
      </c>
      <c r="D5391" s="4" t="s">
        <v>664</v>
      </c>
      <c r="E5391" s="3" t="s">
        <v>855</v>
      </c>
      <c r="F5391" s="3"/>
      <c r="G5391" s="3"/>
      <c r="H5391" s="3"/>
      <c r="I5391" s="3" t="s">
        <v>11</v>
      </c>
      <c r="J5391" s="3">
        <v>2050</v>
      </c>
      <c r="K5391" s="9">
        <v>1</v>
      </c>
    </row>
    <row r="5392" spans="1:11" x14ac:dyDescent="0.3">
      <c r="A5392" s="4" t="s">
        <v>320</v>
      </c>
      <c r="B5392" s="4" t="s">
        <v>375</v>
      </c>
      <c r="C5392" s="4" t="s">
        <v>10</v>
      </c>
      <c r="D5392" s="4" t="s">
        <v>664</v>
      </c>
      <c r="E5392" s="3" t="s">
        <v>855</v>
      </c>
      <c r="F5392" s="3"/>
      <c r="G5392" s="3"/>
      <c r="H5392" s="3"/>
      <c r="I5392" s="3" t="s">
        <v>833</v>
      </c>
      <c r="J5392" s="3">
        <v>2020</v>
      </c>
      <c r="K5392" s="9">
        <v>50</v>
      </c>
    </row>
    <row r="5393" spans="1:11" x14ac:dyDescent="0.3">
      <c r="A5393" s="4" t="s">
        <v>320</v>
      </c>
      <c r="B5393" s="4" t="s">
        <v>375</v>
      </c>
      <c r="C5393" s="4" t="s">
        <v>10</v>
      </c>
      <c r="D5393" s="4" t="s">
        <v>664</v>
      </c>
      <c r="E5393" s="3" t="s">
        <v>855</v>
      </c>
      <c r="F5393" s="3"/>
      <c r="G5393" s="3"/>
      <c r="H5393" s="3"/>
      <c r="I5393" s="3" t="s">
        <v>833</v>
      </c>
      <c r="J5393" s="3">
        <v>2030</v>
      </c>
      <c r="K5393" s="9">
        <v>100</v>
      </c>
    </row>
    <row r="5394" spans="1:11" x14ac:dyDescent="0.3">
      <c r="A5394" s="4" t="s">
        <v>320</v>
      </c>
      <c r="B5394" s="4" t="s">
        <v>375</v>
      </c>
      <c r="C5394" s="4" t="s">
        <v>10</v>
      </c>
      <c r="D5394" s="4" t="s">
        <v>664</v>
      </c>
      <c r="E5394" s="3" t="s">
        <v>855</v>
      </c>
      <c r="F5394" s="3"/>
      <c r="G5394" s="3"/>
      <c r="H5394" s="3"/>
      <c r="I5394" s="3" t="s">
        <v>833</v>
      </c>
      <c r="J5394" s="3">
        <v>2040</v>
      </c>
      <c r="K5394" s="9">
        <v>200</v>
      </c>
    </row>
    <row r="5395" spans="1:11" x14ac:dyDescent="0.3">
      <c r="A5395" s="4" t="s">
        <v>320</v>
      </c>
      <c r="B5395" s="4" t="s">
        <v>375</v>
      </c>
      <c r="C5395" s="4" t="s">
        <v>10</v>
      </c>
      <c r="D5395" s="4" t="s">
        <v>664</v>
      </c>
      <c r="E5395" s="3" t="s">
        <v>855</v>
      </c>
      <c r="F5395" s="3"/>
      <c r="G5395" s="3"/>
      <c r="H5395" s="3"/>
      <c r="I5395" s="3" t="s">
        <v>833</v>
      </c>
      <c r="J5395" s="3">
        <v>2050</v>
      </c>
      <c r="K5395" s="9">
        <v>500</v>
      </c>
    </row>
    <row r="5396" spans="1:11" x14ac:dyDescent="0.3">
      <c r="A5396" s="4" t="s">
        <v>320</v>
      </c>
      <c r="B5396" s="4" t="s">
        <v>375</v>
      </c>
      <c r="C5396" s="4" t="s">
        <v>415</v>
      </c>
      <c r="D5396" s="4" t="s">
        <v>454</v>
      </c>
      <c r="E5396" s="3" t="s">
        <v>850</v>
      </c>
      <c r="F5396" s="3"/>
      <c r="G5396" s="3"/>
      <c r="H5396" s="3" t="s">
        <v>40</v>
      </c>
      <c r="I5396" s="3" t="s">
        <v>833</v>
      </c>
      <c r="J5396" s="3">
        <v>2020</v>
      </c>
      <c r="K5396" s="9">
        <v>50</v>
      </c>
    </row>
    <row r="5397" spans="1:11" x14ac:dyDescent="0.3">
      <c r="A5397" s="4" t="s">
        <v>320</v>
      </c>
      <c r="B5397" s="4" t="s">
        <v>375</v>
      </c>
      <c r="C5397" s="4" t="s">
        <v>415</v>
      </c>
      <c r="D5397" s="4" t="s">
        <v>454</v>
      </c>
      <c r="E5397" s="3" t="s">
        <v>850</v>
      </c>
      <c r="F5397" s="3"/>
      <c r="G5397" s="3"/>
      <c r="H5397" s="3" t="s">
        <v>40</v>
      </c>
      <c r="I5397" s="3" t="s">
        <v>833</v>
      </c>
      <c r="J5397" s="3">
        <v>2030</v>
      </c>
      <c r="K5397" s="9">
        <v>50</v>
      </c>
    </row>
    <row r="5398" spans="1:11" x14ac:dyDescent="0.3">
      <c r="A5398" s="4" t="s">
        <v>320</v>
      </c>
      <c r="B5398" s="4" t="s">
        <v>375</v>
      </c>
      <c r="C5398" s="4" t="s">
        <v>415</v>
      </c>
      <c r="D5398" s="4" t="s">
        <v>454</v>
      </c>
      <c r="E5398" s="3" t="s">
        <v>850</v>
      </c>
      <c r="F5398" s="3"/>
      <c r="G5398" s="3"/>
      <c r="H5398" s="3" t="s">
        <v>40</v>
      </c>
      <c r="I5398" s="3" t="s">
        <v>833</v>
      </c>
      <c r="J5398" s="3">
        <v>2040</v>
      </c>
      <c r="K5398" s="9">
        <v>50</v>
      </c>
    </row>
    <row r="5399" spans="1:11" x14ac:dyDescent="0.3">
      <c r="A5399" s="4" t="s">
        <v>320</v>
      </c>
      <c r="B5399" s="4" t="s">
        <v>375</v>
      </c>
      <c r="C5399" s="4" t="s">
        <v>415</v>
      </c>
      <c r="D5399" s="4" t="s">
        <v>454</v>
      </c>
      <c r="E5399" s="3" t="s">
        <v>850</v>
      </c>
      <c r="F5399" s="3"/>
      <c r="G5399" s="3"/>
      <c r="H5399" s="3" t="s">
        <v>40</v>
      </c>
      <c r="I5399" s="3" t="s">
        <v>833</v>
      </c>
      <c r="J5399" s="3">
        <v>2050</v>
      </c>
      <c r="K5399" s="9">
        <v>50</v>
      </c>
    </row>
    <row r="5400" spans="1:11" x14ac:dyDescent="0.3">
      <c r="A5400" s="4" t="s">
        <v>320</v>
      </c>
      <c r="B5400" s="4" t="s">
        <v>375</v>
      </c>
      <c r="C5400" s="4" t="s">
        <v>415</v>
      </c>
      <c r="D5400" s="4" t="s">
        <v>500</v>
      </c>
      <c r="E5400" s="3" t="s">
        <v>850</v>
      </c>
      <c r="F5400" s="3"/>
      <c r="G5400" s="3"/>
      <c r="H5400" s="3" t="s">
        <v>40</v>
      </c>
      <c r="I5400" s="3" t="s">
        <v>833</v>
      </c>
      <c r="J5400" s="3">
        <v>2020</v>
      </c>
      <c r="K5400" s="9">
        <v>50</v>
      </c>
    </row>
    <row r="5401" spans="1:11" x14ac:dyDescent="0.3">
      <c r="A5401" s="4" t="s">
        <v>320</v>
      </c>
      <c r="B5401" s="4" t="s">
        <v>375</v>
      </c>
      <c r="C5401" s="4" t="s">
        <v>415</v>
      </c>
      <c r="D5401" s="4" t="s">
        <v>500</v>
      </c>
      <c r="E5401" s="3" t="s">
        <v>850</v>
      </c>
      <c r="F5401" s="3"/>
      <c r="G5401" s="3"/>
      <c r="H5401" s="3" t="s">
        <v>40</v>
      </c>
      <c r="I5401" s="3" t="s">
        <v>833</v>
      </c>
      <c r="J5401" s="3">
        <v>2030</v>
      </c>
      <c r="K5401" s="9">
        <v>50</v>
      </c>
    </row>
    <row r="5402" spans="1:11" x14ac:dyDescent="0.3">
      <c r="A5402" s="4" t="s">
        <v>320</v>
      </c>
      <c r="B5402" s="4" t="s">
        <v>375</v>
      </c>
      <c r="C5402" s="4" t="s">
        <v>415</v>
      </c>
      <c r="D5402" s="4" t="s">
        <v>500</v>
      </c>
      <c r="E5402" s="3" t="s">
        <v>850</v>
      </c>
      <c r="F5402" s="3"/>
      <c r="G5402" s="3"/>
      <c r="H5402" s="3" t="s">
        <v>40</v>
      </c>
      <c r="I5402" s="3" t="s">
        <v>833</v>
      </c>
      <c r="J5402" s="3">
        <v>2040</v>
      </c>
      <c r="K5402" s="9">
        <v>50</v>
      </c>
    </row>
    <row r="5403" spans="1:11" x14ac:dyDescent="0.3">
      <c r="A5403" s="4" t="s">
        <v>320</v>
      </c>
      <c r="B5403" s="4" t="s">
        <v>375</v>
      </c>
      <c r="C5403" s="4" t="s">
        <v>415</v>
      </c>
      <c r="D5403" s="4" t="s">
        <v>500</v>
      </c>
      <c r="E5403" s="3" t="s">
        <v>850</v>
      </c>
      <c r="F5403" s="3"/>
      <c r="G5403" s="3"/>
      <c r="H5403" s="3" t="s">
        <v>40</v>
      </c>
      <c r="I5403" s="3" t="s">
        <v>833</v>
      </c>
      <c r="J5403" s="3">
        <v>2050</v>
      </c>
      <c r="K5403" s="9">
        <v>50</v>
      </c>
    </row>
    <row r="5404" spans="1:11" x14ac:dyDescent="0.3">
      <c r="A5404" s="4" t="s">
        <v>320</v>
      </c>
      <c r="B5404" s="4" t="s">
        <v>375</v>
      </c>
      <c r="C5404" s="4" t="s">
        <v>415</v>
      </c>
      <c r="D5404" s="4" t="s">
        <v>800</v>
      </c>
      <c r="E5404" s="3" t="s">
        <v>922</v>
      </c>
      <c r="F5404" s="3"/>
      <c r="G5404" s="3" t="s">
        <v>18</v>
      </c>
      <c r="H5404" s="3" t="s">
        <v>40</v>
      </c>
      <c r="I5404" s="3" t="s">
        <v>12</v>
      </c>
      <c r="J5404" s="3">
        <v>2020</v>
      </c>
      <c r="K5404" s="9">
        <v>37.200000000000003</v>
      </c>
    </row>
    <row r="5405" spans="1:11" x14ac:dyDescent="0.3">
      <c r="A5405" s="4" t="s">
        <v>320</v>
      </c>
      <c r="B5405" s="4" t="s">
        <v>375</v>
      </c>
      <c r="C5405" s="4" t="s">
        <v>415</v>
      </c>
      <c r="D5405" s="4" t="s">
        <v>800</v>
      </c>
      <c r="E5405" s="3" t="s">
        <v>922</v>
      </c>
      <c r="F5405" s="3"/>
      <c r="G5405" s="3" t="s">
        <v>18</v>
      </c>
      <c r="H5405" s="3" t="s">
        <v>40</v>
      </c>
      <c r="I5405" s="3" t="s">
        <v>12</v>
      </c>
      <c r="J5405" s="3">
        <v>2050</v>
      </c>
      <c r="K5405" s="9">
        <v>17.100000000000001</v>
      </c>
    </row>
    <row r="5406" spans="1:11" x14ac:dyDescent="0.3">
      <c r="A5406" s="4" t="s">
        <v>320</v>
      </c>
      <c r="B5406" s="4" t="s">
        <v>375</v>
      </c>
      <c r="C5406" s="4" t="s">
        <v>415</v>
      </c>
      <c r="D5406" s="4" t="s">
        <v>800</v>
      </c>
      <c r="E5406" s="3" t="s">
        <v>922</v>
      </c>
      <c r="F5406" s="3"/>
      <c r="G5406" s="3" t="s">
        <v>18</v>
      </c>
      <c r="H5406" s="3" t="s">
        <v>40</v>
      </c>
      <c r="I5406" s="3" t="s">
        <v>11</v>
      </c>
      <c r="J5406" s="3">
        <v>2020</v>
      </c>
      <c r="K5406" s="9">
        <v>62.699999999999989</v>
      </c>
    </row>
    <row r="5407" spans="1:11" x14ac:dyDescent="0.3">
      <c r="A5407" s="4" t="s">
        <v>320</v>
      </c>
      <c r="B5407" s="4" t="s">
        <v>375</v>
      </c>
      <c r="C5407" s="4" t="s">
        <v>415</v>
      </c>
      <c r="D5407" s="4" t="s">
        <v>800</v>
      </c>
      <c r="E5407" s="3" t="s">
        <v>922</v>
      </c>
      <c r="F5407" s="3"/>
      <c r="G5407" s="3" t="s">
        <v>18</v>
      </c>
      <c r="H5407" s="3" t="s">
        <v>40</v>
      </c>
      <c r="I5407" s="3" t="s">
        <v>11</v>
      </c>
      <c r="J5407" s="3">
        <v>2050</v>
      </c>
      <c r="K5407" s="9">
        <v>28.5</v>
      </c>
    </row>
    <row r="5408" spans="1:11" x14ac:dyDescent="0.3">
      <c r="A5408" s="4" t="s">
        <v>320</v>
      </c>
      <c r="B5408" s="4" t="s">
        <v>375</v>
      </c>
      <c r="C5408" s="4" t="s">
        <v>415</v>
      </c>
      <c r="D5408" s="4" t="s">
        <v>800</v>
      </c>
      <c r="E5408" s="3" t="s">
        <v>922</v>
      </c>
      <c r="F5408" s="3"/>
      <c r="G5408" s="3" t="s">
        <v>18</v>
      </c>
      <c r="H5408" s="3" t="s">
        <v>40</v>
      </c>
      <c r="I5408" s="3" t="s">
        <v>833</v>
      </c>
      <c r="J5408" s="3">
        <v>2020</v>
      </c>
      <c r="K5408" s="9">
        <v>47.588666187364261</v>
      </c>
    </row>
    <row r="5409" spans="1:11" x14ac:dyDescent="0.3">
      <c r="A5409" s="4" t="s">
        <v>320</v>
      </c>
      <c r="B5409" s="4" t="s">
        <v>375</v>
      </c>
      <c r="C5409" s="4" t="s">
        <v>415</v>
      </c>
      <c r="D5409" s="4" t="s">
        <v>800</v>
      </c>
      <c r="E5409" s="3" t="s">
        <v>922</v>
      </c>
      <c r="F5409" s="3"/>
      <c r="G5409" s="3" t="s">
        <v>18</v>
      </c>
      <c r="H5409" s="3" t="s">
        <v>40</v>
      </c>
      <c r="I5409" s="3" t="s">
        <v>833</v>
      </c>
      <c r="J5409" s="3">
        <v>2030</v>
      </c>
      <c r="K5409" s="9">
        <v>38.922868038664312</v>
      </c>
    </row>
    <row r="5410" spans="1:11" x14ac:dyDescent="0.3">
      <c r="A5410" s="4" t="s">
        <v>320</v>
      </c>
      <c r="B5410" s="4" t="s">
        <v>375</v>
      </c>
      <c r="C5410" s="4" t="s">
        <v>415</v>
      </c>
      <c r="D5410" s="4" t="s">
        <v>800</v>
      </c>
      <c r="E5410" s="3" t="s">
        <v>922</v>
      </c>
      <c r="F5410" s="3"/>
      <c r="G5410" s="3" t="s">
        <v>18</v>
      </c>
      <c r="H5410" s="3" t="s">
        <v>40</v>
      </c>
      <c r="I5410" s="3" t="s">
        <v>833</v>
      </c>
      <c r="J5410" s="3">
        <v>2040</v>
      </c>
      <c r="K5410" s="9">
        <v>31.835093893796419</v>
      </c>
    </row>
    <row r="5411" spans="1:11" x14ac:dyDescent="0.3">
      <c r="A5411" s="4" t="s">
        <v>320</v>
      </c>
      <c r="B5411" s="4" t="s">
        <v>375</v>
      </c>
      <c r="C5411" s="4" t="s">
        <v>415</v>
      </c>
      <c r="D5411" s="4" t="s">
        <v>800</v>
      </c>
      <c r="E5411" s="3" t="s">
        <v>922</v>
      </c>
      <c r="F5411" s="3"/>
      <c r="G5411" s="3" t="s">
        <v>18</v>
      </c>
      <c r="H5411" s="3" t="s">
        <v>40</v>
      </c>
      <c r="I5411" s="3" t="s">
        <v>833</v>
      </c>
      <c r="J5411" s="3">
        <v>2050</v>
      </c>
      <c r="K5411" s="9">
        <v>24.40638920315471</v>
      </c>
    </row>
    <row r="5412" spans="1:11" x14ac:dyDescent="0.3">
      <c r="A5412" s="4" t="s">
        <v>320</v>
      </c>
      <c r="B5412" s="4" t="s">
        <v>375</v>
      </c>
      <c r="C5412" s="4" t="s">
        <v>415</v>
      </c>
      <c r="D5412" s="4" t="s">
        <v>799</v>
      </c>
      <c r="E5412" s="3" t="s">
        <v>899</v>
      </c>
      <c r="F5412" s="3"/>
      <c r="G5412" s="3" t="s">
        <v>323</v>
      </c>
      <c r="H5412" s="3" t="s">
        <v>40</v>
      </c>
      <c r="I5412" s="3" t="s">
        <v>12</v>
      </c>
      <c r="J5412" s="3">
        <v>2020</v>
      </c>
      <c r="K5412" s="9">
        <v>1.24</v>
      </c>
    </row>
    <row r="5413" spans="1:11" x14ac:dyDescent="0.3">
      <c r="A5413" s="4" t="s">
        <v>320</v>
      </c>
      <c r="B5413" s="4" t="s">
        <v>375</v>
      </c>
      <c r="C5413" s="4" t="s">
        <v>415</v>
      </c>
      <c r="D5413" s="4" t="s">
        <v>799</v>
      </c>
      <c r="E5413" s="3" t="s">
        <v>899</v>
      </c>
      <c r="F5413" s="3"/>
      <c r="G5413" s="3" t="s">
        <v>323</v>
      </c>
      <c r="H5413" s="3" t="s">
        <v>40</v>
      </c>
      <c r="I5413" s="3" t="s">
        <v>12</v>
      </c>
      <c r="J5413" s="3">
        <v>2050</v>
      </c>
      <c r="K5413" s="9">
        <v>0.56999999999999995</v>
      </c>
    </row>
    <row r="5414" spans="1:11" x14ac:dyDescent="0.3">
      <c r="A5414" s="4" t="s">
        <v>320</v>
      </c>
      <c r="B5414" s="4" t="s">
        <v>375</v>
      </c>
      <c r="C5414" s="4" t="s">
        <v>415</v>
      </c>
      <c r="D5414" s="4" t="s">
        <v>799</v>
      </c>
      <c r="E5414" s="3" t="s">
        <v>899</v>
      </c>
      <c r="F5414" s="3"/>
      <c r="G5414" s="3" t="s">
        <v>323</v>
      </c>
      <c r="H5414" s="3" t="s">
        <v>40</v>
      </c>
      <c r="I5414" s="3" t="s">
        <v>11</v>
      </c>
      <c r="J5414" s="3">
        <v>2020</v>
      </c>
      <c r="K5414" s="9">
        <v>2.09</v>
      </c>
    </row>
    <row r="5415" spans="1:11" x14ac:dyDescent="0.3">
      <c r="A5415" s="4" t="s">
        <v>320</v>
      </c>
      <c r="B5415" s="4" t="s">
        <v>375</v>
      </c>
      <c r="C5415" s="4" t="s">
        <v>415</v>
      </c>
      <c r="D5415" s="4" t="s">
        <v>799</v>
      </c>
      <c r="E5415" s="3" t="s">
        <v>899</v>
      </c>
      <c r="F5415" s="3"/>
      <c r="G5415" s="3" t="s">
        <v>323</v>
      </c>
      <c r="H5415" s="3" t="s">
        <v>40</v>
      </c>
      <c r="I5415" s="3" t="s">
        <v>11</v>
      </c>
      <c r="J5415" s="3">
        <v>2050</v>
      </c>
      <c r="K5415" s="9">
        <v>0.95</v>
      </c>
    </row>
    <row r="5416" spans="1:11" x14ac:dyDescent="0.3">
      <c r="A5416" s="4" t="s">
        <v>320</v>
      </c>
      <c r="B5416" s="4" t="s">
        <v>375</v>
      </c>
      <c r="C5416" s="4" t="s">
        <v>415</v>
      </c>
      <c r="D5416" s="4" t="s">
        <v>799</v>
      </c>
      <c r="E5416" s="3" t="s">
        <v>899</v>
      </c>
      <c r="F5416" s="3"/>
      <c r="G5416" s="3" t="s">
        <v>323</v>
      </c>
      <c r="H5416" s="3" t="s">
        <v>40</v>
      </c>
      <c r="I5416" s="3" t="s">
        <v>833</v>
      </c>
      <c r="J5416" s="3">
        <v>2020</v>
      </c>
      <c r="K5416" s="9">
        <v>1.586288872912142</v>
      </c>
    </row>
    <row r="5417" spans="1:11" x14ac:dyDescent="0.3">
      <c r="A5417" s="4" t="s">
        <v>320</v>
      </c>
      <c r="B5417" s="4" t="s">
        <v>375</v>
      </c>
      <c r="C5417" s="4" t="s">
        <v>415</v>
      </c>
      <c r="D5417" s="4" t="s">
        <v>799</v>
      </c>
      <c r="E5417" s="3" t="s">
        <v>899</v>
      </c>
      <c r="F5417" s="3"/>
      <c r="G5417" s="3" t="s">
        <v>323</v>
      </c>
      <c r="H5417" s="3" t="s">
        <v>40</v>
      </c>
      <c r="I5417" s="3" t="s">
        <v>833</v>
      </c>
      <c r="J5417" s="3">
        <v>2030</v>
      </c>
      <c r="K5417" s="9">
        <v>1.2974289346221439</v>
      </c>
    </row>
    <row r="5418" spans="1:11" x14ac:dyDescent="0.3">
      <c r="A5418" s="4" t="s">
        <v>320</v>
      </c>
      <c r="B5418" s="4" t="s">
        <v>375</v>
      </c>
      <c r="C5418" s="4" t="s">
        <v>415</v>
      </c>
      <c r="D5418" s="4" t="s">
        <v>799</v>
      </c>
      <c r="E5418" s="3" t="s">
        <v>899</v>
      </c>
      <c r="F5418" s="3"/>
      <c r="G5418" s="3" t="s">
        <v>323</v>
      </c>
      <c r="H5418" s="3" t="s">
        <v>40</v>
      </c>
      <c r="I5418" s="3" t="s">
        <v>833</v>
      </c>
      <c r="J5418" s="3">
        <v>2040</v>
      </c>
      <c r="K5418" s="9">
        <v>1.061169796459881</v>
      </c>
    </row>
    <row r="5419" spans="1:11" x14ac:dyDescent="0.3">
      <c r="A5419" s="4" t="s">
        <v>320</v>
      </c>
      <c r="B5419" s="4" t="s">
        <v>375</v>
      </c>
      <c r="C5419" s="4" t="s">
        <v>415</v>
      </c>
      <c r="D5419" s="4" t="s">
        <v>799</v>
      </c>
      <c r="E5419" s="3" t="s">
        <v>899</v>
      </c>
      <c r="F5419" s="3"/>
      <c r="G5419" s="3" t="s">
        <v>323</v>
      </c>
      <c r="H5419" s="3" t="s">
        <v>40</v>
      </c>
      <c r="I5419" s="3" t="s">
        <v>833</v>
      </c>
      <c r="J5419" s="3">
        <v>2050</v>
      </c>
      <c r="K5419" s="9">
        <v>0.81354630677182382</v>
      </c>
    </row>
    <row r="5420" spans="1:11" x14ac:dyDescent="0.3">
      <c r="A5420" s="4" t="s">
        <v>320</v>
      </c>
      <c r="B5420" s="4" t="s">
        <v>375</v>
      </c>
      <c r="C5420" s="4" t="s">
        <v>415</v>
      </c>
      <c r="D5420" s="4" t="s">
        <v>802</v>
      </c>
      <c r="E5420" s="3" t="s">
        <v>900</v>
      </c>
      <c r="F5420" s="3"/>
      <c r="G5420" s="3"/>
      <c r="H5420" s="3"/>
      <c r="I5420" s="3" t="s">
        <v>833</v>
      </c>
      <c r="J5420" s="3">
        <v>2020</v>
      </c>
      <c r="K5420" s="9" t="s">
        <v>307</v>
      </c>
    </row>
    <row r="5421" spans="1:11" x14ac:dyDescent="0.3">
      <c r="A5421" s="4" t="s">
        <v>320</v>
      </c>
      <c r="B5421" s="4" t="s">
        <v>375</v>
      </c>
      <c r="C5421" s="4" t="s">
        <v>415</v>
      </c>
      <c r="D5421" s="4" t="s">
        <v>802</v>
      </c>
      <c r="E5421" s="3" t="s">
        <v>900</v>
      </c>
      <c r="F5421" s="3"/>
      <c r="G5421" s="3"/>
      <c r="H5421" s="3"/>
      <c r="I5421" s="3" t="s">
        <v>833</v>
      </c>
      <c r="J5421" s="3">
        <v>2030</v>
      </c>
      <c r="K5421" s="9" t="s">
        <v>307</v>
      </c>
    </row>
    <row r="5422" spans="1:11" x14ac:dyDescent="0.3">
      <c r="A5422" s="4" t="s">
        <v>320</v>
      </c>
      <c r="B5422" s="4" t="s">
        <v>375</v>
      </c>
      <c r="C5422" s="4" t="s">
        <v>415</v>
      </c>
      <c r="D5422" s="4" t="s">
        <v>802</v>
      </c>
      <c r="E5422" s="3" t="s">
        <v>900</v>
      </c>
      <c r="F5422" s="3"/>
      <c r="G5422" s="3"/>
      <c r="H5422" s="3"/>
      <c r="I5422" s="3" t="s">
        <v>833</v>
      </c>
      <c r="J5422" s="3">
        <v>2040</v>
      </c>
      <c r="K5422" s="9" t="s">
        <v>307</v>
      </c>
    </row>
    <row r="5423" spans="1:11" x14ac:dyDescent="0.3">
      <c r="A5423" s="4" t="s">
        <v>320</v>
      </c>
      <c r="B5423" s="4" t="s">
        <v>375</v>
      </c>
      <c r="C5423" s="4" t="s">
        <v>415</v>
      </c>
      <c r="D5423" s="4" t="s">
        <v>802</v>
      </c>
      <c r="E5423" s="3" t="s">
        <v>900</v>
      </c>
      <c r="F5423" s="3"/>
      <c r="G5423" s="3"/>
      <c r="H5423" s="3"/>
      <c r="I5423" s="3" t="s">
        <v>833</v>
      </c>
      <c r="J5423" s="3">
        <v>2050</v>
      </c>
      <c r="K5423" s="9" t="s">
        <v>307</v>
      </c>
    </row>
    <row r="5424" spans="1:11" x14ac:dyDescent="0.3">
      <c r="A5424" s="4" t="s">
        <v>320</v>
      </c>
      <c r="B5424" s="4" t="s">
        <v>375</v>
      </c>
      <c r="C5424" s="4" t="s">
        <v>415</v>
      </c>
      <c r="D5424" s="4" t="s">
        <v>801</v>
      </c>
      <c r="E5424" s="3" t="s">
        <v>923</v>
      </c>
      <c r="F5424" s="3"/>
      <c r="G5424" s="3" t="s">
        <v>19</v>
      </c>
      <c r="H5424" s="3" t="s">
        <v>40</v>
      </c>
      <c r="I5424" s="3" t="s">
        <v>12</v>
      </c>
      <c r="J5424" s="3">
        <v>2020</v>
      </c>
      <c r="K5424" s="9">
        <v>0.01</v>
      </c>
    </row>
    <row r="5425" spans="1:11" x14ac:dyDescent="0.3">
      <c r="A5425" s="4" t="s">
        <v>320</v>
      </c>
      <c r="B5425" s="4" t="s">
        <v>375</v>
      </c>
      <c r="C5425" s="4" t="s">
        <v>415</v>
      </c>
      <c r="D5425" s="4" t="s">
        <v>801</v>
      </c>
      <c r="E5425" s="3" t="s">
        <v>923</v>
      </c>
      <c r="F5425" s="3"/>
      <c r="G5425" s="3" t="s">
        <v>19</v>
      </c>
      <c r="H5425" s="3" t="s">
        <v>40</v>
      </c>
      <c r="I5425" s="3" t="s">
        <v>12</v>
      </c>
      <c r="J5425" s="3">
        <v>2050</v>
      </c>
      <c r="K5425" s="9">
        <v>0.01</v>
      </c>
    </row>
    <row r="5426" spans="1:11" x14ac:dyDescent="0.3">
      <c r="A5426" s="4" t="s">
        <v>320</v>
      </c>
      <c r="B5426" s="4" t="s">
        <v>375</v>
      </c>
      <c r="C5426" s="4" t="s">
        <v>415</v>
      </c>
      <c r="D5426" s="4" t="s">
        <v>801</v>
      </c>
      <c r="E5426" s="3" t="s">
        <v>923</v>
      </c>
      <c r="F5426" s="3"/>
      <c r="G5426" s="3" t="s">
        <v>19</v>
      </c>
      <c r="H5426" s="3" t="s">
        <v>40</v>
      </c>
      <c r="I5426" s="3" t="s">
        <v>11</v>
      </c>
      <c r="J5426" s="3">
        <v>2020</v>
      </c>
      <c r="K5426" s="9">
        <v>0.04</v>
      </c>
    </row>
    <row r="5427" spans="1:11" x14ac:dyDescent="0.3">
      <c r="A5427" s="4" t="s">
        <v>320</v>
      </c>
      <c r="B5427" s="4" t="s">
        <v>375</v>
      </c>
      <c r="C5427" s="4" t="s">
        <v>415</v>
      </c>
      <c r="D5427" s="4" t="s">
        <v>801</v>
      </c>
      <c r="E5427" s="3" t="s">
        <v>923</v>
      </c>
      <c r="F5427" s="3"/>
      <c r="G5427" s="3" t="s">
        <v>19</v>
      </c>
      <c r="H5427" s="3" t="s">
        <v>40</v>
      </c>
      <c r="I5427" s="3" t="s">
        <v>11</v>
      </c>
      <c r="J5427" s="3">
        <v>2050</v>
      </c>
      <c r="K5427" s="9">
        <v>0.04</v>
      </c>
    </row>
    <row r="5428" spans="1:11" x14ac:dyDescent="0.3">
      <c r="A5428" s="4" t="s">
        <v>320</v>
      </c>
      <c r="B5428" s="4" t="s">
        <v>375</v>
      </c>
      <c r="C5428" s="4" t="s">
        <v>415</v>
      </c>
      <c r="D5428" s="4" t="s">
        <v>801</v>
      </c>
      <c r="E5428" s="3" t="s">
        <v>923</v>
      </c>
      <c r="F5428" s="3"/>
      <c r="G5428" s="3" t="s">
        <v>19</v>
      </c>
      <c r="H5428" s="3" t="s">
        <v>40</v>
      </c>
      <c r="I5428" s="3" t="s">
        <v>833</v>
      </c>
      <c r="J5428" s="3">
        <v>2020</v>
      </c>
      <c r="K5428" s="9">
        <v>0.02</v>
      </c>
    </row>
    <row r="5429" spans="1:11" x14ac:dyDescent="0.3">
      <c r="A5429" s="4" t="s">
        <v>320</v>
      </c>
      <c r="B5429" s="4" t="s">
        <v>375</v>
      </c>
      <c r="C5429" s="4" t="s">
        <v>415</v>
      </c>
      <c r="D5429" s="4" t="s">
        <v>801</v>
      </c>
      <c r="E5429" s="3" t="s">
        <v>923</v>
      </c>
      <c r="F5429" s="3"/>
      <c r="G5429" s="3" t="s">
        <v>19</v>
      </c>
      <c r="H5429" s="3" t="s">
        <v>40</v>
      </c>
      <c r="I5429" s="3" t="s">
        <v>833</v>
      </c>
      <c r="J5429" s="3">
        <v>2030</v>
      </c>
      <c r="K5429" s="9">
        <v>0.02</v>
      </c>
    </row>
    <row r="5430" spans="1:11" x14ac:dyDescent="0.3">
      <c r="A5430" s="4" t="s">
        <v>320</v>
      </c>
      <c r="B5430" s="4" t="s">
        <v>375</v>
      </c>
      <c r="C5430" s="4" t="s">
        <v>415</v>
      </c>
      <c r="D5430" s="4" t="s">
        <v>801</v>
      </c>
      <c r="E5430" s="3" t="s">
        <v>923</v>
      </c>
      <c r="F5430" s="3"/>
      <c r="G5430" s="3" t="s">
        <v>19</v>
      </c>
      <c r="H5430" s="3" t="s">
        <v>40</v>
      </c>
      <c r="I5430" s="3" t="s">
        <v>833</v>
      </c>
      <c r="J5430" s="3">
        <v>2040</v>
      </c>
      <c r="K5430" s="9">
        <v>0.02</v>
      </c>
    </row>
    <row r="5431" spans="1:11" x14ac:dyDescent="0.3">
      <c r="A5431" s="4" t="s">
        <v>320</v>
      </c>
      <c r="B5431" s="4" t="s">
        <v>375</v>
      </c>
      <c r="C5431" s="4" t="s">
        <v>415</v>
      </c>
      <c r="D5431" s="4" t="s">
        <v>801</v>
      </c>
      <c r="E5431" s="3" t="s">
        <v>923</v>
      </c>
      <c r="F5431" s="3"/>
      <c r="G5431" s="3" t="s">
        <v>19</v>
      </c>
      <c r="H5431" s="3" t="s">
        <v>40</v>
      </c>
      <c r="I5431" s="3" t="s">
        <v>833</v>
      </c>
      <c r="J5431" s="3">
        <v>2050</v>
      </c>
      <c r="K5431" s="9">
        <v>0.02</v>
      </c>
    </row>
    <row r="5432" spans="1:11" x14ac:dyDescent="0.3">
      <c r="A5432" s="4" t="s">
        <v>320</v>
      </c>
      <c r="B5432" s="4" t="s">
        <v>375</v>
      </c>
      <c r="C5432" s="4" t="s">
        <v>36</v>
      </c>
      <c r="D5432" s="4" t="s">
        <v>1079</v>
      </c>
      <c r="E5432" s="3" t="s">
        <v>1080</v>
      </c>
      <c r="F5432" s="3"/>
      <c r="G5432" s="3"/>
      <c r="H5432" s="3" t="s">
        <v>40</v>
      </c>
      <c r="I5432" s="3" t="s">
        <v>12</v>
      </c>
      <c r="J5432" s="3">
        <v>2020</v>
      </c>
      <c r="K5432" s="9">
        <v>8.1222707423580793</v>
      </c>
    </row>
    <row r="5433" spans="1:11" x14ac:dyDescent="0.3">
      <c r="A5433" s="4" t="s">
        <v>320</v>
      </c>
      <c r="B5433" s="4" t="s">
        <v>375</v>
      </c>
      <c r="C5433" s="4" t="s">
        <v>36</v>
      </c>
      <c r="D5433" s="4" t="s">
        <v>1079</v>
      </c>
      <c r="E5433" s="3" t="s">
        <v>1080</v>
      </c>
      <c r="F5433" s="3"/>
      <c r="G5433" s="3"/>
      <c r="H5433" s="3" t="s">
        <v>40</v>
      </c>
      <c r="I5433" s="3" t="s">
        <v>12</v>
      </c>
      <c r="J5433" s="3">
        <v>2050</v>
      </c>
      <c r="K5433" s="9">
        <v>3.733624454148472</v>
      </c>
    </row>
    <row r="5434" spans="1:11" x14ac:dyDescent="0.3">
      <c r="A5434" s="4" t="s">
        <v>320</v>
      </c>
      <c r="B5434" s="4" t="s">
        <v>375</v>
      </c>
      <c r="C5434" s="4" t="s">
        <v>36</v>
      </c>
      <c r="D5434" s="4" t="s">
        <v>1079</v>
      </c>
      <c r="E5434" s="3" t="s">
        <v>1080</v>
      </c>
      <c r="F5434" s="3"/>
      <c r="G5434" s="3"/>
      <c r="H5434" s="3" t="s">
        <v>40</v>
      </c>
      <c r="I5434" s="3" t="s">
        <v>11</v>
      </c>
      <c r="J5434" s="3">
        <v>2020</v>
      </c>
      <c r="K5434" s="9">
        <v>13.689956331877729</v>
      </c>
    </row>
    <row r="5435" spans="1:11" x14ac:dyDescent="0.3">
      <c r="A5435" s="4" t="s">
        <v>320</v>
      </c>
      <c r="B5435" s="4" t="s">
        <v>375</v>
      </c>
      <c r="C5435" s="4" t="s">
        <v>36</v>
      </c>
      <c r="D5435" s="4" t="s">
        <v>1079</v>
      </c>
      <c r="E5435" s="3" t="s">
        <v>1080</v>
      </c>
      <c r="F5435" s="3"/>
      <c r="G5435" s="3"/>
      <c r="H5435" s="3" t="s">
        <v>40</v>
      </c>
      <c r="I5435" s="3" t="s">
        <v>11</v>
      </c>
      <c r="J5435" s="3">
        <v>2050</v>
      </c>
      <c r="K5435" s="9">
        <v>6.2227074235807862</v>
      </c>
    </row>
    <row r="5436" spans="1:11" x14ac:dyDescent="0.3">
      <c r="A5436" s="4" t="s">
        <v>320</v>
      </c>
      <c r="B5436" s="4" t="s">
        <v>375</v>
      </c>
      <c r="C5436" s="4" t="s">
        <v>36</v>
      </c>
      <c r="D5436" s="4" t="s">
        <v>1079</v>
      </c>
      <c r="E5436" s="3" t="s">
        <v>1080</v>
      </c>
      <c r="F5436" s="3"/>
      <c r="G5436" s="3"/>
      <c r="H5436" s="3" t="s">
        <v>40</v>
      </c>
      <c r="I5436" s="3" t="s">
        <v>833</v>
      </c>
      <c r="J5436" s="3">
        <v>2020</v>
      </c>
      <c r="K5436" s="9">
        <v>10.390538468856819</v>
      </c>
    </row>
    <row r="5437" spans="1:11" x14ac:dyDescent="0.3">
      <c r="A5437" s="4" t="s">
        <v>320</v>
      </c>
      <c r="B5437" s="4" t="s">
        <v>375</v>
      </c>
      <c r="C5437" s="4" t="s">
        <v>36</v>
      </c>
      <c r="D5437" s="4" t="s">
        <v>1079</v>
      </c>
      <c r="E5437" s="3" t="s">
        <v>1080</v>
      </c>
      <c r="F5437" s="3"/>
      <c r="G5437" s="3"/>
      <c r="H5437" s="3" t="s">
        <v>40</v>
      </c>
      <c r="I5437" s="3" t="s">
        <v>833</v>
      </c>
      <c r="J5437" s="3">
        <v>2030</v>
      </c>
      <c r="K5437" s="9">
        <v>8.4984428032018169</v>
      </c>
    </row>
    <row r="5438" spans="1:11" x14ac:dyDescent="0.3">
      <c r="A5438" s="4" t="s">
        <v>320</v>
      </c>
      <c r="B5438" s="4" t="s">
        <v>375</v>
      </c>
      <c r="C5438" s="4" t="s">
        <v>36</v>
      </c>
      <c r="D5438" s="4" t="s">
        <v>1079</v>
      </c>
      <c r="E5438" s="3" t="s">
        <v>1080</v>
      </c>
      <c r="F5438" s="3"/>
      <c r="G5438" s="3"/>
      <c r="H5438" s="3" t="s">
        <v>40</v>
      </c>
      <c r="I5438" s="3" t="s">
        <v>833</v>
      </c>
      <c r="J5438" s="3">
        <v>2040</v>
      </c>
      <c r="K5438" s="9">
        <v>6.9508938632743256</v>
      </c>
    </row>
    <row r="5439" spans="1:11" x14ac:dyDescent="0.3">
      <c r="A5439" s="4" t="s">
        <v>320</v>
      </c>
      <c r="B5439" s="4" t="s">
        <v>375</v>
      </c>
      <c r="C5439" s="4" t="s">
        <v>36</v>
      </c>
      <c r="D5439" s="4" t="s">
        <v>1079</v>
      </c>
      <c r="E5439" s="3" t="s">
        <v>1080</v>
      </c>
      <c r="F5439" s="3"/>
      <c r="G5439" s="3"/>
      <c r="H5439" s="3" t="s">
        <v>40</v>
      </c>
      <c r="I5439" s="3" t="s">
        <v>833</v>
      </c>
      <c r="J5439" s="3">
        <v>2050</v>
      </c>
      <c r="K5439" s="9">
        <v>5.3289059395534313</v>
      </c>
    </row>
    <row r="5440" spans="1:11" x14ac:dyDescent="0.3">
      <c r="A5440" s="4" t="s">
        <v>320</v>
      </c>
      <c r="B5440" s="4" t="s">
        <v>375</v>
      </c>
      <c r="C5440" s="4" t="s">
        <v>36</v>
      </c>
      <c r="D5440" s="4" t="s">
        <v>804</v>
      </c>
      <c r="E5440" s="3" t="s">
        <v>872</v>
      </c>
      <c r="F5440" s="3"/>
      <c r="G5440" s="3"/>
      <c r="H5440" s="3"/>
      <c r="I5440" s="3" t="s">
        <v>833</v>
      </c>
      <c r="J5440" s="3">
        <v>2020</v>
      </c>
      <c r="K5440" s="9">
        <v>626</v>
      </c>
    </row>
    <row r="5441" spans="1:11" x14ac:dyDescent="0.3">
      <c r="A5441" s="4" t="s">
        <v>320</v>
      </c>
      <c r="B5441" s="4" t="s">
        <v>375</v>
      </c>
      <c r="C5441" s="4" t="s">
        <v>36</v>
      </c>
      <c r="D5441" s="4" t="s">
        <v>804</v>
      </c>
      <c r="E5441" s="3" t="s">
        <v>872</v>
      </c>
      <c r="F5441" s="3"/>
      <c r="G5441" s="3"/>
      <c r="H5441" s="3"/>
      <c r="I5441" s="3" t="s">
        <v>833</v>
      </c>
      <c r="J5441" s="3">
        <v>2030</v>
      </c>
      <c r="K5441" s="9">
        <v>626</v>
      </c>
    </row>
    <row r="5442" spans="1:11" x14ac:dyDescent="0.3">
      <c r="A5442" s="4" t="s">
        <v>320</v>
      </c>
      <c r="B5442" s="4" t="s">
        <v>375</v>
      </c>
      <c r="C5442" s="4" t="s">
        <v>36</v>
      </c>
      <c r="D5442" s="4" t="s">
        <v>804</v>
      </c>
      <c r="E5442" s="3" t="s">
        <v>872</v>
      </c>
      <c r="F5442" s="3"/>
      <c r="G5442" s="3"/>
      <c r="H5442" s="3"/>
      <c r="I5442" s="3" t="s">
        <v>833</v>
      </c>
      <c r="J5442" s="3">
        <v>2040</v>
      </c>
      <c r="K5442" s="9">
        <v>626</v>
      </c>
    </row>
    <row r="5443" spans="1:11" x14ac:dyDescent="0.3">
      <c r="A5443" s="4" t="s">
        <v>320</v>
      </c>
      <c r="B5443" s="4" t="s">
        <v>375</v>
      </c>
      <c r="C5443" s="4" t="s">
        <v>36</v>
      </c>
      <c r="D5443" s="4" t="s">
        <v>804</v>
      </c>
      <c r="E5443" s="3" t="s">
        <v>872</v>
      </c>
      <c r="F5443" s="3"/>
      <c r="G5443" s="3"/>
      <c r="H5443" s="3"/>
      <c r="I5443" s="3" t="s">
        <v>833</v>
      </c>
      <c r="J5443" s="3">
        <v>2050</v>
      </c>
      <c r="K5443" s="9">
        <v>626</v>
      </c>
    </row>
    <row r="5444" spans="1:11" x14ac:dyDescent="0.3">
      <c r="A5444" s="4" t="s">
        <v>320</v>
      </c>
      <c r="B5444" s="4" t="s">
        <v>375</v>
      </c>
      <c r="C5444" s="4" t="s">
        <v>36</v>
      </c>
      <c r="D5444" s="4" t="s">
        <v>803</v>
      </c>
      <c r="E5444" s="3" t="s">
        <v>852</v>
      </c>
      <c r="F5444" s="3"/>
      <c r="G5444" s="3"/>
      <c r="H5444" s="3"/>
      <c r="I5444" s="3" t="s">
        <v>833</v>
      </c>
      <c r="J5444" s="3">
        <v>2020</v>
      </c>
      <c r="K5444" s="9">
        <v>18.899999999999999</v>
      </c>
    </row>
    <row r="5445" spans="1:11" x14ac:dyDescent="0.3">
      <c r="A5445" s="4" t="s">
        <v>320</v>
      </c>
      <c r="B5445" s="4" t="s">
        <v>375</v>
      </c>
      <c r="C5445" s="4" t="s">
        <v>36</v>
      </c>
      <c r="D5445" s="4" t="s">
        <v>803</v>
      </c>
      <c r="E5445" s="3" t="s">
        <v>852</v>
      </c>
      <c r="F5445" s="3"/>
      <c r="G5445" s="3"/>
      <c r="H5445" s="3"/>
      <c r="I5445" s="3" t="s">
        <v>833</v>
      </c>
      <c r="J5445" s="3">
        <v>2030</v>
      </c>
      <c r="K5445" s="9">
        <v>18.899999999999999</v>
      </c>
    </row>
    <row r="5446" spans="1:11" x14ac:dyDescent="0.3">
      <c r="A5446" s="4" t="s">
        <v>320</v>
      </c>
      <c r="B5446" s="4" t="s">
        <v>375</v>
      </c>
      <c r="C5446" s="4" t="s">
        <v>36</v>
      </c>
      <c r="D5446" s="4" t="s">
        <v>803</v>
      </c>
      <c r="E5446" s="3" t="s">
        <v>852</v>
      </c>
      <c r="F5446" s="3"/>
      <c r="G5446" s="3"/>
      <c r="H5446" s="3"/>
      <c r="I5446" s="3" t="s">
        <v>833</v>
      </c>
      <c r="J5446" s="3">
        <v>2040</v>
      </c>
      <c r="K5446" s="9">
        <v>18.899999999999999</v>
      </c>
    </row>
    <row r="5447" spans="1:11" x14ac:dyDescent="0.3">
      <c r="A5447" s="4" t="s">
        <v>320</v>
      </c>
      <c r="B5447" s="4" t="s">
        <v>375</v>
      </c>
      <c r="C5447" s="4" t="s">
        <v>36</v>
      </c>
      <c r="D5447" s="4" t="s">
        <v>803</v>
      </c>
      <c r="E5447" s="3" t="s">
        <v>852</v>
      </c>
      <c r="F5447" s="3"/>
      <c r="G5447" s="3"/>
      <c r="H5447" s="3"/>
      <c r="I5447" s="3" t="s">
        <v>833</v>
      </c>
      <c r="J5447" s="3">
        <v>2050</v>
      </c>
      <c r="K5447" s="9">
        <v>18.899999999999999</v>
      </c>
    </row>
    <row r="5448" spans="1:11" x14ac:dyDescent="0.3">
      <c r="A5448" s="4" t="s">
        <v>320</v>
      </c>
      <c r="B5448" s="4" t="s">
        <v>375</v>
      </c>
      <c r="C5448" s="4" t="s">
        <v>36</v>
      </c>
      <c r="D5448" s="4" t="s">
        <v>805</v>
      </c>
      <c r="E5448" s="3" t="s">
        <v>924</v>
      </c>
      <c r="F5448" s="3"/>
      <c r="G5448" s="3" t="s">
        <v>306</v>
      </c>
      <c r="H5448" s="3" t="s">
        <v>40</v>
      </c>
      <c r="I5448" s="3" t="s">
        <v>12</v>
      </c>
      <c r="J5448" s="3">
        <v>2020</v>
      </c>
      <c r="K5448" s="9">
        <v>0.27074235807860259</v>
      </c>
    </row>
    <row r="5449" spans="1:11" x14ac:dyDescent="0.3">
      <c r="A5449" s="4" t="s">
        <v>320</v>
      </c>
      <c r="B5449" s="4" t="s">
        <v>375</v>
      </c>
      <c r="C5449" s="4" t="s">
        <v>36</v>
      </c>
      <c r="D5449" s="4" t="s">
        <v>805</v>
      </c>
      <c r="E5449" s="3" t="s">
        <v>924</v>
      </c>
      <c r="F5449" s="3"/>
      <c r="G5449" s="3" t="s">
        <v>306</v>
      </c>
      <c r="H5449" s="3" t="s">
        <v>40</v>
      </c>
      <c r="I5449" s="3" t="s">
        <v>12</v>
      </c>
      <c r="J5449" s="3">
        <v>2050</v>
      </c>
      <c r="K5449" s="9">
        <v>0.12445414847161571</v>
      </c>
    </row>
    <row r="5450" spans="1:11" x14ac:dyDescent="0.3">
      <c r="A5450" s="4" t="s">
        <v>320</v>
      </c>
      <c r="B5450" s="4" t="s">
        <v>375</v>
      </c>
      <c r="C5450" s="4" t="s">
        <v>36</v>
      </c>
      <c r="D5450" s="4" t="s">
        <v>805</v>
      </c>
      <c r="E5450" s="3" t="s">
        <v>924</v>
      </c>
      <c r="F5450" s="3"/>
      <c r="G5450" s="3" t="s">
        <v>306</v>
      </c>
      <c r="H5450" s="3" t="s">
        <v>40</v>
      </c>
      <c r="I5450" s="3" t="s">
        <v>11</v>
      </c>
      <c r="J5450" s="3">
        <v>2020</v>
      </c>
      <c r="K5450" s="9">
        <v>0.45633187772925771</v>
      </c>
    </row>
    <row r="5451" spans="1:11" x14ac:dyDescent="0.3">
      <c r="A5451" s="4" t="s">
        <v>320</v>
      </c>
      <c r="B5451" s="4" t="s">
        <v>375</v>
      </c>
      <c r="C5451" s="4" t="s">
        <v>36</v>
      </c>
      <c r="D5451" s="4" t="s">
        <v>805</v>
      </c>
      <c r="E5451" s="3" t="s">
        <v>924</v>
      </c>
      <c r="F5451" s="3"/>
      <c r="G5451" s="3" t="s">
        <v>306</v>
      </c>
      <c r="H5451" s="3" t="s">
        <v>40</v>
      </c>
      <c r="I5451" s="3" t="s">
        <v>11</v>
      </c>
      <c r="J5451" s="3">
        <v>2050</v>
      </c>
      <c r="K5451" s="9">
        <v>0.20742358078602621</v>
      </c>
    </row>
    <row r="5452" spans="1:11" x14ac:dyDescent="0.3">
      <c r="A5452" s="4" t="s">
        <v>320</v>
      </c>
      <c r="B5452" s="4" t="s">
        <v>375</v>
      </c>
      <c r="C5452" s="4" t="s">
        <v>36</v>
      </c>
      <c r="D5452" s="4" t="s">
        <v>805</v>
      </c>
      <c r="E5452" s="3" t="s">
        <v>924</v>
      </c>
      <c r="F5452" s="3"/>
      <c r="G5452" s="3" t="s">
        <v>306</v>
      </c>
      <c r="H5452" s="3" t="s">
        <v>40</v>
      </c>
      <c r="I5452" s="3" t="s">
        <v>833</v>
      </c>
      <c r="J5452" s="3">
        <v>2020</v>
      </c>
      <c r="K5452" s="9">
        <v>0.34635128229522749</v>
      </c>
    </row>
    <row r="5453" spans="1:11" x14ac:dyDescent="0.3">
      <c r="A5453" s="4" t="s">
        <v>320</v>
      </c>
      <c r="B5453" s="4" t="s">
        <v>375</v>
      </c>
      <c r="C5453" s="4" t="s">
        <v>36</v>
      </c>
      <c r="D5453" s="4" t="s">
        <v>805</v>
      </c>
      <c r="E5453" s="3" t="s">
        <v>924</v>
      </c>
      <c r="F5453" s="3"/>
      <c r="G5453" s="3" t="s">
        <v>306</v>
      </c>
      <c r="H5453" s="3" t="s">
        <v>40</v>
      </c>
      <c r="I5453" s="3" t="s">
        <v>833</v>
      </c>
      <c r="J5453" s="3">
        <v>2030</v>
      </c>
      <c r="K5453" s="9">
        <v>0.28328142677339391</v>
      </c>
    </row>
    <row r="5454" spans="1:11" x14ac:dyDescent="0.3">
      <c r="A5454" s="4" t="s">
        <v>320</v>
      </c>
      <c r="B5454" s="4" t="s">
        <v>375</v>
      </c>
      <c r="C5454" s="4" t="s">
        <v>36</v>
      </c>
      <c r="D5454" s="4" t="s">
        <v>805</v>
      </c>
      <c r="E5454" s="3" t="s">
        <v>924</v>
      </c>
      <c r="F5454" s="3"/>
      <c r="G5454" s="3" t="s">
        <v>306</v>
      </c>
      <c r="H5454" s="3" t="s">
        <v>40</v>
      </c>
      <c r="I5454" s="3" t="s">
        <v>833</v>
      </c>
      <c r="J5454" s="3">
        <v>2040</v>
      </c>
      <c r="K5454" s="9">
        <v>0.23169646210914421</v>
      </c>
    </row>
    <row r="5455" spans="1:11" x14ac:dyDescent="0.3">
      <c r="A5455" s="4" t="s">
        <v>320</v>
      </c>
      <c r="B5455" s="4" t="s">
        <v>375</v>
      </c>
      <c r="C5455" s="4" t="s">
        <v>36</v>
      </c>
      <c r="D5455" s="4" t="s">
        <v>805</v>
      </c>
      <c r="E5455" s="3" t="s">
        <v>924</v>
      </c>
      <c r="F5455" s="3"/>
      <c r="G5455" s="3" t="s">
        <v>306</v>
      </c>
      <c r="H5455" s="3" t="s">
        <v>40</v>
      </c>
      <c r="I5455" s="3" t="s">
        <v>833</v>
      </c>
      <c r="J5455" s="3">
        <v>2050</v>
      </c>
      <c r="K5455" s="9">
        <v>0.1776301979851144</v>
      </c>
    </row>
    <row r="5456" spans="1:11" x14ac:dyDescent="0.3">
      <c r="A5456" s="4" t="s">
        <v>320</v>
      </c>
      <c r="B5456" s="4" t="s">
        <v>375</v>
      </c>
      <c r="C5456" s="4" t="s">
        <v>36</v>
      </c>
      <c r="D5456" s="4" t="s">
        <v>308</v>
      </c>
      <c r="E5456" s="3"/>
      <c r="F5456" s="3"/>
      <c r="G5456" s="3" t="s">
        <v>0</v>
      </c>
      <c r="H5456" s="3" t="s">
        <v>40</v>
      </c>
      <c r="I5456" s="3" t="s">
        <v>12</v>
      </c>
      <c r="J5456" s="3">
        <v>2020</v>
      </c>
      <c r="K5456" s="9">
        <v>0.97</v>
      </c>
    </row>
    <row r="5457" spans="1:11" x14ac:dyDescent="0.3">
      <c r="A5457" s="4" t="s">
        <v>320</v>
      </c>
      <c r="B5457" s="4" t="s">
        <v>375</v>
      </c>
      <c r="C5457" s="4" t="s">
        <v>36</v>
      </c>
      <c r="D5457" s="4" t="s">
        <v>308</v>
      </c>
      <c r="E5457" s="3"/>
      <c r="F5457" s="3"/>
      <c r="G5457" s="3" t="s">
        <v>0</v>
      </c>
      <c r="H5457" s="3" t="s">
        <v>40</v>
      </c>
      <c r="I5457" s="3" t="s">
        <v>12</v>
      </c>
      <c r="J5457" s="3">
        <v>2050</v>
      </c>
      <c r="K5457" s="9">
        <v>0.97</v>
      </c>
    </row>
    <row r="5458" spans="1:11" x14ac:dyDescent="0.3">
      <c r="A5458" s="4" t="s">
        <v>320</v>
      </c>
      <c r="B5458" s="4" t="s">
        <v>375</v>
      </c>
      <c r="C5458" s="4" t="s">
        <v>36</v>
      </c>
      <c r="D5458" s="4" t="s">
        <v>308</v>
      </c>
      <c r="E5458" s="3"/>
      <c r="F5458" s="3"/>
      <c r="G5458" s="3" t="s">
        <v>0</v>
      </c>
      <c r="H5458" s="3" t="s">
        <v>40</v>
      </c>
      <c r="I5458" s="3" t="s">
        <v>11</v>
      </c>
      <c r="J5458" s="3">
        <v>2020</v>
      </c>
      <c r="K5458" s="9">
        <v>1</v>
      </c>
    </row>
    <row r="5459" spans="1:11" x14ac:dyDescent="0.3">
      <c r="A5459" s="4" t="s">
        <v>320</v>
      </c>
      <c r="B5459" s="4" t="s">
        <v>375</v>
      </c>
      <c r="C5459" s="4" t="s">
        <v>36</v>
      </c>
      <c r="D5459" s="4" t="s">
        <v>308</v>
      </c>
      <c r="E5459" s="3"/>
      <c r="F5459" s="3"/>
      <c r="G5459" s="3" t="s">
        <v>0</v>
      </c>
      <c r="H5459" s="3" t="s">
        <v>40</v>
      </c>
      <c r="I5459" s="3" t="s">
        <v>11</v>
      </c>
      <c r="J5459" s="3">
        <v>2050</v>
      </c>
      <c r="K5459" s="9">
        <v>1</v>
      </c>
    </row>
    <row r="5460" spans="1:11" x14ac:dyDescent="0.3">
      <c r="A5460" s="4" t="s">
        <v>320</v>
      </c>
      <c r="B5460" s="4" t="s">
        <v>375</v>
      </c>
      <c r="C5460" s="4" t="s">
        <v>36</v>
      </c>
      <c r="D5460" s="4" t="s">
        <v>308</v>
      </c>
      <c r="E5460" s="3"/>
      <c r="F5460" s="3"/>
      <c r="G5460" s="3" t="s">
        <v>0</v>
      </c>
      <c r="H5460" s="3" t="s">
        <v>40</v>
      </c>
      <c r="I5460" s="3" t="s">
        <v>833</v>
      </c>
      <c r="J5460" s="3">
        <v>2020</v>
      </c>
      <c r="K5460" s="9">
        <v>1.0900000000000001</v>
      </c>
    </row>
    <row r="5461" spans="1:11" x14ac:dyDescent="0.3">
      <c r="A5461" s="4" t="s">
        <v>320</v>
      </c>
      <c r="B5461" s="4" t="s">
        <v>375</v>
      </c>
      <c r="C5461" s="4" t="s">
        <v>36</v>
      </c>
      <c r="D5461" s="4" t="s">
        <v>308</v>
      </c>
      <c r="E5461" s="3"/>
      <c r="F5461" s="3"/>
      <c r="G5461" s="3" t="s">
        <v>0</v>
      </c>
      <c r="H5461" s="3" t="s">
        <v>40</v>
      </c>
      <c r="I5461" s="3" t="s">
        <v>833</v>
      </c>
      <c r="J5461" s="3">
        <v>2030</v>
      </c>
      <c r="K5461" s="9">
        <v>1.0900000000000001</v>
      </c>
    </row>
    <row r="5462" spans="1:11" x14ac:dyDescent="0.3">
      <c r="A5462" s="4" t="s">
        <v>320</v>
      </c>
      <c r="B5462" s="4" t="s">
        <v>375</v>
      </c>
      <c r="C5462" s="4" t="s">
        <v>36</v>
      </c>
      <c r="D5462" s="4" t="s">
        <v>308</v>
      </c>
      <c r="E5462" s="3"/>
      <c r="F5462" s="3"/>
      <c r="G5462" s="3" t="s">
        <v>0</v>
      </c>
      <c r="H5462" s="3" t="s">
        <v>40</v>
      </c>
      <c r="I5462" s="3" t="s">
        <v>833</v>
      </c>
      <c r="J5462" s="3">
        <v>2040</v>
      </c>
      <c r="K5462" s="9">
        <v>1.0900000000000001</v>
      </c>
    </row>
    <row r="5463" spans="1:11" x14ac:dyDescent="0.3">
      <c r="A5463" s="4" t="s">
        <v>320</v>
      </c>
      <c r="B5463" s="4" t="s">
        <v>375</v>
      </c>
      <c r="C5463" s="4" t="s">
        <v>36</v>
      </c>
      <c r="D5463" s="4" t="s">
        <v>308</v>
      </c>
      <c r="E5463" s="3"/>
      <c r="F5463" s="3"/>
      <c r="G5463" s="3" t="s">
        <v>0</v>
      </c>
      <c r="H5463" s="3" t="s">
        <v>40</v>
      </c>
      <c r="I5463" s="3" t="s">
        <v>833</v>
      </c>
      <c r="J5463" s="3">
        <v>2050</v>
      </c>
      <c r="K5463" s="9">
        <v>1.0900000000000001</v>
      </c>
    </row>
    <row r="5464" spans="1:11" x14ac:dyDescent="0.3">
      <c r="A5464" s="4" t="s">
        <v>320</v>
      </c>
      <c r="B5464" s="4" t="s">
        <v>375</v>
      </c>
      <c r="C5464" s="4" t="s">
        <v>36</v>
      </c>
      <c r="D5464" s="4" t="s">
        <v>807</v>
      </c>
      <c r="E5464" s="3" t="s">
        <v>924</v>
      </c>
      <c r="F5464" s="3"/>
      <c r="G5464" s="3"/>
      <c r="H5464" s="3"/>
      <c r="I5464" s="3" t="s">
        <v>833</v>
      </c>
      <c r="J5464" s="3">
        <v>2020</v>
      </c>
      <c r="K5464" s="9" t="s">
        <v>307</v>
      </c>
    </row>
    <row r="5465" spans="1:11" x14ac:dyDescent="0.3">
      <c r="A5465" s="4" t="s">
        <v>320</v>
      </c>
      <c r="B5465" s="4" t="s">
        <v>375</v>
      </c>
      <c r="C5465" s="4" t="s">
        <v>36</v>
      </c>
      <c r="D5465" s="4" t="s">
        <v>807</v>
      </c>
      <c r="E5465" s="3" t="s">
        <v>924</v>
      </c>
      <c r="F5465" s="3"/>
      <c r="G5465" s="3"/>
      <c r="H5465" s="3"/>
      <c r="I5465" s="3" t="s">
        <v>833</v>
      </c>
      <c r="J5465" s="3">
        <v>2030</v>
      </c>
      <c r="K5465" s="9" t="s">
        <v>307</v>
      </c>
    </row>
    <row r="5466" spans="1:11" x14ac:dyDescent="0.3">
      <c r="A5466" s="4" t="s">
        <v>320</v>
      </c>
      <c r="B5466" s="4" t="s">
        <v>375</v>
      </c>
      <c r="C5466" s="4" t="s">
        <v>36</v>
      </c>
      <c r="D5466" s="4" t="s">
        <v>807</v>
      </c>
      <c r="E5466" s="3" t="s">
        <v>924</v>
      </c>
      <c r="F5466" s="3"/>
      <c r="G5466" s="3"/>
      <c r="H5466" s="3"/>
      <c r="I5466" s="3" t="s">
        <v>833</v>
      </c>
      <c r="J5466" s="3">
        <v>2040</v>
      </c>
      <c r="K5466" s="9" t="s">
        <v>307</v>
      </c>
    </row>
    <row r="5467" spans="1:11" x14ac:dyDescent="0.3">
      <c r="A5467" s="4" t="s">
        <v>320</v>
      </c>
      <c r="B5467" s="4" t="s">
        <v>375</v>
      </c>
      <c r="C5467" s="4" t="s">
        <v>36</v>
      </c>
      <c r="D5467" s="4" t="s">
        <v>807</v>
      </c>
      <c r="E5467" s="3" t="s">
        <v>924</v>
      </c>
      <c r="F5467" s="3"/>
      <c r="G5467" s="3"/>
      <c r="H5467" s="3"/>
      <c r="I5467" s="3" t="s">
        <v>833</v>
      </c>
      <c r="J5467" s="3">
        <v>2050</v>
      </c>
      <c r="K5467" s="9" t="s">
        <v>307</v>
      </c>
    </row>
    <row r="5468" spans="1:11" x14ac:dyDescent="0.3">
      <c r="A5468" s="4" t="s">
        <v>320</v>
      </c>
      <c r="B5468" s="4" t="s">
        <v>375</v>
      </c>
      <c r="C5468" s="4" t="s">
        <v>36</v>
      </c>
      <c r="D5468" s="4" t="s">
        <v>806</v>
      </c>
      <c r="E5468" s="3" t="s">
        <v>925</v>
      </c>
      <c r="F5468" s="3"/>
      <c r="G5468" s="3"/>
      <c r="H5468" s="3" t="s">
        <v>40</v>
      </c>
      <c r="I5468" s="3" t="s">
        <v>12</v>
      </c>
      <c r="J5468" s="3">
        <v>2020</v>
      </c>
      <c r="K5468" s="9">
        <v>0.05</v>
      </c>
    </row>
    <row r="5469" spans="1:11" x14ac:dyDescent="0.3">
      <c r="A5469" s="4" t="s">
        <v>320</v>
      </c>
      <c r="B5469" s="4" t="s">
        <v>375</v>
      </c>
      <c r="C5469" s="4" t="s">
        <v>36</v>
      </c>
      <c r="D5469" s="4" t="s">
        <v>806</v>
      </c>
      <c r="E5469" s="3" t="s">
        <v>925</v>
      </c>
      <c r="F5469" s="3"/>
      <c r="G5469" s="3"/>
      <c r="H5469" s="3" t="s">
        <v>40</v>
      </c>
      <c r="I5469" s="3" t="s">
        <v>12</v>
      </c>
      <c r="J5469" s="3">
        <v>2050</v>
      </c>
      <c r="K5469" s="9">
        <v>0.05</v>
      </c>
    </row>
    <row r="5470" spans="1:11" x14ac:dyDescent="0.3">
      <c r="A5470" s="4" t="s">
        <v>320</v>
      </c>
      <c r="B5470" s="4" t="s">
        <v>375</v>
      </c>
      <c r="C5470" s="4" t="s">
        <v>36</v>
      </c>
      <c r="D5470" s="4" t="s">
        <v>806</v>
      </c>
      <c r="E5470" s="3" t="s">
        <v>925</v>
      </c>
      <c r="F5470" s="3"/>
      <c r="G5470" s="3"/>
      <c r="H5470" s="3" t="s">
        <v>40</v>
      </c>
      <c r="I5470" s="3" t="s">
        <v>11</v>
      </c>
      <c r="J5470" s="3">
        <v>2020</v>
      </c>
      <c r="K5470" s="9">
        <v>0.2</v>
      </c>
    </row>
    <row r="5471" spans="1:11" x14ac:dyDescent="0.3">
      <c r="A5471" s="4" t="s">
        <v>320</v>
      </c>
      <c r="B5471" s="4" t="s">
        <v>375</v>
      </c>
      <c r="C5471" s="4" t="s">
        <v>36</v>
      </c>
      <c r="D5471" s="4" t="s">
        <v>806</v>
      </c>
      <c r="E5471" s="3" t="s">
        <v>925</v>
      </c>
      <c r="F5471" s="3"/>
      <c r="G5471" s="3"/>
      <c r="H5471" s="3" t="s">
        <v>40</v>
      </c>
      <c r="I5471" s="3" t="s">
        <v>11</v>
      </c>
      <c r="J5471" s="3">
        <v>2050</v>
      </c>
      <c r="K5471" s="9">
        <v>0.2</v>
      </c>
    </row>
    <row r="5472" spans="1:11" x14ac:dyDescent="0.3">
      <c r="A5472" s="4" t="s">
        <v>320</v>
      </c>
      <c r="B5472" s="4" t="s">
        <v>375</v>
      </c>
      <c r="C5472" s="4" t="s">
        <v>36</v>
      </c>
      <c r="D5472" s="4" t="s">
        <v>806</v>
      </c>
      <c r="E5472" s="3" t="s">
        <v>925</v>
      </c>
      <c r="F5472" s="3"/>
      <c r="G5472" s="3"/>
      <c r="H5472" s="3" t="s">
        <v>40</v>
      </c>
      <c r="I5472" s="3" t="s">
        <v>833</v>
      </c>
      <c r="J5472" s="3">
        <v>2020</v>
      </c>
      <c r="K5472" s="9">
        <v>0.1</v>
      </c>
    </row>
    <row r="5473" spans="1:11" x14ac:dyDescent="0.3">
      <c r="A5473" s="4" t="s">
        <v>320</v>
      </c>
      <c r="B5473" s="4" t="s">
        <v>375</v>
      </c>
      <c r="C5473" s="4" t="s">
        <v>36</v>
      </c>
      <c r="D5473" s="4" t="s">
        <v>806</v>
      </c>
      <c r="E5473" s="3" t="s">
        <v>925</v>
      </c>
      <c r="F5473" s="3"/>
      <c r="G5473" s="3"/>
      <c r="H5473" s="3" t="s">
        <v>40</v>
      </c>
      <c r="I5473" s="3" t="s">
        <v>833</v>
      </c>
      <c r="J5473" s="3">
        <v>2030</v>
      </c>
      <c r="K5473" s="9">
        <v>0.1</v>
      </c>
    </row>
    <row r="5474" spans="1:11" x14ac:dyDescent="0.3">
      <c r="A5474" s="4" t="s">
        <v>320</v>
      </c>
      <c r="B5474" s="4" t="s">
        <v>375</v>
      </c>
      <c r="C5474" s="4" t="s">
        <v>36</v>
      </c>
      <c r="D5474" s="4" t="s">
        <v>806</v>
      </c>
      <c r="E5474" s="3" t="s">
        <v>925</v>
      </c>
      <c r="F5474" s="3"/>
      <c r="G5474" s="3"/>
      <c r="H5474" s="3" t="s">
        <v>40</v>
      </c>
      <c r="I5474" s="3" t="s">
        <v>833</v>
      </c>
      <c r="J5474" s="3">
        <v>2040</v>
      </c>
      <c r="K5474" s="9">
        <v>0.1</v>
      </c>
    </row>
    <row r="5475" spans="1:11" x14ac:dyDescent="0.3">
      <c r="A5475" s="4" t="s">
        <v>320</v>
      </c>
      <c r="B5475" s="4" t="s">
        <v>375</v>
      </c>
      <c r="C5475" s="4" t="s">
        <v>36</v>
      </c>
      <c r="D5475" s="4" t="s">
        <v>806</v>
      </c>
      <c r="E5475" s="3" t="s">
        <v>925</v>
      </c>
      <c r="F5475" s="3"/>
      <c r="G5475" s="3"/>
      <c r="H5475" s="3" t="s">
        <v>40</v>
      </c>
      <c r="I5475" s="3" t="s">
        <v>833</v>
      </c>
      <c r="J5475" s="3">
        <v>2050</v>
      </c>
      <c r="K5475" s="9">
        <v>0.1</v>
      </c>
    </row>
    <row r="5476" spans="1:11" x14ac:dyDescent="0.3">
      <c r="A5476" s="4" t="s">
        <v>325</v>
      </c>
      <c r="B5476" s="4" t="s">
        <v>368</v>
      </c>
      <c r="C5476" s="4" t="s">
        <v>10</v>
      </c>
      <c r="D5476" s="4" t="s">
        <v>936</v>
      </c>
      <c r="E5476" s="3" t="s">
        <v>866</v>
      </c>
      <c r="F5476" s="3"/>
      <c r="G5476" s="3" t="s">
        <v>335</v>
      </c>
      <c r="H5476" s="3" t="s">
        <v>39</v>
      </c>
      <c r="I5476" s="3" t="s">
        <v>12</v>
      </c>
      <c r="J5476" s="3">
        <v>2020</v>
      </c>
      <c r="K5476" s="9">
        <v>25</v>
      </c>
    </row>
    <row r="5477" spans="1:11" x14ac:dyDescent="0.3">
      <c r="A5477" s="4" t="s">
        <v>325</v>
      </c>
      <c r="B5477" s="4" t="s">
        <v>368</v>
      </c>
      <c r="C5477" s="4" t="s">
        <v>10</v>
      </c>
      <c r="D5477" s="4" t="s">
        <v>936</v>
      </c>
      <c r="E5477" s="3" t="s">
        <v>866</v>
      </c>
      <c r="F5477" s="3"/>
      <c r="G5477" s="3" t="s">
        <v>335</v>
      </c>
      <c r="H5477" s="3" t="s">
        <v>39</v>
      </c>
      <c r="I5477" s="3" t="s">
        <v>12</v>
      </c>
      <c r="J5477" s="3">
        <v>2050</v>
      </c>
      <c r="K5477" s="9">
        <v>27</v>
      </c>
    </row>
    <row r="5478" spans="1:11" x14ac:dyDescent="0.3">
      <c r="A5478" s="4" t="s">
        <v>325</v>
      </c>
      <c r="B5478" s="4" t="s">
        <v>368</v>
      </c>
      <c r="C5478" s="4" t="s">
        <v>10</v>
      </c>
      <c r="D5478" s="4" t="s">
        <v>936</v>
      </c>
      <c r="E5478" s="3" t="s">
        <v>866</v>
      </c>
      <c r="F5478" s="3"/>
      <c r="G5478" s="3" t="s">
        <v>335</v>
      </c>
      <c r="H5478" s="3" t="s">
        <v>39</v>
      </c>
      <c r="I5478" s="3" t="s">
        <v>11</v>
      </c>
      <c r="J5478" s="3">
        <v>2020</v>
      </c>
      <c r="K5478" s="9">
        <v>31</v>
      </c>
    </row>
    <row r="5479" spans="1:11" x14ac:dyDescent="0.3">
      <c r="A5479" s="4" t="s">
        <v>325</v>
      </c>
      <c r="B5479" s="4" t="s">
        <v>368</v>
      </c>
      <c r="C5479" s="4" t="s">
        <v>10</v>
      </c>
      <c r="D5479" s="4" t="s">
        <v>936</v>
      </c>
      <c r="E5479" s="3" t="s">
        <v>866</v>
      </c>
      <c r="F5479" s="3"/>
      <c r="G5479" s="3" t="s">
        <v>335</v>
      </c>
      <c r="H5479" s="3" t="s">
        <v>39</v>
      </c>
      <c r="I5479" s="3" t="s">
        <v>11</v>
      </c>
      <c r="J5479" s="3">
        <v>2050</v>
      </c>
      <c r="K5479" s="9">
        <v>33</v>
      </c>
    </row>
    <row r="5480" spans="1:11" x14ac:dyDescent="0.3">
      <c r="A5480" s="4" t="s">
        <v>325</v>
      </c>
      <c r="B5480" s="4" t="s">
        <v>368</v>
      </c>
      <c r="C5480" s="4" t="s">
        <v>10</v>
      </c>
      <c r="D5480" s="4" t="s">
        <v>936</v>
      </c>
      <c r="E5480" s="3" t="s">
        <v>866</v>
      </c>
      <c r="F5480" s="3"/>
      <c r="G5480" s="3" t="s">
        <v>335</v>
      </c>
      <c r="H5480" s="3" t="s">
        <v>39</v>
      </c>
      <c r="I5480" s="3" t="s">
        <v>833</v>
      </c>
      <c r="J5480" s="3">
        <v>2030</v>
      </c>
      <c r="K5480" s="9">
        <v>28</v>
      </c>
    </row>
    <row r="5481" spans="1:11" x14ac:dyDescent="0.3">
      <c r="A5481" s="4" t="s">
        <v>325</v>
      </c>
      <c r="B5481" s="4" t="s">
        <v>368</v>
      </c>
      <c r="C5481" s="4" t="s">
        <v>10</v>
      </c>
      <c r="D5481" s="4" t="s">
        <v>936</v>
      </c>
      <c r="E5481" s="3" t="s">
        <v>866</v>
      </c>
      <c r="F5481" s="3"/>
      <c r="G5481" s="3" t="s">
        <v>335</v>
      </c>
      <c r="H5481" s="3" t="s">
        <v>39</v>
      </c>
      <c r="I5481" s="3" t="s">
        <v>833</v>
      </c>
      <c r="J5481" s="3">
        <v>2040</v>
      </c>
      <c r="K5481" s="9">
        <v>29</v>
      </c>
    </row>
    <row r="5482" spans="1:11" x14ac:dyDescent="0.3">
      <c r="A5482" s="4" t="s">
        <v>325</v>
      </c>
      <c r="B5482" s="4" t="s">
        <v>368</v>
      </c>
      <c r="C5482" s="4" t="s">
        <v>10</v>
      </c>
      <c r="D5482" s="4" t="s">
        <v>936</v>
      </c>
      <c r="E5482" s="3" t="s">
        <v>866</v>
      </c>
      <c r="F5482" s="3"/>
      <c r="G5482" s="3" t="s">
        <v>335</v>
      </c>
      <c r="H5482" s="3" t="s">
        <v>39</v>
      </c>
      <c r="I5482" s="3" t="s">
        <v>833</v>
      </c>
      <c r="J5482" s="3">
        <v>2050</v>
      </c>
      <c r="K5482" s="9">
        <v>30</v>
      </c>
    </row>
    <row r="5483" spans="1:11" x14ac:dyDescent="0.3">
      <c r="A5483" s="4" t="s">
        <v>325</v>
      </c>
      <c r="B5483" s="4" t="s">
        <v>368</v>
      </c>
      <c r="C5483" s="4" t="s">
        <v>10</v>
      </c>
      <c r="D5483" s="4" t="s">
        <v>420</v>
      </c>
      <c r="E5483" s="3" t="s">
        <v>853</v>
      </c>
      <c r="F5483" s="3"/>
      <c r="G5483" s="3" t="s">
        <v>338</v>
      </c>
      <c r="H5483" s="3"/>
      <c r="I5483" s="3" t="s">
        <v>12</v>
      </c>
      <c r="J5483" s="3">
        <v>2020</v>
      </c>
      <c r="K5483" s="9">
        <v>1.5</v>
      </c>
    </row>
    <row r="5484" spans="1:11" x14ac:dyDescent="0.3">
      <c r="A5484" s="4" t="s">
        <v>325</v>
      </c>
      <c r="B5484" s="4" t="s">
        <v>368</v>
      </c>
      <c r="C5484" s="4" t="s">
        <v>10</v>
      </c>
      <c r="D5484" s="4" t="s">
        <v>420</v>
      </c>
      <c r="E5484" s="3" t="s">
        <v>853</v>
      </c>
      <c r="F5484" s="3"/>
      <c r="G5484" s="3" t="s">
        <v>338</v>
      </c>
      <c r="H5484" s="3"/>
      <c r="I5484" s="3" t="s">
        <v>12</v>
      </c>
      <c r="J5484" s="3">
        <v>2050</v>
      </c>
      <c r="K5484" s="9">
        <v>1.5</v>
      </c>
    </row>
    <row r="5485" spans="1:11" x14ac:dyDescent="0.3">
      <c r="A5485" s="4" t="s">
        <v>325</v>
      </c>
      <c r="B5485" s="4" t="s">
        <v>368</v>
      </c>
      <c r="C5485" s="4" t="s">
        <v>10</v>
      </c>
      <c r="D5485" s="4" t="s">
        <v>420</v>
      </c>
      <c r="E5485" s="3" t="s">
        <v>853</v>
      </c>
      <c r="F5485" s="3"/>
      <c r="G5485" s="3" t="s">
        <v>338</v>
      </c>
      <c r="H5485" s="3"/>
      <c r="I5485" s="3" t="s">
        <v>11</v>
      </c>
      <c r="J5485" s="3">
        <v>2020</v>
      </c>
      <c r="K5485" s="9">
        <v>2.5</v>
      </c>
    </row>
    <row r="5486" spans="1:11" x14ac:dyDescent="0.3">
      <c r="A5486" s="4" t="s">
        <v>325</v>
      </c>
      <c r="B5486" s="4" t="s">
        <v>368</v>
      </c>
      <c r="C5486" s="4" t="s">
        <v>10</v>
      </c>
      <c r="D5486" s="4" t="s">
        <v>420</v>
      </c>
      <c r="E5486" s="3" t="s">
        <v>853</v>
      </c>
      <c r="F5486" s="3"/>
      <c r="G5486" s="3" t="s">
        <v>338</v>
      </c>
      <c r="H5486" s="3"/>
      <c r="I5486" s="3" t="s">
        <v>11</v>
      </c>
      <c r="J5486" s="3">
        <v>2050</v>
      </c>
      <c r="K5486" s="9">
        <v>2.5</v>
      </c>
    </row>
    <row r="5487" spans="1:11" x14ac:dyDescent="0.3">
      <c r="A5487" s="4" t="s">
        <v>325</v>
      </c>
      <c r="B5487" s="4" t="s">
        <v>368</v>
      </c>
      <c r="C5487" s="4" t="s">
        <v>10</v>
      </c>
      <c r="D5487" s="4" t="s">
        <v>420</v>
      </c>
      <c r="E5487" s="3" t="s">
        <v>853</v>
      </c>
      <c r="F5487" s="3"/>
      <c r="G5487" s="3" t="s">
        <v>338</v>
      </c>
      <c r="H5487" s="3"/>
      <c r="I5487" s="3" t="s">
        <v>833</v>
      </c>
      <c r="J5487" s="3">
        <v>2030</v>
      </c>
      <c r="K5487" s="9">
        <v>2</v>
      </c>
    </row>
    <row r="5488" spans="1:11" x14ac:dyDescent="0.3">
      <c r="A5488" s="4" t="s">
        <v>325</v>
      </c>
      <c r="B5488" s="4" t="s">
        <v>368</v>
      </c>
      <c r="C5488" s="4" t="s">
        <v>10</v>
      </c>
      <c r="D5488" s="4" t="s">
        <v>420</v>
      </c>
      <c r="E5488" s="3" t="s">
        <v>853</v>
      </c>
      <c r="F5488" s="3"/>
      <c r="G5488" s="3" t="s">
        <v>338</v>
      </c>
      <c r="H5488" s="3"/>
      <c r="I5488" s="3" t="s">
        <v>833</v>
      </c>
      <c r="J5488" s="3">
        <v>2040</v>
      </c>
      <c r="K5488" s="9">
        <v>2</v>
      </c>
    </row>
    <row r="5489" spans="1:11" x14ac:dyDescent="0.3">
      <c r="A5489" s="4" t="s">
        <v>325</v>
      </c>
      <c r="B5489" s="4" t="s">
        <v>368</v>
      </c>
      <c r="C5489" s="4" t="s">
        <v>10</v>
      </c>
      <c r="D5489" s="4" t="s">
        <v>420</v>
      </c>
      <c r="E5489" s="3" t="s">
        <v>853</v>
      </c>
      <c r="F5489" s="3"/>
      <c r="G5489" s="3" t="s">
        <v>338</v>
      </c>
      <c r="H5489" s="3"/>
      <c r="I5489" s="3" t="s">
        <v>833</v>
      </c>
      <c r="J5489" s="3">
        <v>2050</v>
      </c>
      <c r="K5489" s="9">
        <v>2</v>
      </c>
    </row>
    <row r="5490" spans="1:11" x14ac:dyDescent="0.3">
      <c r="A5490" s="4" t="s">
        <v>325</v>
      </c>
      <c r="B5490" s="4" t="s">
        <v>368</v>
      </c>
      <c r="C5490" s="4" t="s">
        <v>10</v>
      </c>
      <c r="D5490" s="4" t="s">
        <v>841</v>
      </c>
      <c r="E5490" s="3" t="s">
        <v>866</v>
      </c>
      <c r="F5490" s="3"/>
      <c r="G5490" s="3" t="s">
        <v>334</v>
      </c>
      <c r="H5490" s="3" t="s">
        <v>39</v>
      </c>
      <c r="I5490" s="3" t="s">
        <v>12</v>
      </c>
      <c r="J5490" s="3">
        <v>2020</v>
      </c>
      <c r="K5490" s="9">
        <v>20</v>
      </c>
    </row>
    <row r="5491" spans="1:11" x14ac:dyDescent="0.3">
      <c r="A5491" s="4" t="s">
        <v>325</v>
      </c>
      <c r="B5491" s="4" t="s">
        <v>368</v>
      </c>
      <c r="C5491" s="4" t="s">
        <v>10</v>
      </c>
      <c r="D5491" s="4" t="s">
        <v>841</v>
      </c>
      <c r="E5491" s="3" t="s">
        <v>866</v>
      </c>
      <c r="F5491" s="3"/>
      <c r="G5491" s="3" t="s">
        <v>334</v>
      </c>
      <c r="H5491" s="3" t="s">
        <v>39</v>
      </c>
      <c r="I5491" s="3" t="s">
        <v>12</v>
      </c>
      <c r="J5491" s="3">
        <v>2050</v>
      </c>
      <c r="K5491" s="9">
        <v>16</v>
      </c>
    </row>
    <row r="5492" spans="1:11" x14ac:dyDescent="0.3">
      <c r="A5492" s="4" t="s">
        <v>325</v>
      </c>
      <c r="B5492" s="4" t="s">
        <v>368</v>
      </c>
      <c r="C5492" s="4" t="s">
        <v>10</v>
      </c>
      <c r="D5492" s="4" t="s">
        <v>841</v>
      </c>
      <c r="E5492" s="3" t="s">
        <v>866</v>
      </c>
      <c r="F5492" s="3"/>
      <c r="G5492" s="3" t="s">
        <v>334</v>
      </c>
      <c r="H5492" s="3" t="s">
        <v>39</v>
      </c>
      <c r="I5492" s="3" t="s">
        <v>11</v>
      </c>
      <c r="J5492" s="3">
        <v>2020</v>
      </c>
      <c r="K5492" s="9">
        <v>24</v>
      </c>
    </row>
    <row r="5493" spans="1:11" x14ac:dyDescent="0.3">
      <c r="A5493" s="4" t="s">
        <v>325</v>
      </c>
      <c r="B5493" s="4" t="s">
        <v>368</v>
      </c>
      <c r="C5493" s="4" t="s">
        <v>10</v>
      </c>
      <c r="D5493" s="4" t="s">
        <v>841</v>
      </c>
      <c r="E5493" s="3" t="s">
        <v>866</v>
      </c>
      <c r="F5493" s="3"/>
      <c r="G5493" s="3" t="s">
        <v>334</v>
      </c>
      <c r="H5493" s="3" t="s">
        <v>39</v>
      </c>
      <c r="I5493" s="3" t="s">
        <v>11</v>
      </c>
      <c r="J5493" s="3">
        <v>2050</v>
      </c>
      <c r="K5493" s="9">
        <v>22</v>
      </c>
    </row>
    <row r="5494" spans="1:11" x14ac:dyDescent="0.3">
      <c r="A5494" s="4" t="s">
        <v>325</v>
      </c>
      <c r="B5494" s="4" t="s">
        <v>368</v>
      </c>
      <c r="C5494" s="4" t="s">
        <v>10</v>
      </c>
      <c r="D5494" s="4" t="s">
        <v>841</v>
      </c>
      <c r="E5494" s="3" t="s">
        <v>866</v>
      </c>
      <c r="F5494" s="3"/>
      <c r="G5494" s="3" t="s">
        <v>334</v>
      </c>
      <c r="H5494" s="3" t="s">
        <v>39</v>
      </c>
      <c r="I5494" s="3" t="s">
        <v>833</v>
      </c>
      <c r="J5494" s="3">
        <v>2030</v>
      </c>
      <c r="K5494" s="9">
        <v>22</v>
      </c>
    </row>
    <row r="5495" spans="1:11" x14ac:dyDescent="0.3">
      <c r="A5495" s="4" t="s">
        <v>325</v>
      </c>
      <c r="B5495" s="4" t="s">
        <v>368</v>
      </c>
      <c r="C5495" s="4" t="s">
        <v>10</v>
      </c>
      <c r="D5495" s="4" t="s">
        <v>841</v>
      </c>
      <c r="E5495" s="3" t="s">
        <v>866</v>
      </c>
      <c r="F5495" s="3"/>
      <c r="G5495" s="3" t="s">
        <v>334</v>
      </c>
      <c r="H5495" s="3" t="s">
        <v>39</v>
      </c>
      <c r="I5495" s="3" t="s">
        <v>833</v>
      </c>
      <c r="J5495" s="3">
        <v>2040</v>
      </c>
      <c r="K5495" s="9">
        <v>20</v>
      </c>
    </row>
    <row r="5496" spans="1:11" x14ac:dyDescent="0.3">
      <c r="A5496" s="4" t="s">
        <v>325</v>
      </c>
      <c r="B5496" s="4" t="s">
        <v>368</v>
      </c>
      <c r="C5496" s="4" t="s">
        <v>10</v>
      </c>
      <c r="D5496" s="4" t="s">
        <v>841</v>
      </c>
      <c r="E5496" s="3" t="s">
        <v>866</v>
      </c>
      <c r="F5496" s="3"/>
      <c r="G5496" s="3" t="s">
        <v>334</v>
      </c>
      <c r="H5496" s="3" t="s">
        <v>39</v>
      </c>
      <c r="I5496" s="3" t="s">
        <v>833</v>
      </c>
      <c r="J5496" s="3">
        <v>2050</v>
      </c>
      <c r="K5496" s="9">
        <v>18</v>
      </c>
    </row>
    <row r="5497" spans="1:11" x14ac:dyDescent="0.3">
      <c r="A5497" s="4" t="s">
        <v>325</v>
      </c>
      <c r="B5497" s="4" t="s">
        <v>368</v>
      </c>
      <c r="C5497" s="4" t="s">
        <v>10</v>
      </c>
      <c r="D5497" s="4" t="s">
        <v>417</v>
      </c>
      <c r="E5497" s="3" t="s">
        <v>850</v>
      </c>
      <c r="F5497" s="3"/>
      <c r="G5497" s="3" t="s">
        <v>5</v>
      </c>
      <c r="H5497" s="3"/>
      <c r="I5497" s="3" t="s">
        <v>12</v>
      </c>
      <c r="J5497" s="3">
        <v>2020</v>
      </c>
      <c r="K5497" s="9">
        <v>10</v>
      </c>
    </row>
    <row r="5498" spans="1:11" x14ac:dyDescent="0.3">
      <c r="A5498" s="4" t="s">
        <v>325</v>
      </c>
      <c r="B5498" s="4" t="s">
        <v>368</v>
      </c>
      <c r="C5498" s="4" t="s">
        <v>10</v>
      </c>
      <c r="D5498" s="4" t="s">
        <v>417</v>
      </c>
      <c r="E5498" s="3" t="s">
        <v>850</v>
      </c>
      <c r="F5498" s="3"/>
      <c r="G5498" s="3" t="s">
        <v>5</v>
      </c>
      <c r="H5498" s="3"/>
      <c r="I5498" s="3" t="s">
        <v>12</v>
      </c>
      <c r="J5498" s="3">
        <v>2050</v>
      </c>
      <c r="K5498" s="9">
        <v>0</v>
      </c>
    </row>
    <row r="5499" spans="1:11" x14ac:dyDescent="0.3">
      <c r="A5499" s="4" t="s">
        <v>325</v>
      </c>
      <c r="B5499" s="4" t="s">
        <v>368</v>
      </c>
      <c r="C5499" s="4" t="s">
        <v>10</v>
      </c>
      <c r="D5499" s="4" t="s">
        <v>417</v>
      </c>
      <c r="E5499" s="3" t="s">
        <v>850</v>
      </c>
      <c r="F5499" s="3"/>
      <c r="G5499" s="3" t="s">
        <v>5</v>
      </c>
      <c r="H5499" s="3"/>
      <c r="I5499" s="3" t="s">
        <v>11</v>
      </c>
      <c r="J5499" s="3">
        <v>2020</v>
      </c>
      <c r="K5499" s="9">
        <v>30</v>
      </c>
    </row>
    <row r="5500" spans="1:11" x14ac:dyDescent="0.3">
      <c r="A5500" s="4" t="s">
        <v>325</v>
      </c>
      <c r="B5500" s="4" t="s">
        <v>368</v>
      </c>
      <c r="C5500" s="4" t="s">
        <v>10</v>
      </c>
      <c r="D5500" s="4" t="s">
        <v>417</v>
      </c>
      <c r="E5500" s="3" t="s">
        <v>850</v>
      </c>
      <c r="F5500" s="3"/>
      <c r="G5500" s="3" t="s">
        <v>5</v>
      </c>
      <c r="H5500" s="3"/>
      <c r="I5500" s="3" t="s">
        <v>11</v>
      </c>
      <c r="J5500" s="3">
        <v>2050</v>
      </c>
      <c r="K5500" s="9">
        <v>2</v>
      </c>
    </row>
    <row r="5501" spans="1:11" x14ac:dyDescent="0.3">
      <c r="A5501" s="4" t="s">
        <v>325</v>
      </c>
      <c r="B5501" s="4" t="s">
        <v>368</v>
      </c>
      <c r="C5501" s="4" t="s">
        <v>10</v>
      </c>
      <c r="D5501" s="4" t="s">
        <v>417</v>
      </c>
      <c r="E5501" s="3" t="s">
        <v>850</v>
      </c>
      <c r="F5501" s="3"/>
      <c r="G5501" s="3" t="s">
        <v>5</v>
      </c>
      <c r="H5501" s="3"/>
      <c r="I5501" s="3" t="s">
        <v>833</v>
      </c>
      <c r="J5501" s="3">
        <v>2030</v>
      </c>
      <c r="K5501" s="9">
        <v>20</v>
      </c>
    </row>
    <row r="5502" spans="1:11" x14ac:dyDescent="0.3">
      <c r="A5502" s="4" t="s">
        <v>325</v>
      </c>
      <c r="B5502" s="4" t="s">
        <v>368</v>
      </c>
      <c r="C5502" s="4" t="s">
        <v>10</v>
      </c>
      <c r="D5502" s="4" t="s">
        <v>417</v>
      </c>
      <c r="E5502" s="3" t="s">
        <v>850</v>
      </c>
      <c r="F5502" s="3"/>
      <c r="G5502" s="3" t="s">
        <v>5</v>
      </c>
      <c r="H5502" s="3"/>
      <c r="I5502" s="3" t="s">
        <v>833</v>
      </c>
      <c r="J5502" s="3">
        <v>2040</v>
      </c>
      <c r="K5502" s="9">
        <v>10</v>
      </c>
    </row>
    <row r="5503" spans="1:11" x14ac:dyDescent="0.3">
      <c r="A5503" s="4" t="s">
        <v>325</v>
      </c>
      <c r="B5503" s="4" t="s">
        <v>368</v>
      </c>
      <c r="C5503" s="4" t="s">
        <v>10</v>
      </c>
      <c r="D5503" s="4" t="s">
        <v>417</v>
      </c>
      <c r="E5503" s="3" t="s">
        <v>850</v>
      </c>
      <c r="F5503" s="3"/>
      <c r="G5503" s="3" t="s">
        <v>5</v>
      </c>
      <c r="H5503" s="3"/>
      <c r="I5503" s="3" t="s">
        <v>833</v>
      </c>
      <c r="J5503" s="3">
        <v>2050</v>
      </c>
      <c r="K5503" s="9">
        <v>1</v>
      </c>
    </row>
    <row r="5504" spans="1:11" x14ac:dyDescent="0.3">
      <c r="A5504" s="4" t="s">
        <v>325</v>
      </c>
      <c r="B5504" s="4" t="s">
        <v>368</v>
      </c>
      <c r="C5504" s="4" t="s">
        <v>10</v>
      </c>
      <c r="D5504" s="4" t="s">
        <v>843</v>
      </c>
      <c r="E5504" s="3" t="s">
        <v>866</v>
      </c>
      <c r="F5504" s="3"/>
      <c r="G5504" s="3" t="s">
        <v>334</v>
      </c>
      <c r="H5504" s="3" t="s">
        <v>39</v>
      </c>
      <c r="I5504" s="3" t="s">
        <v>12</v>
      </c>
      <c r="J5504" s="3">
        <v>2020</v>
      </c>
      <c r="K5504" s="9">
        <v>5</v>
      </c>
    </row>
    <row r="5505" spans="1:11" x14ac:dyDescent="0.3">
      <c r="A5505" s="4" t="s">
        <v>325</v>
      </c>
      <c r="B5505" s="4" t="s">
        <v>368</v>
      </c>
      <c r="C5505" s="4" t="s">
        <v>10</v>
      </c>
      <c r="D5505" s="4" t="s">
        <v>843</v>
      </c>
      <c r="E5505" s="3" t="s">
        <v>866</v>
      </c>
      <c r="F5505" s="3"/>
      <c r="G5505" s="3" t="s">
        <v>334</v>
      </c>
      <c r="H5505" s="3" t="s">
        <v>39</v>
      </c>
      <c r="I5505" s="3" t="s">
        <v>12</v>
      </c>
      <c r="J5505" s="3">
        <v>2050</v>
      </c>
      <c r="K5505" s="9">
        <v>3</v>
      </c>
    </row>
    <row r="5506" spans="1:11" x14ac:dyDescent="0.3">
      <c r="A5506" s="4" t="s">
        <v>325</v>
      </c>
      <c r="B5506" s="4" t="s">
        <v>368</v>
      </c>
      <c r="C5506" s="4" t="s">
        <v>10</v>
      </c>
      <c r="D5506" s="4" t="s">
        <v>843</v>
      </c>
      <c r="E5506" s="3" t="s">
        <v>866</v>
      </c>
      <c r="F5506" s="3"/>
      <c r="G5506" s="3" t="s">
        <v>334</v>
      </c>
      <c r="H5506" s="3" t="s">
        <v>39</v>
      </c>
      <c r="I5506" s="3" t="s">
        <v>11</v>
      </c>
      <c r="J5506" s="3">
        <v>2020</v>
      </c>
      <c r="K5506" s="9">
        <v>9</v>
      </c>
    </row>
    <row r="5507" spans="1:11" x14ac:dyDescent="0.3">
      <c r="A5507" s="4" t="s">
        <v>325</v>
      </c>
      <c r="B5507" s="4" t="s">
        <v>368</v>
      </c>
      <c r="C5507" s="4" t="s">
        <v>10</v>
      </c>
      <c r="D5507" s="4" t="s">
        <v>843</v>
      </c>
      <c r="E5507" s="3" t="s">
        <v>866</v>
      </c>
      <c r="F5507" s="3"/>
      <c r="G5507" s="3" t="s">
        <v>334</v>
      </c>
      <c r="H5507" s="3" t="s">
        <v>39</v>
      </c>
      <c r="I5507" s="3" t="s">
        <v>11</v>
      </c>
      <c r="J5507" s="3">
        <v>2050</v>
      </c>
      <c r="K5507" s="9">
        <v>9</v>
      </c>
    </row>
    <row r="5508" spans="1:11" x14ac:dyDescent="0.3">
      <c r="A5508" s="4" t="s">
        <v>325</v>
      </c>
      <c r="B5508" s="4" t="s">
        <v>368</v>
      </c>
      <c r="C5508" s="4" t="s">
        <v>10</v>
      </c>
      <c r="D5508" s="4" t="s">
        <v>843</v>
      </c>
      <c r="E5508" s="3" t="s">
        <v>866</v>
      </c>
      <c r="F5508" s="3"/>
      <c r="G5508" s="3" t="s">
        <v>334</v>
      </c>
      <c r="H5508" s="3" t="s">
        <v>39</v>
      </c>
      <c r="I5508" s="3" t="s">
        <v>833</v>
      </c>
      <c r="J5508" s="3">
        <v>2030</v>
      </c>
      <c r="K5508" s="9">
        <v>6</v>
      </c>
    </row>
    <row r="5509" spans="1:11" x14ac:dyDescent="0.3">
      <c r="A5509" s="4" t="s">
        <v>325</v>
      </c>
      <c r="B5509" s="4" t="s">
        <v>368</v>
      </c>
      <c r="C5509" s="4" t="s">
        <v>10</v>
      </c>
      <c r="D5509" s="4" t="s">
        <v>843</v>
      </c>
      <c r="E5509" s="3" t="s">
        <v>866</v>
      </c>
      <c r="F5509" s="3"/>
      <c r="G5509" s="3" t="s">
        <v>334</v>
      </c>
      <c r="H5509" s="3" t="s">
        <v>39</v>
      </c>
      <c r="I5509" s="3" t="s">
        <v>833</v>
      </c>
      <c r="J5509" s="3">
        <v>2040</v>
      </c>
      <c r="K5509" s="9">
        <v>6</v>
      </c>
    </row>
    <row r="5510" spans="1:11" x14ac:dyDescent="0.3">
      <c r="A5510" s="4" t="s">
        <v>325</v>
      </c>
      <c r="B5510" s="4" t="s">
        <v>368</v>
      </c>
      <c r="C5510" s="4" t="s">
        <v>10</v>
      </c>
      <c r="D5510" s="4" t="s">
        <v>843</v>
      </c>
      <c r="E5510" s="3" t="s">
        <v>866</v>
      </c>
      <c r="F5510" s="3"/>
      <c r="G5510" s="3" t="s">
        <v>334</v>
      </c>
      <c r="H5510" s="3" t="s">
        <v>39</v>
      </c>
      <c r="I5510" s="3" t="s">
        <v>833</v>
      </c>
      <c r="J5510" s="3">
        <v>2050</v>
      </c>
      <c r="K5510" s="9">
        <v>6</v>
      </c>
    </row>
    <row r="5511" spans="1:11" x14ac:dyDescent="0.3">
      <c r="A5511" s="4" t="s">
        <v>325</v>
      </c>
      <c r="B5511" s="4" t="s">
        <v>368</v>
      </c>
      <c r="C5511" s="4" t="s">
        <v>10</v>
      </c>
      <c r="D5511" s="4" t="s">
        <v>935</v>
      </c>
      <c r="E5511" s="3" t="s">
        <v>866</v>
      </c>
      <c r="F5511" s="3"/>
      <c r="G5511" s="3" t="s">
        <v>329</v>
      </c>
      <c r="H5511" s="3" t="s">
        <v>39</v>
      </c>
      <c r="I5511" s="3" t="s">
        <v>12</v>
      </c>
      <c r="J5511" s="3">
        <v>2020</v>
      </c>
      <c r="K5511" s="9">
        <v>37</v>
      </c>
    </row>
    <row r="5512" spans="1:11" x14ac:dyDescent="0.3">
      <c r="A5512" s="4" t="s">
        <v>325</v>
      </c>
      <c r="B5512" s="4" t="s">
        <v>368</v>
      </c>
      <c r="C5512" s="4" t="s">
        <v>10</v>
      </c>
      <c r="D5512" s="4" t="s">
        <v>935</v>
      </c>
      <c r="E5512" s="3" t="s">
        <v>866</v>
      </c>
      <c r="F5512" s="3"/>
      <c r="G5512" s="3" t="s">
        <v>329</v>
      </c>
      <c r="H5512" s="3" t="s">
        <v>39</v>
      </c>
      <c r="I5512" s="3" t="s">
        <v>12</v>
      </c>
      <c r="J5512" s="3">
        <v>2050</v>
      </c>
      <c r="K5512" s="9">
        <v>39</v>
      </c>
    </row>
    <row r="5513" spans="1:11" x14ac:dyDescent="0.3">
      <c r="A5513" s="4" t="s">
        <v>325</v>
      </c>
      <c r="B5513" s="4" t="s">
        <v>368</v>
      </c>
      <c r="C5513" s="4" t="s">
        <v>10</v>
      </c>
      <c r="D5513" s="4" t="s">
        <v>935</v>
      </c>
      <c r="E5513" s="3" t="s">
        <v>866</v>
      </c>
      <c r="F5513" s="3"/>
      <c r="G5513" s="3" t="s">
        <v>329</v>
      </c>
      <c r="H5513" s="3" t="s">
        <v>39</v>
      </c>
      <c r="I5513" s="3" t="s">
        <v>11</v>
      </c>
      <c r="J5513" s="3">
        <v>2020</v>
      </c>
      <c r="K5513" s="9">
        <v>45</v>
      </c>
    </row>
    <row r="5514" spans="1:11" x14ac:dyDescent="0.3">
      <c r="A5514" s="4" t="s">
        <v>325</v>
      </c>
      <c r="B5514" s="4" t="s">
        <v>368</v>
      </c>
      <c r="C5514" s="4" t="s">
        <v>10</v>
      </c>
      <c r="D5514" s="4" t="s">
        <v>935</v>
      </c>
      <c r="E5514" s="3" t="s">
        <v>866</v>
      </c>
      <c r="F5514" s="3"/>
      <c r="G5514" s="3" t="s">
        <v>329</v>
      </c>
      <c r="H5514" s="3" t="s">
        <v>39</v>
      </c>
      <c r="I5514" s="3" t="s">
        <v>11</v>
      </c>
      <c r="J5514" s="3">
        <v>2050</v>
      </c>
      <c r="K5514" s="9">
        <v>47</v>
      </c>
    </row>
    <row r="5515" spans="1:11" x14ac:dyDescent="0.3">
      <c r="A5515" s="4" t="s">
        <v>325</v>
      </c>
      <c r="B5515" s="4" t="s">
        <v>368</v>
      </c>
      <c r="C5515" s="4" t="s">
        <v>10</v>
      </c>
      <c r="D5515" s="4" t="s">
        <v>935</v>
      </c>
      <c r="E5515" s="3" t="s">
        <v>866</v>
      </c>
      <c r="F5515" s="3"/>
      <c r="G5515" s="3" t="s">
        <v>329</v>
      </c>
      <c r="H5515" s="3" t="s">
        <v>39</v>
      </c>
      <c r="I5515" s="3" t="s">
        <v>833</v>
      </c>
      <c r="J5515" s="3">
        <v>2030</v>
      </c>
      <c r="K5515" s="9">
        <v>41</v>
      </c>
    </row>
    <row r="5516" spans="1:11" x14ac:dyDescent="0.3">
      <c r="A5516" s="4" t="s">
        <v>325</v>
      </c>
      <c r="B5516" s="4" t="s">
        <v>368</v>
      </c>
      <c r="C5516" s="4" t="s">
        <v>10</v>
      </c>
      <c r="D5516" s="4" t="s">
        <v>935</v>
      </c>
      <c r="E5516" s="3" t="s">
        <v>866</v>
      </c>
      <c r="F5516" s="3"/>
      <c r="G5516" s="3" t="s">
        <v>329</v>
      </c>
      <c r="H5516" s="3" t="s">
        <v>39</v>
      </c>
      <c r="I5516" s="3" t="s">
        <v>833</v>
      </c>
      <c r="J5516" s="3">
        <v>2040</v>
      </c>
      <c r="K5516" s="9">
        <v>42</v>
      </c>
    </row>
    <row r="5517" spans="1:11" x14ac:dyDescent="0.3">
      <c r="A5517" s="4" t="s">
        <v>325</v>
      </c>
      <c r="B5517" s="4" t="s">
        <v>368</v>
      </c>
      <c r="C5517" s="4" t="s">
        <v>10</v>
      </c>
      <c r="D5517" s="4" t="s">
        <v>935</v>
      </c>
      <c r="E5517" s="3" t="s">
        <v>866</v>
      </c>
      <c r="F5517" s="3"/>
      <c r="G5517" s="3" t="s">
        <v>329</v>
      </c>
      <c r="H5517" s="3" t="s">
        <v>39</v>
      </c>
      <c r="I5517" s="3" t="s">
        <v>833</v>
      </c>
      <c r="J5517" s="3">
        <v>2050</v>
      </c>
      <c r="K5517" s="9">
        <v>43</v>
      </c>
    </row>
    <row r="5518" spans="1:11" x14ac:dyDescent="0.3">
      <c r="A5518" s="4" t="s">
        <v>325</v>
      </c>
      <c r="B5518" s="4" t="s">
        <v>368</v>
      </c>
      <c r="C5518" s="4" t="s">
        <v>10</v>
      </c>
      <c r="D5518" s="4" t="s">
        <v>937</v>
      </c>
      <c r="E5518" s="3" t="s">
        <v>866</v>
      </c>
      <c r="F5518" s="3"/>
      <c r="G5518" s="3" t="s">
        <v>369</v>
      </c>
      <c r="H5518" s="3" t="s">
        <v>39</v>
      </c>
      <c r="I5518" s="3" t="s">
        <v>12</v>
      </c>
      <c r="J5518" s="3">
        <v>2020</v>
      </c>
      <c r="K5518" s="9">
        <v>4.5</v>
      </c>
    </row>
    <row r="5519" spans="1:11" x14ac:dyDescent="0.3">
      <c r="A5519" s="4" t="s">
        <v>325</v>
      </c>
      <c r="B5519" s="4" t="s">
        <v>368</v>
      </c>
      <c r="C5519" s="4" t="s">
        <v>10</v>
      </c>
      <c r="D5519" s="4" t="s">
        <v>937</v>
      </c>
      <c r="E5519" s="3" t="s">
        <v>866</v>
      </c>
      <c r="F5519" s="3"/>
      <c r="G5519" s="3" t="s">
        <v>369</v>
      </c>
      <c r="H5519" s="3" t="s">
        <v>39</v>
      </c>
      <c r="I5519" s="3" t="s">
        <v>12</v>
      </c>
      <c r="J5519" s="3">
        <v>2050</v>
      </c>
      <c r="K5519" s="9">
        <v>3.5</v>
      </c>
    </row>
    <row r="5520" spans="1:11" x14ac:dyDescent="0.3">
      <c r="A5520" s="4" t="s">
        <v>325</v>
      </c>
      <c r="B5520" s="4" t="s">
        <v>368</v>
      </c>
      <c r="C5520" s="4" t="s">
        <v>10</v>
      </c>
      <c r="D5520" s="4" t="s">
        <v>937</v>
      </c>
      <c r="E5520" s="3" t="s">
        <v>866</v>
      </c>
      <c r="F5520" s="3"/>
      <c r="G5520" s="3" t="s">
        <v>369</v>
      </c>
      <c r="H5520" s="3" t="s">
        <v>39</v>
      </c>
      <c r="I5520" s="3" t="s">
        <v>11</v>
      </c>
      <c r="J5520" s="3">
        <v>2020</v>
      </c>
      <c r="K5520" s="9">
        <v>13.5</v>
      </c>
    </row>
    <row r="5521" spans="1:11" x14ac:dyDescent="0.3">
      <c r="A5521" s="4" t="s">
        <v>325</v>
      </c>
      <c r="B5521" s="4" t="s">
        <v>368</v>
      </c>
      <c r="C5521" s="4" t="s">
        <v>10</v>
      </c>
      <c r="D5521" s="4" t="s">
        <v>937</v>
      </c>
      <c r="E5521" s="3" t="s">
        <v>866</v>
      </c>
      <c r="F5521" s="3"/>
      <c r="G5521" s="3" t="s">
        <v>369</v>
      </c>
      <c r="H5521" s="3" t="s">
        <v>39</v>
      </c>
      <c r="I5521" s="3" t="s">
        <v>11</v>
      </c>
      <c r="J5521" s="3">
        <v>2050</v>
      </c>
      <c r="K5521" s="9">
        <v>10.5</v>
      </c>
    </row>
    <row r="5522" spans="1:11" x14ac:dyDescent="0.3">
      <c r="A5522" s="4" t="s">
        <v>325</v>
      </c>
      <c r="B5522" s="4" t="s">
        <v>368</v>
      </c>
      <c r="C5522" s="4" t="s">
        <v>10</v>
      </c>
      <c r="D5522" s="4" t="s">
        <v>937</v>
      </c>
      <c r="E5522" s="3" t="s">
        <v>866</v>
      </c>
      <c r="F5522" s="3"/>
      <c r="G5522" s="3" t="s">
        <v>369</v>
      </c>
      <c r="H5522" s="3" t="s">
        <v>39</v>
      </c>
      <c r="I5522" s="3" t="s">
        <v>833</v>
      </c>
      <c r="J5522" s="3">
        <v>2030</v>
      </c>
      <c r="K5522" s="9">
        <v>9</v>
      </c>
    </row>
    <row r="5523" spans="1:11" x14ac:dyDescent="0.3">
      <c r="A5523" s="4" t="s">
        <v>325</v>
      </c>
      <c r="B5523" s="4" t="s">
        <v>368</v>
      </c>
      <c r="C5523" s="4" t="s">
        <v>10</v>
      </c>
      <c r="D5523" s="4" t="s">
        <v>937</v>
      </c>
      <c r="E5523" s="3" t="s">
        <v>866</v>
      </c>
      <c r="F5523" s="3"/>
      <c r="G5523" s="3" t="s">
        <v>369</v>
      </c>
      <c r="H5523" s="3" t="s">
        <v>39</v>
      </c>
      <c r="I5523" s="3" t="s">
        <v>833</v>
      </c>
      <c r="J5523" s="3">
        <v>2040</v>
      </c>
      <c r="K5523" s="9">
        <v>8</v>
      </c>
    </row>
    <row r="5524" spans="1:11" x14ac:dyDescent="0.3">
      <c r="A5524" s="4" t="s">
        <v>325</v>
      </c>
      <c r="B5524" s="4" t="s">
        <v>368</v>
      </c>
      <c r="C5524" s="4" t="s">
        <v>10</v>
      </c>
      <c r="D5524" s="4" t="s">
        <v>937</v>
      </c>
      <c r="E5524" s="3" t="s">
        <v>866</v>
      </c>
      <c r="F5524" s="3"/>
      <c r="G5524" s="3" t="s">
        <v>369</v>
      </c>
      <c r="H5524" s="3" t="s">
        <v>39</v>
      </c>
      <c r="I5524" s="3" t="s">
        <v>833</v>
      </c>
      <c r="J5524" s="3">
        <v>2050</v>
      </c>
      <c r="K5524" s="9">
        <v>7</v>
      </c>
    </row>
    <row r="5525" spans="1:11" x14ac:dyDescent="0.3">
      <c r="A5525" s="4" t="s">
        <v>325</v>
      </c>
      <c r="B5525" s="4" t="s">
        <v>368</v>
      </c>
      <c r="C5525" s="4" t="s">
        <v>10</v>
      </c>
      <c r="D5525" s="4" t="s">
        <v>840</v>
      </c>
      <c r="E5525" s="3" t="s">
        <v>866</v>
      </c>
      <c r="F5525" s="3"/>
      <c r="G5525" s="3" t="s">
        <v>333</v>
      </c>
      <c r="H5525" s="3" t="s">
        <v>39</v>
      </c>
      <c r="I5525" s="3" t="s">
        <v>12</v>
      </c>
      <c r="J5525" s="3">
        <v>2020</v>
      </c>
      <c r="K5525" s="9">
        <v>76</v>
      </c>
    </row>
    <row r="5526" spans="1:11" x14ac:dyDescent="0.3">
      <c r="A5526" s="4" t="s">
        <v>325</v>
      </c>
      <c r="B5526" s="4" t="s">
        <v>368</v>
      </c>
      <c r="C5526" s="4" t="s">
        <v>10</v>
      </c>
      <c r="D5526" s="4" t="s">
        <v>840</v>
      </c>
      <c r="E5526" s="3" t="s">
        <v>866</v>
      </c>
      <c r="F5526" s="3"/>
      <c r="G5526" s="3" t="s">
        <v>333</v>
      </c>
      <c r="H5526" s="3" t="s">
        <v>39</v>
      </c>
      <c r="I5526" s="3" t="s">
        <v>12</v>
      </c>
      <c r="J5526" s="3">
        <v>2050</v>
      </c>
      <c r="K5526" s="9">
        <v>78</v>
      </c>
    </row>
    <row r="5527" spans="1:11" x14ac:dyDescent="0.3">
      <c r="A5527" s="4" t="s">
        <v>325</v>
      </c>
      <c r="B5527" s="4" t="s">
        <v>368</v>
      </c>
      <c r="C5527" s="4" t="s">
        <v>10</v>
      </c>
      <c r="D5527" s="4" t="s">
        <v>840</v>
      </c>
      <c r="E5527" s="3" t="s">
        <v>866</v>
      </c>
      <c r="F5527" s="3"/>
      <c r="G5527" s="3" t="s">
        <v>333</v>
      </c>
      <c r="H5527" s="3" t="s">
        <v>39</v>
      </c>
      <c r="I5527" s="3" t="s">
        <v>11</v>
      </c>
      <c r="J5527" s="3">
        <v>2020</v>
      </c>
      <c r="K5527" s="9">
        <v>80</v>
      </c>
    </row>
    <row r="5528" spans="1:11" x14ac:dyDescent="0.3">
      <c r="A5528" s="4" t="s">
        <v>325</v>
      </c>
      <c r="B5528" s="4" t="s">
        <v>368</v>
      </c>
      <c r="C5528" s="4" t="s">
        <v>10</v>
      </c>
      <c r="D5528" s="4" t="s">
        <v>840</v>
      </c>
      <c r="E5528" s="3" t="s">
        <v>866</v>
      </c>
      <c r="F5528" s="3"/>
      <c r="G5528" s="3" t="s">
        <v>333</v>
      </c>
      <c r="H5528" s="3" t="s">
        <v>39</v>
      </c>
      <c r="I5528" s="3" t="s">
        <v>11</v>
      </c>
      <c r="J5528" s="3">
        <v>2050</v>
      </c>
      <c r="K5528" s="9">
        <v>84</v>
      </c>
    </row>
    <row r="5529" spans="1:11" x14ac:dyDescent="0.3">
      <c r="A5529" s="4" t="s">
        <v>325</v>
      </c>
      <c r="B5529" s="4" t="s">
        <v>368</v>
      </c>
      <c r="C5529" s="4" t="s">
        <v>10</v>
      </c>
      <c r="D5529" s="4" t="s">
        <v>840</v>
      </c>
      <c r="E5529" s="3" t="s">
        <v>866</v>
      </c>
      <c r="F5529" s="3"/>
      <c r="G5529" s="3" t="s">
        <v>333</v>
      </c>
      <c r="H5529" s="3" t="s">
        <v>39</v>
      </c>
      <c r="I5529" s="3" t="s">
        <v>833</v>
      </c>
      <c r="J5529" s="3">
        <v>2030</v>
      </c>
      <c r="K5529" s="9">
        <v>78</v>
      </c>
    </row>
    <row r="5530" spans="1:11" x14ac:dyDescent="0.3">
      <c r="A5530" s="4" t="s">
        <v>325</v>
      </c>
      <c r="B5530" s="4" t="s">
        <v>368</v>
      </c>
      <c r="C5530" s="4" t="s">
        <v>10</v>
      </c>
      <c r="D5530" s="4" t="s">
        <v>840</v>
      </c>
      <c r="E5530" s="3" t="s">
        <v>866</v>
      </c>
      <c r="F5530" s="3"/>
      <c r="G5530" s="3" t="s">
        <v>333</v>
      </c>
      <c r="H5530" s="3" t="s">
        <v>39</v>
      </c>
      <c r="I5530" s="3" t="s">
        <v>833</v>
      </c>
      <c r="J5530" s="3">
        <v>2040</v>
      </c>
      <c r="K5530" s="9">
        <v>80</v>
      </c>
    </row>
    <row r="5531" spans="1:11" x14ac:dyDescent="0.3">
      <c r="A5531" s="4" t="s">
        <v>325</v>
      </c>
      <c r="B5531" s="4" t="s">
        <v>368</v>
      </c>
      <c r="C5531" s="4" t="s">
        <v>10</v>
      </c>
      <c r="D5531" s="4" t="s">
        <v>840</v>
      </c>
      <c r="E5531" s="3" t="s">
        <v>866</v>
      </c>
      <c r="F5531" s="3"/>
      <c r="G5531" s="3" t="s">
        <v>333</v>
      </c>
      <c r="H5531" s="3" t="s">
        <v>39</v>
      </c>
      <c r="I5531" s="3" t="s">
        <v>833</v>
      </c>
      <c r="J5531" s="3">
        <v>2050</v>
      </c>
      <c r="K5531" s="9">
        <v>82</v>
      </c>
    </row>
    <row r="5532" spans="1:11" x14ac:dyDescent="0.3">
      <c r="A5532" s="4" t="s">
        <v>325</v>
      </c>
      <c r="B5532" s="4" t="s">
        <v>368</v>
      </c>
      <c r="C5532" s="4" t="s">
        <v>10</v>
      </c>
      <c r="D5532" s="4" t="s">
        <v>422</v>
      </c>
      <c r="E5532" s="3" t="s">
        <v>857</v>
      </c>
      <c r="F5532" s="3"/>
      <c r="G5532" s="3" t="s">
        <v>336</v>
      </c>
      <c r="H5532" s="3"/>
      <c r="I5532" s="3" t="s">
        <v>12</v>
      </c>
      <c r="J5532" s="3">
        <v>2020</v>
      </c>
      <c r="K5532" s="9">
        <v>10</v>
      </c>
    </row>
    <row r="5533" spans="1:11" x14ac:dyDescent="0.3">
      <c r="A5533" s="4" t="s">
        <v>325</v>
      </c>
      <c r="B5533" s="4" t="s">
        <v>368</v>
      </c>
      <c r="C5533" s="4" t="s">
        <v>10</v>
      </c>
      <c r="D5533" s="4" t="s">
        <v>422</v>
      </c>
      <c r="E5533" s="3" t="s">
        <v>857</v>
      </c>
      <c r="F5533" s="3"/>
      <c r="G5533" s="3" t="s">
        <v>336</v>
      </c>
      <c r="H5533" s="3"/>
      <c r="I5533" s="3" t="s">
        <v>12</v>
      </c>
      <c r="J5533" s="3">
        <v>2050</v>
      </c>
      <c r="K5533" s="9">
        <v>0</v>
      </c>
    </row>
    <row r="5534" spans="1:11" x14ac:dyDescent="0.3">
      <c r="A5534" s="4" t="s">
        <v>325</v>
      </c>
      <c r="B5534" s="4" t="s">
        <v>368</v>
      </c>
      <c r="C5534" s="4" t="s">
        <v>10</v>
      </c>
      <c r="D5534" s="4" t="s">
        <v>422</v>
      </c>
      <c r="E5534" s="3" t="s">
        <v>857</v>
      </c>
      <c r="F5534" s="3"/>
      <c r="G5534" s="3" t="s">
        <v>336</v>
      </c>
      <c r="H5534" s="3"/>
      <c r="I5534" s="3" t="s">
        <v>11</v>
      </c>
      <c r="J5534" s="3">
        <v>2020</v>
      </c>
      <c r="K5534" s="9">
        <v>22</v>
      </c>
    </row>
    <row r="5535" spans="1:11" x14ac:dyDescent="0.3">
      <c r="A5535" s="4" t="s">
        <v>325</v>
      </c>
      <c r="B5535" s="4" t="s">
        <v>368</v>
      </c>
      <c r="C5535" s="4" t="s">
        <v>10</v>
      </c>
      <c r="D5535" s="4" t="s">
        <v>422</v>
      </c>
      <c r="E5535" s="3" t="s">
        <v>857</v>
      </c>
      <c r="F5535" s="3"/>
      <c r="G5535" s="3" t="s">
        <v>336</v>
      </c>
      <c r="H5535" s="3"/>
      <c r="I5535" s="3" t="s">
        <v>11</v>
      </c>
      <c r="J5535" s="3">
        <v>2050</v>
      </c>
      <c r="K5535" s="9">
        <v>0</v>
      </c>
    </row>
    <row r="5536" spans="1:11" x14ac:dyDescent="0.3">
      <c r="A5536" s="4" t="s">
        <v>325</v>
      </c>
      <c r="B5536" s="4" t="s">
        <v>368</v>
      </c>
      <c r="C5536" s="4" t="s">
        <v>10</v>
      </c>
      <c r="D5536" s="4" t="s">
        <v>422</v>
      </c>
      <c r="E5536" s="3" t="s">
        <v>857</v>
      </c>
      <c r="F5536" s="3"/>
      <c r="G5536" s="3" t="s">
        <v>336</v>
      </c>
      <c r="H5536" s="3"/>
      <c r="I5536" s="3" t="s">
        <v>833</v>
      </c>
      <c r="J5536" s="3">
        <v>2030</v>
      </c>
      <c r="K5536" s="9">
        <v>10</v>
      </c>
    </row>
    <row r="5537" spans="1:11" x14ac:dyDescent="0.3">
      <c r="A5537" s="4" t="s">
        <v>325</v>
      </c>
      <c r="B5537" s="4" t="s">
        <v>368</v>
      </c>
      <c r="C5537" s="4" t="s">
        <v>10</v>
      </c>
      <c r="D5537" s="4" t="s">
        <v>422</v>
      </c>
      <c r="E5537" s="3" t="s">
        <v>857</v>
      </c>
      <c r="F5537" s="3"/>
      <c r="G5537" s="3" t="s">
        <v>336</v>
      </c>
      <c r="H5537" s="3"/>
      <c r="I5537" s="3" t="s">
        <v>833</v>
      </c>
      <c r="J5537" s="3">
        <v>2040</v>
      </c>
      <c r="K5537" s="9">
        <v>4</v>
      </c>
    </row>
    <row r="5538" spans="1:11" x14ac:dyDescent="0.3">
      <c r="A5538" s="4" t="s">
        <v>325</v>
      </c>
      <c r="B5538" s="4" t="s">
        <v>368</v>
      </c>
      <c r="C5538" s="4" t="s">
        <v>10</v>
      </c>
      <c r="D5538" s="4" t="s">
        <v>422</v>
      </c>
      <c r="E5538" s="3" t="s">
        <v>857</v>
      </c>
      <c r="F5538" s="3"/>
      <c r="G5538" s="3" t="s">
        <v>336</v>
      </c>
      <c r="H5538" s="3"/>
      <c r="I5538" s="3" t="s">
        <v>833</v>
      </c>
      <c r="J5538" s="3">
        <v>2050</v>
      </c>
      <c r="K5538" s="9">
        <v>2</v>
      </c>
    </row>
    <row r="5539" spans="1:11" x14ac:dyDescent="0.3">
      <c r="A5539" s="4" t="s">
        <v>325</v>
      </c>
      <c r="B5539" s="4" t="s">
        <v>368</v>
      </c>
      <c r="C5539" s="4" t="s">
        <v>10</v>
      </c>
      <c r="D5539" s="4" t="s">
        <v>842</v>
      </c>
      <c r="E5539" s="3" t="s">
        <v>866</v>
      </c>
      <c r="F5539" s="3"/>
      <c r="G5539" s="3" t="s">
        <v>334</v>
      </c>
      <c r="H5539" s="3" t="s">
        <v>39</v>
      </c>
      <c r="I5539" s="3" t="s">
        <v>12</v>
      </c>
      <c r="J5539" s="3">
        <v>2020</v>
      </c>
      <c r="K5539" s="9">
        <v>8</v>
      </c>
    </row>
    <row r="5540" spans="1:11" x14ac:dyDescent="0.3">
      <c r="A5540" s="4" t="s">
        <v>325</v>
      </c>
      <c r="B5540" s="4" t="s">
        <v>368</v>
      </c>
      <c r="C5540" s="4" t="s">
        <v>10</v>
      </c>
      <c r="D5540" s="4" t="s">
        <v>842</v>
      </c>
      <c r="E5540" s="3" t="s">
        <v>866</v>
      </c>
      <c r="F5540" s="3"/>
      <c r="G5540" s="3" t="s">
        <v>334</v>
      </c>
      <c r="H5540" s="3" t="s">
        <v>39</v>
      </c>
      <c r="I5540" s="3" t="s">
        <v>12</v>
      </c>
      <c r="J5540" s="3">
        <v>2050</v>
      </c>
      <c r="K5540" s="9">
        <v>7</v>
      </c>
    </row>
    <row r="5541" spans="1:11" x14ac:dyDescent="0.3">
      <c r="A5541" s="4" t="s">
        <v>325</v>
      </c>
      <c r="B5541" s="4" t="s">
        <v>368</v>
      </c>
      <c r="C5541" s="4" t="s">
        <v>10</v>
      </c>
      <c r="D5541" s="4" t="s">
        <v>842</v>
      </c>
      <c r="E5541" s="3" t="s">
        <v>866</v>
      </c>
      <c r="F5541" s="3"/>
      <c r="G5541" s="3" t="s">
        <v>334</v>
      </c>
      <c r="H5541" s="3" t="s">
        <v>39</v>
      </c>
      <c r="I5541" s="3" t="s">
        <v>11</v>
      </c>
      <c r="J5541" s="3">
        <v>2020</v>
      </c>
      <c r="K5541" s="9">
        <v>24</v>
      </c>
    </row>
    <row r="5542" spans="1:11" x14ac:dyDescent="0.3">
      <c r="A5542" s="4" t="s">
        <v>325</v>
      </c>
      <c r="B5542" s="4" t="s">
        <v>368</v>
      </c>
      <c r="C5542" s="4" t="s">
        <v>10</v>
      </c>
      <c r="D5542" s="4" t="s">
        <v>842</v>
      </c>
      <c r="E5542" s="3" t="s">
        <v>866</v>
      </c>
      <c r="F5542" s="3"/>
      <c r="G5542" s="3" t="s">
        <v>334</v>
      </c>
      <c r="H5542" s="3" t="s">
        <v>39</v>
      </c>
      <c r="I5542" s="3" t="s">
        <v>11</v>
      </c>
      <c r="J5542" s="3">
        <v>2050</v>
      </c>
      <c r="K5542" s="9">
        <v>21</v>
      </c>
    </row>
    <row r="5543" spans="1:11" x14ac:dyDescent="0.3">
      <c r="A5543" s="4" t="s">
        <v>325</v>
      </c>
      <c r="B5543" s="4" t="s">
        <v>368</v>
      </c>
      <c r="C5543" s="4" t="s">
        <v>10</v>
      </c>
      <c r="D5543" s="4" t="s">
        <v>842</v>
      </c>
      <c r="E5543" s="3" t="s">
        <v>866</v>
      </c>
      <c r="F5543" s="3"/>
      <c r="G5543" s="3" t="s">
        <v>334</v>
      </c>
      <c r="H5543" s="3" t="s">
        <v>39</v>
      </c>
      <c r="I5543" s="3" t="s">
        <v>833</v>
      </c>
      <c r="J5543" s="3">
        <v>2030</v>
      </c>
      <c r="K5543" s="9">
        <v>16</v>
      </c>
    </row>
    <row r="5544" spans="1:11" x14ac:dyDescent="0.3">
      <c r="A5544" s="4" t="s">
        <v>325</v>
      </c>
      <c r="B5544" s="4" t="s">
        <v>368</v>
      </c>
      <c r="C5544" s="4" t="s">
        <v>10</v>
      </c>
      <c r="D5544" s="4" t="s">
        <v>842</v>
      </c>
      <c r="E5544" s="3" t="s">
        <v>866</v>
      </c>
      <c r="F5544" s="3"/>
      <c r="G5544" s="3" t="s">
        <v>334</v>
      </c>
      <c r="H5544" s="3" t="s">
        <v>39</v>
      </c>
      <c r="I5544" s="3" t="s">
        <v>833</v>
      </c>
      <c r="J5544" s="3">
        <v>2040</v>
      </c>
      <c r="K5544" s="9">
        <v>15</v>
      </c>
    </row>
    <row r="5545" spans="1:11" x14ac:dyDescent="0.3">
      <c r="A5545" s="4" t="s">
        <v>325</v>
      </c>
      <c r="B5545" s="4" t="s">
        <v>368</v>
      </c>
      <c r="C5545" s="4" t="s">
        <v>10</v>
      </c>
      <c r="D5545" s="4" t="s">
        <v>842</v>
      </c>
      <c r="E5545" s="3" t="s">
        <v>866</v>
      </c>
      <c r="F5545" s="3"/>
      <c r="G5545" s="3" t="s">
        <v>334</v>
      </c>
      <c r="H5545" s="3" t="s">
        <v>39</v>
      </c>
      <c r="I5545" s="3" t="s">
        <v>833</v>
      </c>
      <c r="J5545" s="3">
        <v>2050</v>
      </c>
      <c r="K5545" s="9">
        <v>14</v>
      </c>
    </row>
    <row r="5546" spans="1:11" x14ac:dyDescent="0.3">
      <c r="A5546" s="4" t="s">
        <v>325</v>
      </c>
      <c r="B5546" s="4" t="s">
        <v>368</v>
      </c>
      <c r="C5546" s="4" t="s">
        <v>10</v>
      </c>
      <c r="D5546" s="4" t="s">
        <v>419</v>
      </c>
      <c r="E5546" s="3" t="s">
        <v>853</v>
      </c>
      <c r="F5546" s="3"/>
      <c r="G5546" s="3" t="s">
        <v>334</v>
      </c>
      <c r="H5546" s="3" t="s">
        <v>337</v>
      </c>
      <c r="I5546" s="3" t="s">
        <v>12</v>
      </c>
      <c r="J5546" s="3">
        <v>2020</v>
      </c>
      <c r="K5546" s="9">
        <v>15</v>
      </c>
    </row>
    <row r="5547" spans="1:11" x14ac:dyDescent="0.3">
      <c r="A5547" s="4" t="s">
        <v>325</v>
      </c>
      <c r="B5547" s="4" t="s">
        <v>368</v>
      </c>
      <c r="C5547" s="4" t="s">
        <v>10</v>
      </c>
      <c r="D5547" s="4" t="s">
        <v>419</v>
      </c>
      <c r="E5547" s="3" t="s">
        <v>853</v>
      </c>
      <c r="F5547" s="3"/>
      <c r="G5547" s="3" t="s">
        <v>334</v>
      </c>
      <c r="H5547" s="3" t="s">
        <v>337</v>
      </c>
      <c r="I5547" s="3" t="s">
        <v>12</v>
      </c>
      <c r="J5547" s="3">
        <v>2050</v>
      </c>
      <c r="K5547" s="9">
        <v>20</v>
      </c>
    </row>
    <row r="5548" spans="1:11" x14ac:dyDescent="0.3">
      <c r="A5548" s="4" t="s">
        <v>325</v>
      </c>
      <c r="B5548" s="4" t="s">
        <v>368</v>
      </c>
      <c r="C5548" s="4" t="s">
        <v>10</v>
      </c>
      <c r="D5548" s="4" t="s">
        <v>419</v>
      </c>
      <c r="E5548" s="3" t="s">
        <v>853</v>
      </c>
      <c r="F5548" s="3"/>
      <c r="G5548" s="3" t="s">
        <v>334</v>
      </c>
      <c r="H5548" s="3" t="s">
        <v>337</v>
      </c>
      <c r="I5548" s="3" t="s">
        <v>11</v>
      </c>
      <c r="J5548" s="3">
        <v>2020</v>
      </c>
      <c r="K5548" s="9">
        <v>25</v>
      </c>
    </row>
    <row r="5549" spans="1:11" x14ac:dyDescent="0.3">
      <c r="A5549" s="4" t="s">
        <v>325</v>
      </c>
      <c r="B5549" s="4" t="s">
        <v>368</v>
      </c>
      <c r="C5549" s="4" t="s">
        <v>10</v>
      </c>
      <c r="D5549" s="4" t="s">
        <v>419</v>
      </c>
      <c r="E5549" s="3" t="s">
        <v>853</v>
      </c>
      <c r="F5549" s="3"/>
      <c r="G5549" s="3" t="s">
        <v>334</v>
      </c>
      <c r="H5549" s="3" t="s">
        <v>337</v>
      </c>
      <c r="I5549" s="3" t="s">
        <v>11</v>
      </c>
      <c r="J5549" s="3">
        <v>2050</v>
      </c>
      <c r="K5549" s="9">
        <v>30</v>
      </c>
    </row>
    <row r="5550" spans="1:11" x14ac:dyDescent="0.3">
      <c r="A5550" s="4" t="s">
        <v>325</v>
      </c>
      <c r="B5550" s="4" t="s">
        <v>368</v>
      </c>
      <c r="C5550" s="4" t="s">
        <v>10</v>
      </c>
      <c r="D5550" s="4" t="s">
        <v>419</v>
      </c>
      <c r="E5550" s="3" t="s">
        <v>853</v>
      </c>
      <c r="F5550" s="3"/>
      <c r="G5550" s="3" t="s">
        <v>334</v>
      </c>
      <c r="H5550" s="3" t="s">
        <v>337</v>
      </c>
      <c r="I5550" s="3" t="s">
        <v>833</v>
      </c>
      <c r="J5550" s="3">
        <v>2030</v>
      </c>
      <c r="K5550" s="9">
        <v>20</v>
      </c>
    </row>
    <row r="5551" spans="1:11" x14ac:dyDescent="0.3">
      <c r="A5551" s="4" t="s">
        <v>325</v>
      </c>
      <c r="B5551" s="4" t="s">
        <v>368</v>
      </c>
      <c r="C5551" s="4" t="s">
        <v>10</v>
      </c>
      <c r="D5551" s="4" t="s">
        <v>419</v>
      </c>
      <c r="E5551" s="3" t="s">
        <v>853</v>
      </c>
      <c r="F5551" s="3"/>
      <c r="G5551" s="3" t="s">
        <v>334</v>
      </c>
      <c r="H5551" s="3" t="s">
        <v>337</v>
      </c>
      <c r="I5551" s="3" t="s">
        <v>833</v>
      </c>
      <c r="J5551" s="3">
        <v>2040</v>
      </c>
      <c r="K5551" s="9">
        <v>25</v>
      </c>
    </row>
    <row r="5552" spans="1:11" x14ac:dyDescent="0.3">
      <c r="A5552" s="4" t="s">
        <v>325</v>
      </c>
      <c r="B5552" s="4" t="s">
        <v>368</v>
      </c>
      <c r="C5552" s="4" t="s">
        <v>10</v>
      </c>
      <c r="D5552" s="4" t="s">
        <v>419</v>
      </c>
      <c r="E5552" s="3" t="s">
        <v>853</v>
      </c>
      <c r="F5552" s="3"/>
      <c r="G5552" s="3" t="s">
        <v>334</v>
      </c>
      <c r="H5552" s="3" t="s">
        <v>337</v>
      </c>
      <c r="I5552" s="3" t="s">
        <v>833</v>
      </c>
      <c r="J5552" s="3">
        <v>2050</v>
      </c>
      <c r="K5552" s="9">
        <v>25</v>
      </c>
    </row>
    <row r="5553" spans="1:11" x14ac:dyDescent="0.3">
      <c r="A5553" s="4" t="s">
        <v>325</v>
      </c>
      <c r="B5553" s="4" t="s">
        <v>368</v>
      </c>
      <c r="C5553" s="4" t="s">
        <v>10</v>
      </c>
      <c r="D5553" s="4" t="s">
        <v>808</v>
      </c>
      <c r="E5553" s="3" t="s">
        <v>855</v>
      </c>
      <c r="F5553" s="3"/>
      <c r="G5553" s="3" t="s">
        <v>329</v>
      </c>
      <c r="H5553" s="3" t="s">
        <v>39</v>
      </c>
      <c r="I5553" s="3" t="s">
        <v>12</v>
      </c>
      <c r="J5553" s="3">
        <v>2020</v>
      </c>
      <c r="K5553" s="9">
        <v>16</v>
      </c>
    </row>
    <row r="5554" spans="1:11" x14ac:dyDescent="0.3">
      <c r="A5554" s="4" t="s">
        <v>325</v>
      </c>
      <c r="B5554" s="4" t="s">
        <v>368</v>
      </c>
      <c r="C5554" s="4" t="s">
        <v>10</v>
      </c>
      <c r="D5554" s="4" t="s">
        <v>808</v>
      </c>
      <c r="E5554" s="3" t="s">
        <v>855</v>
      </c>
      <c r="F5554" s="3"/>
      <c r="G5554" s="3" t="s">
        <v>329</v>
      </c>
      <c r="H5554" s="3" t="s">
        <v>39</v>
      </c>
      <c r="I5554" s="3" t="s">
        <v>12</v>
      </c>
      <c r="J5554" s="3">
        <v>2050</v>
      </c>
      <c r="K5554" s="9">
        <v>19.5</v>
      </c>
    </row>
    <row r="5555" spans="1:11" x14ac:dyDescent="0.3">
      <c r="A5555" s="4" t="s">
        <v>325</v>
      </c>
      <c r="B5555" s="4" t="s">
        <v>368</v>
      </c>
      <c r="C5555" s="4" t="s">
        <v>10</v>
      </c>
      <c r="D5555" s="4" t="s">
        <v>808</v>
      </c>
      <c r="E5555" s="3" t="s">
        <v>855</v>
      </c>
      <c r="F5555" s="3"/>
      <c r="G5555" s="3" t="s">
        <v>329</v>
      </c>
      <c r="H5555" s="3" t="s">
        <v>39</v>
      </c>
      <c r="I5555" s="3" t="s">
        <v>11</v>
      </c>
      <c r="J5555" s="3">
        <v>2020</v>
      </c>
      <c r="K5555" s="9">
        <v>48</v>
      </c>
    </row>
    <row r="5556" spans="1:11" x14ac:dyDescent="0.3">
      <c r="A5556" s="4" t="s">
        <v>325</v>
      </c>
      <c r="B5556" s="4" t="s">
        <v>368</v>
      </c>
      <c r="C5556" s="4" t="s">
        <v>10</v>
      </c>
      <c r="D5556" s="4" t="s">
        <v>808</v>
      </c>
      <c r="E5556" s="3" t="s">
        <v>855</v>
      </c>
      <c r="F5556" s="3"/>
      <c r="G5556" s="3" t="s">
        <v>329</v>
      </c>
      <c r="H5556" s="3" t="s">
        <v>39</v>
      </c>
      <c r="I5556" s="3" t="s">
        <v>11</v>
      </c>
      <c r="J5556" s="3">
        <v>2050</v>
      </c>
      <c r="K5556" s="9">
        <v>58.5</v>
      </c>
    </row>
    <row r="5557" spans="1:11" x14ac:dyDescent="0.3">
      <c r="A5557" s="4" t="s">
        <v>325</v>
      </c>
      <c r="B5557" s="4" t="s">
        <v>368</v>
      </c>
      <c r="C5557" s="4" t="s">
        <v>10</v>
      </c>
      <c r="D5557" s="4" t="s">
        <v>808</v>
      </c>
      <c r="E5557" s="3" t="s">
        <v>855</v>
      </c>
      <c r="F5557" s="3"/>
      <c r="G5557" s="3" t="s">
        <v>329</v>
      </c>
      <c r="H5557" s="3" t="s">
        <v>39</v>
      </c>
      <c r="I5557" s="3" t="s">
        <v>833</v>
      </c>
      <c r="J5557" s="3">
        <v>2030</v>
      </c>
      <c r="K5557" s="9">
        <v>32</v>
      </c>
    </row>
    <row r="5558" spans="1:11" x14ac:dyDescent="0.3">
      <c r="A5558" s="4" t="s">
        <v>325</v>
      </c>
      <c r="B5558" s="4" t="s">
        <v>368</v>
      </c>
      <c r="C5558" s="4" t="s">
        <v>10</v>
      </c>
      <c r="D5558" s="4" t="s">
        <v>808</v>
      </c>
      <c r="E5558" s="3" t="s">
        <v>855</v>
      </c>
      <c r="F5558" s="3"/>
      <c r="G5558" s="3" t="s">
        <v>329</v>
      </c>
      <c r="H5558" s="3" t="s">
        <v>39</v>
      </c>
      <c r="I5558" s="3" t="s">
        <v>833</v>
      </c>
      <c r="J5558" s="3">
        <v>2040</v>
      </c>
      <c r="K5558" s="9">
        <v>35</v>
      </c>
    </row>
    <row r="5559" spans="1:11" x14ac:dyDescent="0.3">
      <c r="A5559" s="4" t="s">
        <v>325</v>
      </c>
      <c r="B5559" s="4" t="s">
        <v>368</v>
      </c>
      <c r="C5559" s="4" t="s">
        <v>10</v>
      </c>
      <c r="D5559" s="4" t="s">
        <v>808</v>
      </c>
      <c r="E5559" s="3" t="s">
        <v>855</v>
      </c>
      <c r="F5559" s="3"/>
      <c r="G5559" s="3" t="s">
        <v>329</v>
      </c>
      <c r="H5559" s="3" t="s">
        <v>39</v>
      </c>
      <c r="I5559" s="3" t="s">
        <v>833</v>
      </c>
      <c r="J5559" s="3">
        <v>2050</v>
      </c>
      <c r="K5559" s="9">
        <v>39</v>
      </c>
    </row>
    <row r="5560" spans="1:11" x14ac:dyDescent="0.3">
      <c r="A5560" s="4" t="s">
        <v>325</v>
      </c>
      <c r="B5560" s="4" t="s">
        <v>368</v>
      </c>
      <c r="C5560" s="4" t="s">
        <v>10</v>
      </c>
      <c r="D5560" s="4" t="s">
        <v>721</v>
      </c>
      <c r="E5560" s="3" t="s">
        <v>855</v>
      </c>
      <c r="F5560" s="3"/>
      <c r="G5560" s="3" t="s">
        <v>328</v>
      </c>
      <c r="H5560" s="3"/>
      <c r="I5560" s="3" t="s">
        <v>12</v>
      </c>
      <c r="J5560" s="3">
        <v>2020</v>
      </c>
      <c r="K5560" s="9">
        <v>38.5</v>
      </c>
    </row>
    <row r="5561" spans="1:11" x14ac:dyDescent="0.3">
      <c r="A5561" s="4" t="s">
        <v>325</v>
      </c>
      <c r="B5561" s="4" t="s">
        <v>368</v>
      </c>
      <c r="C5561" s="4" t="s">
        <v>10</v>
      </c>
      <c r="D5561" s="4" t="s">
        <v>721</v>
      </c>
      <c r="E5561" s="3" t="s">
        <v>855</v>
      </c>
      <c r="F5561" s="3"/>
      <c r="G5561" s="3" t="s">
        <v>328</v>
      </c>
      <c r="H5561" s="3"/>
      <c r="I5561" s="3" t="s">
        <v>12</v>
      </c>
      <c r="J5561" s="3">
        <v>2050</v>
      </c>
      <c r="K5561" s="9">
        <v>47</v>
      </c>
    </row>
    <row r="5562" spans="1:11" x14ac:dyDescent="0.3">
      <c r="A5562" s="4" t="s">
        <v>325</v>
      </c>
      <c r="B5562" s="4" t="s">
        <v>368</v>
      </c>
      <c r="C5562" s="4" t="s">
        <v>10</v>
      </c>
      <c r="D5562" s="4" t="s">
        <v>721</v>
      </c>
      <c r="E5562" s="3" t="s">
        <v>855</v>
      </c>
      <c r="F5562" s="3"/>
      <c r="G5562" s="3" t="s">
        <v>328</v>
      </c>
      <c r="H5562" s="3"/>
      <c r="I5562" s="3" t="s">
        <v>11</v>
      </c>
      <c r="J5562" s="3">
        <v>2020</v>
      </c>
      <c r="K5562" s="9">
        <v>115.5</v>
      </c>
    </row>
    <row r="5563" spans="1:11" x14ac:dyDescent="0.3">
      <c r="A5563" s="4" t="s">
        <v>325</v>
      </c>
      <c r="B5563" s="4" t="s">
        <v>368</v>
      </c>
      <c r="C5563" s="4" t="s">
        <v>10</v>
      </c>
      <c r="D5563" s="4" t="s">
        <v>721</v>
      </c>
      <c r="E5563" s="3" t="s">
        <v>855</v>
      </c>
      <c r="F5563" s="3"/>
      <c r="G5563" s="3" t="s">
        <v>328</v>
      </c>
      <c r="H5563" s="3"/>
      <c r="I5563" s="3" t="s">
        <v>11</v>
      </c>
      <c r="J5563" s="3">
        <v>2050</v>
      </c>
      <c r="K5563" s="9">
        <v>140</v>
      </c>
    </row>
    <row r="5564" spans="1:11" x14ac:dyDescent="0.3">
      <c r="A5564" s="4" t="s">
        <v>325</v>
      </c>
      <c r="B5564" s="4" t="s">
        <v>368</v>
      </c>
      <c r="C5564" s="4" t="s">
        <v>10</v>
      </c>
      <c r="D5564" s="4" t="s">
        <v>721</v>
      </c>
      <c r="E5564" s="3" t="s">
        <v>855</v>
      </c>
      <c r="F5564" s="3"/>
      <c r="G5564" s="3" t="s">
        <v>328</v>
      </c>
      <c r="H5564" s="3"/>
      <c r="I5564" s="3" t="s">
        <v>833</v>
      </c>
      <c r="J5564" s="3">
        <v>2030</v>
      </c>
      <c r="K5564" s="9">
        <v>77</v>
      </c>
    </row>
    <row r="5565" spans="1:11" x14ac:dyDescent="0.3">
      <c r="A5565" s="4" t="s">
        <v>325</v>
      </c>
      <c r="B5565" s="4" t="s">
        <v>368</v>
      </c>
      <c r="C5565" s="4" t="s">
        <v>10</v>
      </c>
      <c r="D5565" s="4" t="s">
        <v>721</v>
      </c>
      <c r="E5565" s="3" t="s">
        <v>855</v>
      </c>
      <c r="F5565" s="3"/>
      <c r="G5565" s="3" t="s">
        <v>328</v>
      </c>
      <c r="H5565" s="3"/>
      <c r="I5565" s="3" t="s">
        <v>833</v>
      </c>
      <c r="J5565" s="3">
        <v>2040</v>
      </c>
      <c r="K5565" s="9">
        <v>85</v>
      </c>
    </row>
    <row r="5566" spans="1:11" x14ac:dyDescent="0.3">
      <c r="A5566" s="4" t="s">
        <v>325</v>
      </c>
      <c r="B5566" s="4" t="s">
        <v>368</v>
      </c>
      <c r="C5566" s="4" t="s">
        <v>10</v>
      </c>
      <c r="D5566" s="4" t="s">
        <v>721</v>
      </c>
      <c r="E5566" s="3" t="s">
        <v>855</v>
      </c>
      <c r="F5566" s="3"/>
      <c r="G5566" s="3" t="s">
        <v>328</v>
      </c>
      <c r="H5566" s="3"/>
      <c r="I5566" s="3" t="s">
        <v>833</v>
      </c>
      <c r="J5566" s="3">
        <v>2050</v>
      </c>
      <c r="K5566" s="9">
        <v>93.5</v>
      </c>
    </row>
    <row r="5567" spans="1:11" x14ac:dyDescent="0.3">
      <c r="A5567" s="4" t="s">
        <v>325</v>
      </c>
      <c r="B5567" s="4" t="s">
        <v>368</v>
      </c>
      <c r="C5567" s="4" t="s">
        <v>10</v>
      </c>
      <c r="D5567" s="4" t="s">
        <v>809</v>
      </c>
      <c r="E5567" s="3" t="s">
        <v>926</v>
      </c>
      <c r="F5567" s="3"/>
      <c r="G5567" s="3" t="s">
        <v>332</v>
      </c>
      <c r="H5567" s="3" t="s">
        <v>39</v>
      </c>
      <c r="I5567" s="3" t="s">
        <v>12</v>
      </c>
      <c r="J5567" s="3">
        <v>2020</v>
      </c>
      <c r="K5567" s="9" t="s">
        <v>330</v>
      </c>
    </row>
    <row r="5568" spans="1:11" x14ac:dyDescent="0.3">
      <c r="A5568" s="4" t="s">
        <v>325</v>
      </c>
      <c r="B5568" s="4" t="s">
        <v>368</v>
      </c>
      <c r="C5568" s="4" t="s">
        <v>10</v>
      </c>
      <c r="D5568" s="4" t="s">
        <v>809</v>
      </c>
      <c r="E5568" s="3" t="s">
        <v>926</v>
      </c>
      <c r="F5568" s="3"/>
      <c r="G5568" s="3" t="s">
        <v>332</v>
      </c>
      <c r="H5568" s="3" t="s">
        <v>39</v>
      </c>
      <c r="I5568" s="3" t="s">
        <v>12</v>
      </c>
      <c r="J5568" s="3">
        <v>2050</v>
      </c>
      <c r="K5568" s="9">
        <v>14000</v>
      </c>
    </row>
    <row r="5569" spans="1:11" x14ac:dyDescent="0.3">
      <c r="A5569" s="4" t="s">
        <v>325</v>
      </c>
      <c r="B5569" s="4" t="s">
        <v>368</v>
      </c>
      <c r="C5569" s="4" t="s">
        <v>10</v>
      </c>
      <c r="D5569" s="4" t="s">
        <v>809</v>
      </c>
      <c r="E5569" s="3" t="s">
        <v>926</v>
      </c>
      <c r="F5569" s="3"/>
      <c r="G5569" s="3" t="s">
        <v>332</v>
      </c>
      <c r="H5569" s="3" t="s">
        <v>39</v>
      </c>
      <c r="I5569" s="3" t="s">
        <v>11</v>
      </c>
      <c r="J5569" s="3">
        <v>2020</v>
      </c>
      <c r="K5569" s="9">
        <v>35000</v>
      </c>
    </row>
    <row r="5570" spans="1:11" x14ac:dyDescent="0.3">
      <c r="A5570" s="4" t="s">
        <v>325</v>
      </c>
      <c r="B5570" s="4" t="s">
        <v>368</v>
      </c>
      <c r="C5570" s="4" t="s">
        <v>10</v>
      </c>
      <c r="D5570" s="4" t="s">
        <v>809</v>
      </c>
      <c r="E5570" s="3" t="s">
        <v>926</v>
      </c>
      <c r="F5570" s="3"/>
      <c r="G5570" s="3" t="s">
        <v>332</v>
      </c>
      <c r="H5570" s="3" t="s">
        <v>39</v>
      </c>
      <c r="I5570" s="3" t="s">
        <v>11</v>
      </c>
      <c r="J5570" s="3">
        <v>2050</v>
      </c>
      <c r="K5570" s="9" t="s">
        <v>331</v>
      </c>
    </row>
    <row r="5571" spans="1:11" x14ac:dyDescent="0.3">
      <c r="A5571" s="4" t="s">
        <v>325</v>
      </c>
      <c r="B5571" s="4" t="s">
        <v>368</v>
      </c>
      <c r="C5571" s="4" t="s">
        <v>10</v>
      </c>
      <c r="D5571" s="4" t="s">
        <v>809</v>
      </c>
      <c r="E5571" s="3" t="s">
        <v>926</v>
      </c>
      <c r="F5571" s="3"/>
      <c r="G5571" s="3" t="s">
        <v>332</v>
      </c>
      <c r="H5571" s="3" t="s">
        <v>39</v>
      </c>
      <c r="I5571" s="3" t="s">
        <v>833</v>
      </c>
      <c r="J5571" s="3">
        <v>2030</v>
      </c>
      <c r="K5571" s="9">
        <v>23000</v>
      </c>
    </row>
    <row r="5572" spans="1:11" x14ac:dyDescent="0.3">
      <c r="A5572" s="4" t="s">
        <v>325</v>
      </c>
      <c r="B5572" s="4" t="s">
        <v>368</v>
      </c>
      <c r="C5572" s="4" t="s">
        <v>10</v>
      </c>
      <c r="D5572" s="4" t="s">
        <v>809</v>
      </c>
      <c r="E5572" s="3" t="s">
        <v>926</v>
      </c>
      <c r="F5572" s="3"/>
      <c r="G5572" s="3" t="s">
        <v>332</v>
      </c>
      <c r="H5572" s="3" t="s">
        <v>39</v>
      </c>
      <c r="I5572" s="3" t="s">
        <v>833</v>
      </c>
      <c r="J5572" s="3">
        <v>2040</v>
      </c>
      <c r="K5572" s="9">
        <v>25000</v>
      </c>
    </row>
    <row r="5573" spans="1:11" x14ac:dyDescent="0.3">
      <c r="A5573" s="4" t="s">
        <v>325</v>
      </c>
      <c r="B5573" s="4" t="s">
        <v>368</v>
      </c>
      <c r="C5573" s="4" t="s">
        <v>10</v>
      </c>
      <c r="D5573" s="4" t="s">
        <v>809</v>
      </c>
      <c r="E5573" s="3" t="s">
        <v>926</v>
      </c>
      <c r="F5573" s="3"/>
      <c r="G5573" s="3" t="s">
        <v>332</v>
      </c>
      <c r="H5573" s="3" t="s">
        <v>39</v>
      </c>
      <c r="I5573" s="3" t="s">
        <v>833</v>
      </c>
      <c r="J5573" s="3">
        <v>2050</v>
      </c>
      <c r="K5573" s="9">
        <v>28000</v>
      </c>
    </row>
    <row r="5574" spans="1:11" x14ac:dyDescent="0.3">
      <c r="A5574" s="4" t="s">
        <v>325</v>
      </c>
      <c r="B5574" s="4" t="s">
        <v>368</v>
      </c>
      <c r="C5574" s="4" t="s">
        <v>370</v>
      </c>
      <c r="D5574" s="4" t="s">
        <v>475</v>
      </c>
      <c r="E5574" s="3" t="s">
        <v>850</v>
      </c>
      <c r="F5574" s="3"/>
      <c r="G5574" s="3" t="s">
        <v>334</v>
      </c>
      <c r="H5574" s="3"/>
      <c r="I5574" s="3" t="s">
        <v>12</v>
      </c>
      <c r="J5574" s="3">
        <v>2020</v>
      </c>
      <c r="K5574" s="9">
        <v>45</v>
      </c>
    </row>
    <row r="5575" spans="1:11" x14ac:dyDescent="0.3">
      <c r="A5575" s="4" t="s">
        <v>325</v>
      </c>
      <c r="B5575" s="4" t="s">
        <v>368</v>
      </c>
      <c r="C5575" s="4" t="s">
        <v>370</v>
      </c>
      <c r="D5575" s="4" t="s">
        <v>475</v>
      </c>
      <c r="E5575" s="3" t="s">
        <v>850</v>
      </c>
      <c r="F5575" s="3"/>
      <c r="G5575" s="3" t="s">
        <v>334</v>
      </c>
      <c r="H5575" s="3"/>
      <c r="I5575" s="3" t="s">
        <v>12</v>
      </c>
      <c r="J5575" s="3">
        <v>2050</v>
      </c>
      <c r="K5575" s="9">
        <v>45</v>
      </c>
    </row>
    <row r="5576" spans="1:11" x14ac:dyDescent="0.3">
      <c r="A5576" s="4" t="s">
        <v>325</v>
      </c>
      <c r="B5576" s="4" t="s">
        <v>368</v>
      </c>
      <c r="C5576" s="4" t="s">
        <v>370</v>
      </c>
      <c r="D5576" s="4" t="s">
        <v>475</v>
      </c>
      <c r="E5576" s="3" t="s">
        <v>850</v>
      </c>
      <c r="F5576" s="3"/>
      <c r="G5576" s="3" t="s">
        <v>334</v>
      </c>
      <c r="H5576" s="3"/>
      <c r="I5576" s="3" t="s">
        <v>11</v>
      </c>
      <c r="J5576" s="3">
        <v>2020</v>
      </c>
      <c r="K5576" s="9" t="s">
        <v>341</v>
      </c>
    </row>
    <row r="5577" spans="1:11" x14ac:dyDescent="0.3">
      <c r="A5577" s="4" t="s">
        <v>325</v>
      </c>
      <c r="B5577" s="4" t="s">
        <v>368</v>
      </c>
      <c r="C5577" s="4" t="s">
        <v>370</v>
      </c>
      <c r="D5577" s="4" t="s">
        <v>475</v>
      </c>
      <c r="E5577" s="3" t="s">
        <v>850</v>
      </c>
      <c r="F5577" s="3"/>
      <c r="G5577" s="3" t="s">
        <v>334</v>
      </c>
      <c r="H5577" s="3"/>
      <c r="I5577" s="3" t="s">
        <v>11</v>
      </c>
      <c r="J5577" s="3">
        <v>2050</v>
      </c>
      <c r="K5577" s="9">
        <v>55</v>
      </c>
    </row>
    <row r="5578" spans="1:11" x14ac:dyDescent="0.3">
      <c r="A5578" s="4" t="s">
        <v>325</v>
      </c>
      <c r="B5578" s="4" t="s">
        <v>368</v>
      </c>
      <c r="C5578" s="4" t="s">
        <v>370</v>
      </c>
      <c r="D5578" s="4" t="s">
        <v>475</v>
      </c>
      <c r="E5578" s="3" t="s">
        <v>850</v>
      </c>
      <c r="F5578" s="3"/>
      <c r="G5578" s="3" t="s">
        <v>334</v>
      </c>
      <c r="H5578" s="3"/>
      <c r="I5578" s="3" t="s">
        <v>833</v>
      </c>
      <c r="J5578" s="3">
        <v>2030</v>
      </c>
      <c r="K5578" s="9">
        <v>50</v>
      </c>
    </row>
    <row r="5579" spans="1:11" x14ac:dyDescent="0.3">
      <c r="A5579" s="4" t="s">
        <v>325</v>
      </c>
      <c r="B5579" s="4" t="s">
        <v>368</v>
      </c>
      <c r="C5579" s="4" t="s">
        <v>370</v>
      </c>
      <c r="D5579" s="4" t="s">
        <v>475</v>
      </c>
      <c r="E5579" s="3" t="s">
        <v>850</v>
      </c>
      <c r="F5579" s="3"/>
      <c r="G5579" s="3" t="s">
        <v>334</v>
      </c>
      <c r="H5579" s="3"/>
      <c r="I5579" s="3" t="s">
        <v>833</v>
      </c>
      <c r="J5579" s="3">
        <v>2040</v>
      </c>
      <c r="K5579" s="9">
        <v>50</v>
      </c>
    </row>
    <row r="5580" spans="1:11" x14ac:dyDescent="0.3">
      <c r="A5580" s="4" t="s">
        <v>325</v>
      </c>
      <c r="B5580" s="4" t="s">
        <v>368</v>
      </c>
      <c r="C5580" s="4" t="s">
        <v>370</v>
      </c>
      <c r="D5580" s="4" t="s">
        <v>475</v>
      </c>
      <c r="E5580" s="3" t="s">
        <v>850</v>
      </c>
      <c r="F5580" s="3"/>
      <c r="G5580" s="3" t="s">
        <v>334</v>
      </c>
      <c r="H5580" s="3"/>
      <c r="I5580" s="3" t="s">
        <v>833</v>
      </c>
      <c r="J5580" s="3">
        <v>2050</v>
      </c>
      <c r="K5580" s="9">
        <v>50</v>
      </c>
    </row>
    <row r="5581" spans="1:11" x14ac:dyDescent="0.3">
      <c r="A5581" s="4" t="s">
        <v>325</v>
      </c>
      <c r="B5581" s="4" t="s">
        <v>368</v>
      </c>
      <c r="C5581" s="4" t="s">
        <v>370</v>
      </c>
      <c r="D5581" s="4" t="s">
        <v>476</v>
      </c>
      <c r="E5581" s="3" t="s">
        <v>850</v>
      </c>
      <c r="F5581" s="3"/>
      <c r="G5581" s="3" t="s">
        <v>334</v>
      </c>
      <c r="H5581" s="3"/>
      <c r="I5581" s="3" t="s">
        <v>12</v>
      </c>
      <c r="J5581" s="3">
        <v>2020</v>
      </c>
      <c r="K5581" s="9">
        <v>45</v>
      </c>
    </row>
    <row r="5582" spans="1:11" x14ac:dyDescent="0.3">
      <c r="A5582" s="4" t="s">
        <v>325</v>
      </c>
      <c r="B5582" s="4" t="s">
        <v>368</v>
      </c>
      <c r="C5582" s="4" t="s">
        <v>370</v>
      </c>
      <c r="D5582" s="4" t="s">
        <v>476</v>
      </c>
      <c r="E5582" s="3" t="s">
        <v>850</v>
      </c>
      <c r="F5582" s="3"/>
      <c r="G5582" s="3" t="s">
        <v>334</v>
      </c>
      <c r="H5582" s="3"/>
      <c r="I5582" s="3" t="s">
        <v>12</v>
      </c>
      <c r="J5582" s="3">
        <v>2050</v>
      </c>
      <c r="K5582" s="9">
        <v>45</v>
      </c>
    </row>
    <row r="5583" spans="1:11" x14ac:dyDescent="0.3">
      <c r="A5583" s="4" t="s">
        <v>325</v>
      </c>
      <c r="B5583" s="4" t="s">
        <v>368</v>
      </c>
      <c r="C5583" s="4" t="s">
        <v>370</v>
      </c>
      <c r="D5583" s="4" t="s">
        <v>476</v>
      </c>
      <c r="E5583" s="3" t="s">
        <v>850</v>
      </c>
      <c r="F5583" s="3"/>
      <c r="G5583" s="3" t="s">
        <v>334</v>
      </c>
      <c r="H5583" s="3"/>
      <c r="I5583" s="3" t="s">
        <v>11</v>
      </c>
      <c r="J5583" s="3">
        <v>2020</v>
      </c>
      <c r="K5583" s="9">
        <v>55</v>
      </c>
    </row>
    <row r="5584" spans="1:11" x14ac:dyDescent="0.3">
      <c r="A5584" s="4" t="s">
        <v>325</v>
      </c>
      <c r="B5584" s="4" t="s">
        <v>368</v>
      </c>
      <c r="C5584" s="4" t="s">
        <v>370</v>
      </c>
      <c r="D5584" s="4" t="s">
        <v>476</v>
      </c>
      <c r="E5584" s="3" t="s">
        <v>850</v>
      </c>
      <c r="F5584" s="3"/>
      <c r="G5584" s="3" t="s">
        <v>334</v>
      </c>
      <c r="H5584" s="3"/>
      <c r="I5584" s="3" t="s">
        <v>11</v>
      </c>
      <c r="J5584" s="3">
        <v>2050</v>
      </c>
      <c r="K5584" s="9">
        <v>55</v>
      </c>
    </row>
    <row r="5585" spans="1:11" x14ac:dyDescent="0.3">
      <c r="A5585" s="4" t="s">
        <v>325</v>
      </c>
      <c r="B5585" s="4" t="s">
        <v>368</v>
      </c>
      <c r="C5585" s="4" t="s">
        <v>370</v>
      </c>
      <c r="D5585" s="4" t="s">
        <v>476</v>
      </c>
      <c r="E5585" s="3" t="s">
        <v>850</v>
      </c>
      <c r="F5585" s="3"/>
      <c r="G5585" s="3" t="s">
        <v>334</v>
      </c>
      <c r="H5585" s="3"/>
      <c r="I5585" s="3" t="s">
        <v>833</v>
      </c>
      <c r="J5585" s="3">
        <v>2030</v>
      </c>
      <c r="K5585" s="9">
        <v>50</v>
      </c>
    </row>
    <row r="5586" spans="1:11" x14ac:dyDescent="0.3">
      <c r="A5586" s="4" t="s">
        <v>325</v>
      </c>
      <c r="B5586" s="4" t="s">
        <v>368</v>
      </c>
      <c r="C5586" s="4" t="s">
        <v>370</v>
      </c>
      <c r="D5586" s="4" t="s">
        <v>476</v>
      </c>
      <c r="E5586" s="3" t="s">
        <v>850</v>
      </c>
      <c r="F5586" s="3"/>
      <c r="G5586" s="3" t="s">
        <v>334</v>
      </c>
      <c r="H5586" s="3"/>
      <c r="I5586" s="3" t="s">
        <v>833</v>
      </c>
      <c r="J5586" s="3">
        <v>2040</v>
      </c>
      <c r="K5586" s="9">
        <v>50</v>
      </c>
    </row>
    <row r="5587" spans="1:11" x14ac:dyDescent="0.3">
      <c r="A5587" s="4" t="s">
        <v>325</v>
      </c>
      <c r="B5587" s="4" t="s">
        <v>368</v>
      </c>
      <c r="C5587" s="4" t="s">
        <v>370</v>
      </c>
      <c r="D5587" s="4" t="s">
        <v>476</v>
      </c>
      <c r="E5587" s="3" t="s">
        <v>850</v>
      </c>
      <c r="F5587" s="3"/>
      <c r="G5587" s="3" t="s">
        <v>334</v>
      </c>
      <c r="H5587" s="3"/>
      <c r="I5587" s="3" t="s">
        <v>833</v>
      </c>
      <c r="J5587" s="3">
        <v>2050</v>
      </c>
      <c r="K5587" s="9">
        <v>50</v>
      </c>
    </row>
    <row r="5588" spans="1:11" x14ac:dyDescent="0.3">
      <c r="A5588" s="4" t="s">
        <v>325</v>
      </c>
      <c r="B5588" s="4" t="s">
        <v>368</v>
      </c>
      <c r="C5588" s="4" t="s">
        <v>370</v>
      </c>
      <c r="D5588" s="4" t="s">
        <v>811</v>
      </c>
      <c r="E5588" s="3" t="s">
        <v>927</v>
      </c>
      <c r="F5588" s="3"/>
      <c r="G5588" s="3" t="s">
        <v>342</v>
      </c>
      <c r="H5588" s="3" t="s">
        <v>340</v>
      </c>
      <c r="I5588" s="3" t="s">
        <v>12</v>
      </c>
      <c r="J5588" s="3">
        <v>2020</v>
      </c>
      <c r="K5588" s="9">
        <v>6000</v>
      </c>
    </row>
    <row r="5589" spans="1:11" x14ac:dyDescent="0.3">
      <c r="A5589" s="4" t="s">
        <v>325</v>
      </c>
      <c r="B5589" s="4" t="s">
        <v>368</v>
      </c>
      <c r="C5589" s="4" t="s">
        <v>370</v>
      </c>
      <c r="D5589" s="4" t="s">
        <v>811</v>
      </c>
      <c r="E5589" s="3" t="s">
        <v>927</v>
      </c>
      <c r="F5589" s="3"/>
      <c r="G5589" s="3" t="s">
        <v>342</v>
      </c>
      <c r="H5589" s="3" t="s">
        <v>340</v>
      </c>
      <c r="I5589" s="3" t="s">
        <v>12</v>
      </c>
      <c r="J5589" s="3">
        <v>2050</v>
      </c>
      <c r="K5589" s="9">
        <v>4900</v>
      </c>
    </row>
    <row r="5590" spans="1:11" x14ac:dyDescent="0.3">
      <c r="A5590" s="4" t="s">
        <v>325</v>
      </c>
      <c r="B5590" s="4" t="s">
        <v>368</v>
      </c>
      <c r="C5590" s="4" t="s">
        <v>370</v>
      </c>
      <c r="D5590" s="4" t="s">
        <v>811</v>
      </c>
      <c r="E5590" s="3" t="s">
        <v>927</v>
      </c>
      <c r="F5590" s="3"/>
      <c r="G5590" s="3" t="s">
        <v>342</v>
      </c>
      <c r="H5590" s="3" t="s">
        <v>340</v>
      </c>
      <c r="I5590" s="3" t="s">
        <v>11</v>
      </c>
      <c r="J5590" s="3">
        <v>2020</v>
      </c>
      <c r="K5590" s="9">
        <v>18000</v>
      </c>
    </row>
    <row r="5591" spans="1:11" x14ac:dyDescent="0.3">
      <c r="A5591" s="4" t="s">
        <v>325</v>
      </c>
      <c r="B5591" s="4" t="s">
        <v>368</v>
      </c>
      <c r="C5591" s="4" t="s">
        <v>370</v>
      </c>
      <c r="D5591" s="4" t="s">
        <v>811</v>
      </c>
      <c r="E5591" s="3" t="s">
        <v>927</v>
      </c>
      <c r="F5591" s="3"/>
      <c r="G5591" s="3" t="s">
        <v>342</v>
      </c>
      <c r="H5591" s="3" t="s">
        <v>340</v>
      </c>
      <c r="I5591" s="3" t="s">
        <v>11</v>
      </c>
      <c r="J5591" s="3">
        <v>2050</v>
      </c>
      <c r="K5591" s="9">
        <v>15000</v>
      </c>
    </row>
    <row r="5592" spans="1:11" x14ac:dyDescent="0.3">
      <c r="A5592" s="4" t="s">
        <v>325</v>
      </c>
      <c r="B5592" s="4" t="s">
        <v>368</v>
      </c>
      <c r="C5592" s="4" t="s">
        <v>370</v>
      </c>
      <c r="D5592" s="4" t="s">
        <v>811</v>
      </c>
      <c r="E5592" s="3" t="s">
        <v>927</v>
      </c>
      <c r="F5592" s="3"/>
      <c r="G5592" s="3" t="s">
        <v>342</v>
      </c>
      <c r="H5592" s="3" t="s">
        <v>340</v>
      </c>
      <c r="I5592" s="3" t="s">
        <v>833</v>
      </c>
      <c r="J5592" s="3">
        <v>2030</v>
      </c>
      <c r="K5592" s="9">
        <v>12000</v>
      </c>
    </row>
    <row r="5593" spans="1:11" x14ac:dyDescent="0.3">
      <c r="A5593" s="4" t="s">
        <v>325</v>
      </c>
      <c r="B5593" s="4" t="s">
        <v>368</v>
      </c>
      <c r="C5593" s="4" t="s">
        <v>370</v>
      </c>
      <c r="D5593" s="4" t="s">
        <v>811</v>
      </c>
      <c r="E5593" s="3" t="s">
        <v>927</v>
      </c>
      <c r="F5593" s="3"/>
      <c r="G5593" s="3" t="s">
        <v>342</v>
      </c>
      <c r="H5593" s="3" t="s">
        <v>340</v>
      </c>
      <c r="I5593" s="3" t="s">
        <v>833</v>
      </c>
      <c r="J5593" s="3">
        <v>2040</v>
      </c>
      <c r="K5593" s="9">
        <v>11000</v>
      </c>
    </row>
    <row r="5594" spans="1:11" x14ac:dyDescent="0.3">
      <c r="A5594" s="4" t="s">
        <v>325</v>
      </c>
      <c r="B5594" s="4" t="s">
        <v>368</v>
      </c>
      <c r="C5594" s="4" t="s">
        <v>370</v>
      </c>
      <c r="D5594" s="4" t="s">
        <v>811</v>
      </c>
      <c r="E5594" s="3" t="s">
        <v>927</v>
      </c>
      <c r="F5594" s="3"/>
      <c r="G5594" s="3" t="s">
        <v>342</v>
      </c>
      <c r="H5594" s="3" t="s">
        <v>340</v>
      </c>
      <c r="I5594" s="3" t="s">
        <v>833</v>
      </c>
      <c r="J5594" s="3">
        <v>2050</v>
      </c>
      <c r="K5594" s="9">
        <v>9700</v>
      </c>
    </row>
    <row r="5595" spans="1:11" x14ac:dyDescent="0.3">
      <c r="A5595" s="4" t="s">
        <v>325</v>
      </c>
      <c r="B5595" s="4" t="s">
        <v>368</v>
      </c>
      <c r="C5595" s="4" t="s">
        <v>370</v>
      </c>
      <c r="D5595" s="4" t="s">
        <v>810</v>
      </c>
      <c r="E5595" s="3" t="s">
        <v>928</v>
      </c>
      <c r="F5595" s="3"/>
      <c r="G5595" s="3" t="s">
        <v>339</v>
      </c>
      <c r="H5595" s="3" t="s">
        <v>340</v>
      </c>
      <c r="I5595" s="3" t="s">
        <v>12</v>
      </c>
      <c r="J5595" s="3">
        <v>2020</v>
      </c>
      <c r="K5595" s="9">
        <v>0.3</v>
      </c>
    </row>
    <row r="5596" spans="1:11" x14ac:dyDescent="0.3">
      <c r="A5596" s="4" t="s">
        <v>325</v>
      </c>
      <c r="B5596" s="4" t="s">
        <v>368</v>
      </c>
      <c r="C5596" s="4" t="s">
        <v>370</v>
      </c>
      <c r="D5596" s="4" t="s">
        <v>810</v>
      </c>
      <c r="E5596" s="3" t="s">
        <v>928</v>
      </c>
      <c r="F5596" s="3"/>
      <c r="G5596" s="3" t="s">
        <v>339</v>
      </c>
      <c r="H5596" s="3" t="s">
        <v>340</v>
      </c>
      <c r="I5596" s="3" t="s">
        <v>12</v>
      </c>
      <c r="J5596" s="3">
        <v>2050</v>
      </c>
      <c r="K5596" s="9">
        <v>0.2</v>
      </c>
    </row>
    <row r="5597" spans="1:11" x14ac:dyDescent="0.3">
      <c r="A5597" s="4" t="s">
        <v>325</v>
      </c>
      <c r="B5597" s="4" t="s">
        <v>368</v>
      </c>
      <c r="C5597" s="4" t="s">
        <v>370</v>
      </c>
      <c r="D5597" s="4" t="s">
        <v>810</v>
      </c>
      <c r="E5597" s="3" t="s">
        <v>928</v>
      </c>
      <c r="F5597" s="3"/>
      <c r="G5597" s="3" t="s">
        <v>339</v>
      </c>
      <c r="H5597" s="3" t="s">
        <v>340</v>
      </c>
      <c r="I5597" s="3" t="s">
        <v>11</v>
      </c>
      <c r="J5597" s="3">
        <v>2020</v>
      </c>
      <c r="K5597" s="9">
        <v>0.9</v>
      </c>
    </row>
    <row r="5598" spans="1:11" x14ac:dyDescent="0.3">
      <c r="A5598" s="4" t="s">
        <v>325</v>
      </c>
      <c r="B5598" s="4" t="s">
        <v>368</v>
      </c>
      <c r="C5598" s="4" t="s">
        <v>370</v>
      </c>
      <c r="D5598" s="4" t="s">
        <v>810</v>
      </c>
      <c r="E5598" s="3" t="s">
        <v>928</v>
      </c>
      <c r="F5598" s="3"/>
      <c r="G5598" s="3" t="s">
        <v>339</v>
      </c>
      <c r="H5598" s="3" t="s">
        <v>340</v>
      </c>
      <c r="I5598" s="3" t="s">
        <v>11</v>
      </c>
      <c r="J5598" s="3">
        <v>2050</v>
      </c>
      <c r="K5598" s="9">
        <v>0.7</v>
      </c>
    </row>
    <row r="5599" spans="1:11" x14ac:dyDescent="0.3">
      <c r="A5599" s="4" t="s">
        <v>325</v>
      </c>
      <c r="B5599" s="4" t="s">
        <v>368</v>
      </c>
      <c r="C5599" s="4" t="s">
        <v>370</v>
      </c>
      <c r="D5599" s="4" t="s">
        <v>810</v>
      </c>
      <c r="E5599" s="3" t="s">
        <v>928</v>
      </c>
      <c r="F5599" s="3"/>
      <c r="G5599" s="3" t="s">
        <v>339</v>
      </c>
      <c r="H5599" s="3" t="s">
        <v>340</v>
      </c>
      <c r="I5599" s="3" t="s">
        <v>833</v>
      </c>
      <c r="J5599" s="3">
        <v>2030</v>
      </c>
      <c r="K5599" s="9">
        <v>0.6</v>
      </c>
    </row>
    <row r="5600" spans="1:11" x14ac:dyDescent="0.3">
      <c r="A5600" s="4" t="s">
        <v>325</v>
      </c>
      <c r="B5600" s="4" t="s">
        <v>368</v>
      </c>
      <c r="C5600" s="4" t="s">
        <v>370</v>
      </c>
      <c r="D5600" s="4" t="s">
        <v>810</v>
      </c>
      <c r="E5600" s="3" t="s">
        <v>928</v>
      </c>
      <c r="F5600" s="3"/>
      <c r="G5600" s="3" t="s">
        <v>339</v>
      </c>
      <c r="H5600" s="3" t="s">
        <v>340</v>
      </c>
      <c r="I5600" s="3" t="s">
        <v>833</v>
      </c>
      <c r="J5600" s="3">
        <v>2040</v>
      </c>
      <c r="K5600" s="9">
        <v>0.55000000000000004</v>
      </c>
    </row>
    <row r="5601" spans="1:11" x14ac:dyDescent="0.3">
      <c r="A5601" s="4" t="s">
        <v>325</v>
      </c>
      <c r="B5601" s="4" t="s">
        <v>368</v>
      </c>
      <c r="C5601" s="4" t="s">
        <v>370</v>
      </c>
      <c r="D5601" s="4" t="s">
        <v>810</v>
      </c>
      <c r="E5601" s="3" t="s">
        <v>928</v>
      </c>
      <c r="F5601" s="3"/>
      <c r="G5601" s="3" t="s">
        <v>339</v>
      </c>
      <c r="H5601" s="3" t="s">
        <v>340</v>
      </c>
      <c r="I5601" s="3" t="s">
        <v>833</v>
      </c>
      <c r="J5601" s="3">
        <v>2050</v>
      </c>
      <c r="K5601" s="9">
        <v>0.48499999999999999</v>
      </c>
    </row>
    <row r="5602" spans="1:11" x14ac:dyDescent="0.3">
      <c r="A5602" s="4" t="s">
        <v>325</v>
      </c>
      <c r="B5602" s="4" t="s">
        <v>368</v>
      </c>
      <c r="C5602" s="4" t="s">
        <v>370</v>
      </c>
      <c r="D5602" s="4" t="s">
        <v>812</v>
      </c>
      <c r="E5602" s="3" t="s">
        <v>929</v>
      </c>
      <c r="F5602" s="3"/>
      <c r="G5602" s="3" t="s">
        <v>343</v>
      </c>
      <c r="H5602" s="3" t="s">
        <v>340</v>
      </c>
      <c r="I5602" s="3" t="s">
        <v>12</v>
      </c>
      <c r="J5602" s="3">
        <v>2020</v>
      </c>
      <c r="K5602" s="9">
        <v>2</v>
      </c>
    </row>
    <row r="5603" spans="1:11" x14ac:dyDescent="0.3">
      <c r="A5603" s="4" t="s">
        <v>325</v>
      </c>
      <c r="B5603" s="4" t="s">
        <v>368</v>
      </c>
      <c r="C5603" s="4" t="s">
        <v>370</v>
      </c>
      <c r="D5603" s="4" t="s">
        <v>812</v>
      </c>
      <c r="E5603" s="3" t="s">
        <v>929</v>
      </c>
      <c r="F5603" s="3"/>
      <c r="G5603" s="3" t="s">
        <v>343</v>
      </c>
      <c r="H5603" s="3" t="s">
        <v>340</v>
      </c>
      <c r="I5603" s="3" t="s">
        <v>12</v>
      </c>
      <c r="J5603" s="3">
        <v>2050</v>
      </c>
      <c r="K5603" s="9">
        <v>1.62</v>
      </c>
    </row>
    <row r="5604" spans="1:11" x14ac:dyDescent="0.3">
      <c r="A5604" s="4" t="s">
        <v>325</v>
      </c>
      <c r="B5604" s="4" t="s">
        <v>368</v>
      </c>
      <c r="C5604" s="4" t="s">
        <v>370</v>
      </c>
      <c r="D5604" s="4" t="s">
        <v>812</v>
      </c>
      <c r="E5604" s="3" t="s">
        <v>929</v>
      </c>
      <c r="F5604" s="3"/>
      <c r="G5604" s="3" t="s">
        <v>343</v>
      </c>
      <c r="H5604" s="3" t="s">
        <v>340</v>
      </c>
      <c r="I5604" s="3" t="s">
        <v>11</v>
      </c>
      <c r="J5604" s="3">
        <v>2020</v>
      </c>
      <c r="K5604" s="9">
        <v>6</v>
      </c>
    </row>
    <row r="5605" spans="1:11" x14ac:dyDescent="0.3">
      <c r="A5605" s="4" t="s">
        <v>325</v>
      </c>
      <c r="B5605" s="4" t="s">
        <v>368</v>
      </c>
      <c r="C5605" s="4" t="s">
        <v>370</v>
      </c>
      <c r="D5605" s="4" t="s">
        <v>812</v>
      </c>
      <c r="E5605" s="3" t="s">
        <v>929</v>
      </c>
      <c r="F5605" s="3"/>
      <c r="G5605" s="3" t="s">
        <v>343</v>
      </c>
      <c r="H5605" s="3" t="s">
        <v>340</v>
      </c>
      <c r="I5605" s="3" t="s">
        <v>11</v>
      </c>
      <c r="J5605" s="3">
        <v>2050</v>
      </c>
      <c r="K5605" s="9">
        <v>4.8600000000000003</v>
      </c>
    </row>
    <row r="5606" spans="1:11" x14ac:dyDescent="0.3">
      <c r="A5606" s="4" t="s">
        <v>325</v>
      </c>
      <c r="B5606" s="4" t="s">
        <v>368</v>
      </c>
      <c r="C5606" s="4" t="s">
        <v>370</v>
      </c>
      <c r="D5606" s="4" t="s">
        <v>812</v>
      </c>
      <c r="E5606" s="3" t="s">
        <v>929</v>
      </c>
      <c r="F5606" s="3"/>
      <c r="G5606" s="3" t="s">
        <v>343</v>
      </c>
      <c r="H5606" s="3" t="s">
        <v>340</v>
      </c>
      <c r="I5606" s="3" t="s">
        <v>833</v>
      </c>
      <c r="J5606" s="3">
        <v>2030</v>
      </c>
      <c r="K5606" s="9">
        <v>4</v>
      </c>
    </row>
    <row r="5607" spans="1:11" x14ac:dyDescent="0.3">
      <c r="A5607" s="4" t="s">
        <v>325</v>
      </c>
      <c r="B5607" s="4" t="s">
        <v>368</v>
      </c>
      <c r="C5607" s="4" t="s">
        <v>370</v>
      </c>
      <c r="D5607" s="4" t="s">
        <v>812</v>
      </c>
      <c r="E5607" s="3" t="s">
        <v>929</v>
      </c>
      <c r="F5607" s="3"/>
      <c r="G5607" s="3" t="s">
        <v>343</v>
      </c>
      <c r="H5607" s="3" t="s">
        <v>340</v>
      </c>
      <c r="I5607" s="3" t="s">
        <v>833</v>
      </c>
      <c r="J5607" s="3">
        <v>2040</v>
      </c>
      <c r="K5607" s="9">
        <v>3.6</v>
      </c>
    </row>
    <row r="5608" spans="1:11" x14ac:dyDescent="0.3">
      <c r="A5608" s="4" t="s">
        <v>325</v>
      </c>
      <c r="B5608" s="4" t="s">
        <v>368</v>
      </c>
      <c r="C5608" s="4" t="s">
        <v>370</v>
      </c>
      <c r="D5608" s="4" t="s">
        <v>812</v>
      </c>
      <c r="E5608" s="3" t="s">
        <v>929</v>
      </c>
      <c r="F5608" s="3"/>
      <c r="G5608" s="3" t="s">
        <v>343</v>
      </c>
      <c r="H5608" s="3" t="s">
        <v>340</v>
      </c>
      <c r="I5608" s="3" t="s">
        <v>833</v>
      </c>
      <c r="J5608" s="3">
        <v>2050</v>
      </c>
      <c r="K5608" s="9">
        <v>3.24</v>
      </c>
    </row>
    <row r="5609" spans="1:11" x14ac:dyDescent="0.3">
      <c r="A5609" s="4" t="s">
        <v>325</v>
      </c>
      <c r="B5609" s="4" t="s">
        <v>368</v>
      </c>
      <c r="C5609" s="4" t="s">
        <v>36</v>
      </c>
      <c r="D5609" s="4" t="s">
        <v>524</v>
      </c>
      <c r="E5609" s="3" t="s">
        <v>850</v>
      </c>
      <c r="F5609" s="3"/>
      <c r="G5609" s="3" t="s">
        <v>344</v>
      </c>
      <c r="H5609" s="3"/>
      <c r="I5609" s="3" t="s">
        <v>833</v>
      </c>
      <c r="J5609" s="3">
        <v>2030</v>
      </c>
      <c r="K5609" s="9">
        <v>89</v>
      </c>
    </row>
    <row r="5610" spans="1:11" x14ac:dyDescent="0.3">
      <c r="A5610" s="4" t="s">
        <v>325</v>
      </c>
      <c r="B5610" s="4" t="s">
        <v>368</v>
      </c>
      <c r="C5610" s="4" t="s">
        <v>36</v>
      </c>
      <c r="D5610" s="4" t="s">
        <v>524</v>
      </c>
      <c r="E5610" s="3" t="s">
        <v>850</v>
      </c>
      <c r="F5610" s="3"/>
      <c r="G5610" s="3" t="s">
        <v>344</v>
      </c>
      <c r="H5610" s="3"/>
      <c r="I5610" s="3" t="s">
        <v>833</v>
      </c>
      <c r="J5610" s="3">
        <v>2040</v>
      </c>
      <c r="K5610" s="9">
        <v>90</v>
      </c>
    </row>
    <row r="5611" spans="1:11" x14ac:dyDescent="0.3">
      <c r="A5611" s="4" t="s">
        <v>325</v>
      </c>
      <c r="B5611" s="4" t="s">
        <v>368</v>
      </c>
      <c r="C5611" s="4" t="s">
        <v>36</v>
      </c>
      <c r="D5611" s="4" t="s">
        <v>524</v>
      </c>
      <c r="E5611" s="3" t="s">
        <v>850</v>
      </c>
      <c r="F5611" s="3"/>
      <c r="G5611" s="3" t="s">
        <v>344</v>
      </c>
      <c r="H5611" s="3"/>
      <c r="I5611" s="3" t="s">
        <v>833</v>
      </c>
      <c r="J5611" s="3">
        <v>2050</v>
      </c>
      <c r="K5611" s="9">
        <v>91</v>
      </c>
    </row>
    <row r="5612" spans="1:11" x14ac:dyDescent="0.3">
      <c r="A5612" s="4" t="s">
        <v>326</v>
      </c>
      <c r="B5612" s="4" t="s">
        <v>372</v>
      </c>
      <c r="C5612" s="4" t="s">
        <v>10</v>
      </c>
      <c r="D5612" s="4" t="s">
        <v>936</v>
      </c>
      <c r="E5612" s="3" t="s">
        <v>866</v>
      </c>
      <c r="F5612" s="3"/>
      <c r="G5612" s="3" t="s">
        <v>335</v>
      </c>
      <c r="H5612" s="3" t="s">
        <v>39</v>
      </c>
      <c r="I5612" s="3" t="s">
        <v>12</v>
      </c>
      <c r="J5612" s="3">
        <v>2020</v>
      </c>
      <c r="K5612" s="9">
        <v>27</v>
      </c>
    </row>
    <row r="5613" spans="1:11" x14ac:dyDescent="0.3">
      <c r="A5613" s="4" t="s">
        <v>326</v>
      </c>
      <c r="B5613" s="4" t="s">
        <v>372</v>
      </c>
      <c r="C5613" s="4" t="s">
        <v>10</v>
      </c>
      <c r="D5613" s="4" t="s">
        <v>936</v>
      </c>
      <c r="E5613" s="3" t="s">
        <v>866</v>
      </c>
      <c r="F5613" s="3"/>
      <c r="G5613" s="3" t="s">
        <v>335</v>
      </c>
      <c r="H5613" s="3" t="s">
        <v>39</v>
      </c>
      <c r="I5613" s="3" t="s">
        <v>12</v>
      </c>
      <c r="J5613" s="3">
        <v>2050</v>
      </c>
      <c r="K5613" s="9">
        <v>29</v>
      </c>
    </row>
    <row r="5614" spans="1:11" x14ac:dyDescent="0.3">
      <c r="A5614" s="4" t="s">
        <v>326</v>
      </c>
      <c r="B5614" s="4" t="s">
        <v>372</v>
      </c>
      <c r="C5614" s="4" t="s">
        <v>10</v>
      </c>
      <c r="D5614" s="4" t="s">
        <v>936</v>
      </c>
      <c r="E5614" s="3" t="s">
        <v>866</v>
      </c>
      <c r="F5614" s="3"/>
      <c r="G5614" s="3" t="s">
        <v>335</v>
      </c>
      <c r="H5614" s="3" t="s">
        <v>39</v>
      </c>
      <c r="I5614" s="3" t="s">
        <v>11</v>
      </c>
      <c r="J5614" s="3">
        <v>2020</v>
      </c>
      <c r="K5614" s="9">
        <v>33</v>
      </c>
    </row>
    <row r="5615" spans="1:11" x14ac:dyDescent="0.3">
      <c r="A5615" s="4" t="s">
        <v>326</v>
      </c>
      <c r="B5615" s="4" t="s">
        <v>372</v>
      </c>
      <c r="C5615" s="4" t="s">
        <v>10</v>
      </c>
      <c r="D5615" s="4" t="s">
        <v>936</v>
      </c>
      <c r="E5615" s="3" t="s">
        <v>866</v>
      </c>
      <c r="F5615" s="3"/>
      <c r="G5615" s="3" t="s">
        <v>335</v>
      </c>
      <c r="H5615" s="3" t="s">
        <v>39</v>
      </c>
      <c r="I5615" s="3" t="s">
        <v>11</v>
      </c>
      <c r="J5615" s="3">
        <v>2050</v>
      </c>
      <c r="K5615" s="9">
        <v>35</v>
      </c>
    </row>
    <row r="5616" spans="1:11" x14ac:dyDescent="0.3">
      <c r="A5616" s="4" t="s">
        <v>326</v>
      </c>
      <c r="B5616" s="4" t="s">
        <v>372</v>
      </c>
      <c r="C5616" s="4" t="s">
        <v>10</v>
      </c>
      <c r="D5616" s="4" t="s">
        <v>936</v>
      </c>
      <c r="E5616" s="3" t="s">
        <v>866</v>
      </c>
      <c r="F5616" s="3"/>
      <c r="G5616" s="3" t="s">
        <v>335</v>
      </c>
      <c r="H5616" s="3" t="s">
        <v>39</v>
      </c>
      <c r="I5616" s="3" t="s">
        <v>833</v>
      </c>
      <c r="J5616" s="3">
        <v>2030</v>
      </c>
      <c r="K5616" s="9">
        <v>30</v>
      </c>
    </row>
    <row r="5617" spans="1:11" x14ac:dyDescent="0.3">
      <c r="A5617" s="4" t="s">
        <v>326</v>
      </c>
      <c r="B5617" s="4" t="s">
        <v>372</v>
      </c>
      <c r="C5617" s="4" t="s">
        <v>10</v>
      </c>
      <c r="D5617" s="4" t="s">
        <v>936</v>
      </c>
      <c r="E5617" s="3" t="s">
        <v>866</v>
      </c>
      <c r="F5617" s="3"/>
      <c r="G5617" s="3" t="s">
        <v>335</v>
      </c>
      <c r="H5617" s="3" t="s">
        <v>39</v>
      </c>
      <c r="I5617" s="3" t="s">
        <v>833</v>
      </c>
      <c r="J5617" s="3">
        <v>2040</v>
      </c>
      <c r="K5617" s="9">
        <v>31</v>
      </c>
    </row>
    <row r="5618" spans="1:11" x14ac:dyDescent="0.3">
      <c r="A5618" s="4" t="s">
        <v>326</v>
      </c>
      <c r="B5618" s="4" t="s">
        <v>372</v>
      </c>
      <c r="C5618" s="4" t="s">
        <v>10</v>
      </c>
      <c r="D5618" s="4" t="s">
        <v>936</v>
      </c>
      <c r="E5618" s="3" t="s">
        <v>866</v>
      </c>
      <c r="F5618" s="3"/>
      <c r="G5618" s="3" t="s">
        <v>335</v>
      </c>
      <c r="H5618" s="3" t="s">
        <v>39</v>
      </c>
      <c r="I5618" s="3" t="s">
        <v>833</v>
      </c>
      <c r="J5618" s="3">
        <v>2050</v>
      </c>
      <c r="K5618" s="9">
        <v>32</v>
      </c>
    </row>
    <row r="5619" spans="1:11" x14ac:dyDescent="0.3">
      <c r="A5619" s="4" t="s">
        <v>326</v>
      </c>
      <c r="B5619" s="4" t="s">
        <v>372</v>
      </c>
      <c r="C5619" s="4" t="s">
        <v>10</v>
      </c>
      <c r="D5619" s="4" t="s">
        <v>420</v>
      </c>
      <c r="E5619" s="3" t="s">
        <v>853</v>
      </c>
      <c r="F5619" s="3"/>
      <c r="G5619" s="3" t="s">
        <v>338</v>
      </c>
      <c r="H5619" s="3"/>
      <c r="I5619" s="3" t="s">
        <v>12</v>
      </c>
      <c r="J5619" s="3">
        <v>2020</v>
      </c>
      <c r="K5619" s="9">
        <v>1.5</v>
      </c>
    </row>
    <row r="5620" spans="1:11" x14ac:dyDescent="0.3">
      <c r="A5620" s="4" t="s">
        <v>326</v>
      </c>
      <c r="B5620" s="4" t="s">
        <v>372</v>
      </c>
      <c r="C5620" s="4" t="s">
        <v>10</v>
      </c>
      <c r="D5620" s="4" t="s">
        <v>420</v>
      </c>
      <c r="E5620" s="3" t="s">
        <v>853</v>
      </c>
      <c r="F5620" s="3"/>
      <c r="G5620" s="3" t="s">
        <v>338</v>
      </c>
      <c r="H5620" s="3"/>
      <c r="I5620" s="3" t="s">
        <v>12</v>
      </c>
      <c r="J5620" s="3">
        <v>2050</v>
      </c>
      <c r="K5620" s="9">
        <v>1.5</v>
      </c>
    </row>
    <row r="5621" spans="1:11" x14ac:dyDescent="0.3">
      <c r="A5621" s="4" t="s">
        <v>326</v>
      </c>
      <c r="B5621" s="4" t="s">
        <v>372</v>
      </c>
      <c r="C5621" s="4" t="s">
        <v>10</v>
      </c>
      <c r="D5621" s="4" t="s">
        <v>420</v>
      </c>
      <c r="E5621" s="3" t="s">
        <v>853</v>
      </c>
      <c r="F5621" s="3"/>
      <c r="G5621" s="3" t="s">
        <v>338</v>
      </c>
      <c r="H5621" s="3"/>
      <c r="I5621" s="3" t="s">
        <v>11</v>
      </c>
      <c r="J5621" s="3">
        <v>2020</v>
      </c>
      <c r="K5621" s="9">
        <v>2.5</v>
      </c>
    </row>
    <row r="5622" spans="1:11" x14ac:dyDescent="0.3">
      <c r="A5622" s="4" t="s">
        <v>326</v>
      </c>
      <c r="B5622" s="4" t="s">
        <v>372</v>
      </c>
      <c r="C5622" s="4" t="s">
        <v>10</v>
      </c>
      <c r="D5622" s="4" t="s">
        <v>420</v>
      </c>
      <c r="E5622" s="3" t="s">
        <v>853</v>
      </c>
      <c r="F5622" s="3"/>
      <c r="G5622" s="3" t="s">
        <v>338</v>
      </c>
      <c r="H5622" s="3"/>
      <c r="I5622" s="3" t="s">
        <v>11</v>
      </c>
      <c r="J5622" s="3">
        <v>2050</v>
      </c>
      <c r="K5622" s="9">
        <v>2.5</v>
      </c>
    </row>
    <row r="5623" spans="1:11" x14ac:dyDescent="0.3">
      <c r="A5623" s="4" t="s">
        <v>326</v>
      </c>
      <c r="B5623" s="4" t="s">
        <v>372</v>
      </c>
      <c r="C5623" s="4" t="s">
        <v>10</v>
      </c>
      <c r="D5623" s="4" t="s">
        <v>420</v>
      </c>
      <c r="E5623" s="3" t="s">
        <v>853</v>
      </c>
      <c r="F5623" s="3"/>
      <c r="G5623" s="3" t="s">
        <v>338</v>
      </c>
      <c r="H5623" s="3"/>
      <c r="I5623" s="3" t="s">
        <v>833</v>
      </c>
      <c r="J5623" s="3">
        <v>2030</v>
      </c>
      <c r="K5623" s="9">
        <v>2</v>
      </c>
    </row>
    <row r="5624" spans="1:11" x14ac:dyDescent="0.3">
      <c r="A5624" s="4" t="s">
        <v>326</v>
      </c>
      <c r="B5624" s="4" t="s">
        <v>372</v>
      </c>
      <c r="C5624" s="4" t="s">
        <v>10</v>
      </c>
      <c r="D5624" s="4" t="s">
        <v>420</v>
      </c>
      <c r="E5624" s="3" t="s">
        <v>853</v>
      </c>
      <c r="F5624" s="3"/>
      <c r="G5624" s="3" t="s">
        <v>338</v>
      </c>
      <c r="H5624" s="3"/>
      <c r="I5624" s="3" t="s">
        <v>833</v>
      </c>
      <c r="J5624" s="3">
        <v>2040</v>
      </c>
      <c r="K5624" s="9">
        <v>2</v>
      </c>
    </row>
    <row r="5625" spans="1:11" x14ac:dyDescent="0.3">
      <c r="A5625" s="4" t="s">
        <v>326</v>
      </c>
      <c r="B5625" s="4" t="s">
        <v>372</v>
      </c>
      <c r="C5625" s="4" t="s">
        <v>10</v>
      </c>
      <c r="D5625" s="4" t="s">
        <v>420</v>
      </c>
      <c r="E5625" s="3" t="s">
        <v>853</v>
      </c>
      <c r="F5625" s="3"/>
      <c r="G5625" s="3" t="s">
        <v>338</v>
      </c>
      <c r="H5625" s="3"/>
      <c r="I5625" s="3" t="s">
        <v>833</v>
      </c>
      <c r="J5625" s="3">
        <v>2050</v>
      </c>
      <c r="K5625" s="9">
        <v>2</v>
      </c>
    </row>
    <row r="5626" spans="1:11" x14ac:dyDescent="0.3">
      <c r="A5626" s="4" t="s">
        <v>326</v>
      </c>
      <c r="B5626" s="4" t="s">
        <v>372</v>
      </c>
      <c r="C5626" s="4" t="s">
        <v>10</v>
      </c>
      <c r="D5626" s="4" t="s">
        <v>841</v>
      </c>
      <c r="E5626" s="3" t="s">
        <v>866</v>
      </c>
      <c r="F5626" s="3"/>
      <c r="G5626" s="3" t="s">
        <v>334</v>
      </c>
      <c r="H5626" s="3" t="s">
        <v>39</v>
      </c>
      <c r="I5626" s="3" t="s">
        <v>12</v>
      </c>
      <c r="J5626" s="3">
        <v>2020</v>
      </c>
      <c r="K5626" s="9">
        <v>14</v>
      </c>
    </row>
    <row r="5627" spans="1:11" x14ac:dyDescent="0.3">
      <c r="A5627" s="4" t="s">
        <v>326</v>
      </c>
      <c r="B5627" s="4" t="s">
        <v>372</v>
      </c>
      <c r="C5627" s="4" t="s">
        <v>10</v>
      </c>
      <c r="D5627" s="4" t="s">
        <v>841</v>
      </c>
      <c r="E5627" s="3" t="s">
        <v>866</v>
      </c>
      <c r="F5627" s="3"/>
      <c r="G5627" s="3" t="s">
        <v>334</v>
      </c>
      <c r="H5627" s="3" t="s">
        <v>39</v>
      </c>
      <c r="I5627" s="3" t="s">
        <v>12</v>
      </c>
      <c r="J5627" s="3">
        <v>2050</v>
      </c>
      <c r="K5627" s="9">
        <v>10</v>
      </c>
    </row>
    <row r="5628" spans="1:11" x14ac:dyDescent="0.3">
      <c r="A5628" s="4" t="s">
        <v>326</v>
      </c>
      <c r="B5628" s="4" t="s">
        <v>372</v>
      </c>
      <c r="C5628" s="4" t="s">
        <v>10</v>
      </c>
      <c r="D5628" s="4" t="s">
        <v>841</v>
      </c>
      <c r="E5628" s="3" t="s">
        <v>866</v>
      </c>
      <c r="F5628" s="3"/>
      <c r="G5628" s="3" t="s">
        <v>334</v>
      </c>
      <c r="H5628" s="3" t="s">
        <v>39</v>
      </c>
      <c r="I5628" s="3" t="s">
        <v>11</v>
      </c>
      <c r="J5628" s="3">
        <v>2020</v>
      </c>
      <c r="K5628" s="9">
        <v>18</v>
      </c>
    </row>
    <row r="5629" spans="1:11" x14ac:dyDescent="0.3">
      <c r="A5629" s="4" t="s">
        <v>326</v>
      </c>
      <c r="B5629" s="4" t="s">
        <v>372</v>
      </c>
      <c r="C5629" s="4" t="s">
        <v>10</v>
      </c>
      <c r="D5629" s="4" t="s">
        <v>841</v>
      </c>
      <c r="E5629" s="3" t="s">
        <v>866</v>
      </c>
      <c r="F5629" s="3"/>
      <c r="G5629" s="3" t="s">
        <v>334</v>
      </c>
      <c r="H5629" s="3" t="s">
        <v>39</v>
      </c>
      <c r="I5629" s="3" t="s">
        <v>11</v>
      </c>
      <c r="J5629" s="3">
        <v>2050</v>
      </c>
      <c r="K5629" s="9">
        <v>14</v>
      </c>
    </row>
    <row r="5630" spans="1:11" x14ac:dyDescent="0.3">
      <c r="A5630" s="4" t="s">
        <v>326</v>
      </c>
      <c r="B5630" s="4" t="s">
        <v>372</v>
      </c>
      <c r="C5630" s="4" t="s">
        <v>10</v>
      </c>
      <c r="D5630" s="4" t="s">
        <v>841</v>
      </c>
      <c r="E5630" s="3" t="s">
        <v>866</v>
      </c>
      <c r="F5630" s="3"/>
      <c r="G5630" s="3" t="s">
        <v>334</v>
      </c>
      <c r="H5630" s="3" t="s">
        <v>39</v>
      </c>
      <c r="I5630" s="3" t="s">
        <v>833</v>
      </c>
      <c r="J5630" s="3">
        <v>2030</v>
      </c>
      <c r="K5630" s="9">
        <v>16</v>
      </c>
    </row>
    <row r="5631" spans="1:11" x14ac:dyDescent="0.3">
      <c r="A5631" s="4" t="s">
        <v>326</v>
      </c>
      <c r="B5631" s="4" t="s">
        <v>372</v>
      </c>
      <c r="C5631" s="4" t="s">
        <v>10</v>
      </c>
      <c r="D5631" s="4" t="s">
        <v>841</v>
      </c>
      <c r="E5631" s="3" t="s">
        <v>866</v>
      </c>
      <c r="F5631" s="3"/>
      <c r="G5631" s="3" t="s">
        <v>334</v>
      </c>
      <c r="H5631" s="3" t="s">
        <v>39</v>
      </c>
      <c r="I5631" s="3" t="s">
        <v>833</v>
      </c>
      <c r="J5631" s="3">
        <v>2040</v>
      </c>
      <c r="K5631" s="9">
        <v>14</v>
      </c>
    </row>
    <row r="5632" spans="1:11" x14ac:dyDescent="0.3">
      <c r="A5632" s="4" t="s">
        <v>326</v>
      </c>
      <c r="B5632" s="4" t="s">
        <v>372</v>
      </c>
      <c r="C5632" s="4" t="s">
        <v>10</v>
      </c>
      <c r="D5632" s="4" t="s">
        <v>841</v>
      </c>
      <c r="E5632" s="3" t="s">
        <v>866</v>
      </c>
      <c r="F5632" s="3"/>
      <c r="G5632" s="3" t="s">
        <v>334</v>
      </c>
      <c r="H5632" s="3" t="s">
        <v>39</v>
      </c>
      <c r="I5632" s="3" t="s">
        <v>833</v>
      </c>
      <c r="J5632" s="3">
        <v>2050</v>
      </c>
      <c r="K5632" s="9">
        <v>12</v>
      </c>
    </row>
    <row r="5633" spans="1:11" x14ac:dyDescent="0.3">
      <c r="A5633" s="4" t="s">
        <v>326</v>
      </c>
      <c r="B5633" s="4" t="s">
        <v>372</v>
      </c>
      <c r="C5633" s="4" t="s">
        <v>10</v>
      </c>
      <c r="D5633" s="4" t="s">
        <v>417</v>
      </c>
      <c r="E5633" s="3" t="s">
        <v>850</v>
      </c>
      <c r="F5633" s="3"/>
      <c r="G5633" s="3" t="s">
        <v>5</v>
      </c>
      <c r="H5633" s="3"/>
      <c r="I5633" s="3" t="s">
        <v>12</v>
      </c>
      <c r="J5633" s="3">
        <v>2020</v>
      </c>
      <c r="K5633" s="9">
        <v>10</v>
      </c>
    </row>
    <row r="5634" spans="1:11" x14ac:dyDescent="0.3">
      <c r="A5634" s="4" t="s">
        <v>326</v>
      </c>
      <c r="B5634" s="4" t="s">
        <v>372</v>
      </c>
      <c r="C5634" s="4" t="s">
        <v>10</v>
      </c>
      <c r="D5634" s="4" t="s">
        <v>417</v>
      </c>
      <c r="E5634" s="3" t="s">
        <v>850</v>
      </c>
      <c r="F5634" s="3"/>
      <c r="G5634" s="3" t="s">
        <v>5</v>
      </c>
      <c r="H5634" s="3"/>
      <c r="I5634" s="3" t="s">
        <v>12</v>
      </c>
      <c r="J5634" s="3">
        <v>2050</v>
      </c>
      <c r="K5634" s="9">
        <v>0</v>
      </c>
    </row>
    <row r="5635" spans="1:11" x14ac:dyDescent="0.3">
      <c r="A5635" s="4" t="s">
        <v>326</v>
      </c>
      <c r="B5635" s="4" t="s">
        <v>372</v>
      </c>
      <c r="C5635" s="4" t="s">
        <v>10</v>
      </c>
      <c r="D5635" s="4" t="s">
        <v>417</v>
      </c>
      <c r="E5635" s="3" t="s">
        <v>850</v>
      </c>
      <c r="F5635" s="3"/>
      <c r="G5635" s="3" t="s">
        <v>5</v>
      </c>
      <c r="H5635" s="3"/>
      <c r="I5635" s="3" t="s">
        <v>11</v>
      </c>
      <c r="J5635" s="3">
        <v>2020</v>
      </c>
      <c r="K5635" s="9">
        <v>30</v>
      </c>
    </row>
    <row r="5636" spans="1:11" x14ac:dyDescent="0.3">
      <c r="A5636" s="4" t="s">
        <v>326</v>
      </c>
      <c r="B5636" s="4" t="s">
        <v>372</v>
      </c>
      <c r="C5636" s="4" t="s">
        <v>10</v>
      </c>
      <c r="D5636" s="4" t="s">
        <v>417</v>
      </c>
      <c r="E5636" s="3" t="s">
        <v>850</v>
      </c>
      <c r="F5636" s="3"/>
      <c r="G5636" s="3" t="s">
        <v>5</v>
      </c>
      <c r="H5636" s="3"/>
      <c r="I5636" s="3" t="s">
        <v>11</v>
      </c>
      <c r="J5636" s="3">
        <v>2050</v>
      </c>
      <c r="K5636" s="9">
        <v>2</v>
      </c>
    </row>
    <row r="5637" spans="1:11" x14ac:dyDescent="0.3">
      <c r="A5637" s="4" t="s">
        <v>326</v>
      </c>
      <c r="B5637" s="4" t="s">
        <v>372</v>
      </c>
      <c r="C5637" s="4" t="s">
        <v>10</v>
      </c>
      <c r="D5637" s="4" t="s">
        <v>417</v>
      </c>
      <c r="E5637" s="3" t="s">
        <v>850</v>
      </c>
      <c r="F5637" s="3"/>
      <c r="G5637" s="3" t="s">
        <v>5</v>
      </c>
      <c r="H5637" s="3"/>
      <c r="I5637" s="3" t="s">
        <v>833</v>
      </c>
      <c r="J5637" s="3">
        <v>2030</v>
      </c>
      <c r="K5637" s="9">
        <v>20</v>
      </c>
    </row>
    <row r="5638" spans="1:11" x14ac:dyDescent="0.3">
      <c r="A5638" s="4" t="s">
        <v>326</v>
      </c>
      <c r="B5638" s="4" t="s">
        <v>372</v>
      </c>
      <c r="C5638" s="4" t="s">
        <v>10</v>
      </c>
      <c r="D5638" s="4" t="s">
        <v>417</v>
      </c>
      <c r="E5638" s="3" t="s">
        <v>850</v>
      </c>
      <c r="F5638" s="3"/>
      <c r="G5638" s="3" t="s">
        <v>5</v>
      </c>
      <c r="H5638" s="3"/>
      <c r="I5638" s="3" t="s">
        <v>833</v>
      </c>
      <c r="J5638" s="3">
        <v>2040</v>
      </c>
      <c r="K5638" s="9">
        <v>10</v>
      </c>
    </row>
    <row r="5639" spans="1:11" x14ac:dyDescent="0.3">
      <c r="A5639" s="4" t="s">
        <v>326</v>
      </c>
      <c r="B5639" s="4" t="s">
        <v>372</v>
      </c>
      <c r="C5639" s="4" t="s">
        <v>10</v>
      </c>
      <c r="D5639" s="4" t="s">
        <v>417</v>
      </c>
      <c r="E5639" s="3" t="s">
        <v>850</v>
      </c>
      <c r="F5639" s="3"/>
      <c r="G5639" s="3" t="s">
        <v>5</v>
      </c>
      <c r="H5639" s="3"/>
      <c r="I5639" s="3" t="s">
        <v>833</v>
      </c>
      <c r="J5639" s="3">
        <v>2050</v>
      </c>
      <c r="K5639" s="9">
        <v>1</v>
      </c>
    </row>
    <row r="5640" spans="1:11" x14ac:dyDescent="0.3">
      <c r="A5640" s="4" t="s">
        <v>326</v>
      </c>
      <c r="B5640" s="4" t="s">
        <v>372</v>
      </c>
      <c r="C5640" s="4" t="s">
        <v>10</v>
      </c>
      <c r="D5640" s="4" t="s">
        <v>843</v>
      </c>
      <c r="E5640" s="3" t="s">
        <v>866</v>
      </c>
      <c r="F5640" s="3"/>
      <c r="G5640" s="3" t="s">
        <v>334</v>
      </c>
      <c r="H5640" s="3" t="s">
        <v>39</v>
      </c>
      <c r="I5640" s="3" t="s">
        <v>12</v>
      </c>
      <c r="J5640" s="3">
        <v>2020</v>
      </c>
      <c r="K5640" s="9">
        <v>4</v>
      </c>
    </row>
    <row r="5641" spans="1:11" x14ac:dyDescent="0.3">
      <c r="A5641" s="4" t="s">
        <v>326</v>
      </c>
      <c r="B5641" s="4" t="s">
        <v>372</v>
      </c>
      <c r="C5641" s="4" t="s">
        <v>10</v>
      </c>
      <c r="D5641" s="4" t="s">
        <v>843</v>
      </c>
      <c r="E5641" s="3" t="s">
        <v>866</v>
      </c>
      <c r="F5641" s="3"/>
      <c r="G5641" s="3" t="s">
        <v>334</v>
      </c>
      <c r="H5641" s="3" t="s">
        <v>39</v>
      </c>
      <c r="I5641" s="3" t="s">
        <v>12</v>
      </c>
      <c r="J5641" s="3">
        <v>2050</v>
      </c>
      <c r="K5641" s="9">
        <v>2</v>
      </c>
    </row>
    <row r="5642" spans="1:11" x14ac:dyDescent="0.3">
      <c r="A5642" s="4" t="s">
        <v>326</v>
      </c>
      <c r="B5642" s="4" t="s">
        <v>372</v>
      </c>
      <c r="C5642" s="4" t="s">
        <v>10</v>
      </c>
      <c r="D5642" s="4" t="s">
        <v>843</v>
      </c>
      <c r="E5642" s="3" t="s">
        <v>866</v>
      </c>
      <c r="F5642" s="3"/>
      <c r="G5642" s="3" t="s">
        <v>334</v>
      </c>
      <c r="H5642" s="3" t="s">
        <v>39</v>
      </c>
      <c r="I5642" s="3" t="s">
        <v>11</v>
      </c>
      <c r="J5642" s="3">
        <v>2020</v>
      </c>
      <c r="K5642" s="9">
        <v>10</v>
      </c>
    </row>
    <row r="5643" spans="1:11" x14ac:dyDescent="0.3">
      <c r="A5643" s="4" t="s">
        <v>326</v>
      </c>
      <c r="B5643" s="4" t="s">
        <v>372</v>
      </c>
      <c r="C5643" s="4" t="s">
        <v>10</v>
      </c>
      <c r="D5643" s="4" t="s">
        <v>843</v>
      </c>
      <c r="E5643" s="3" t="s">
        <v>866</v>
      </c>
      <c r="F5643" s="3"/>
      <c r="G5643" s="3" t="s">
        <v>334</v>
      </c>
      <c r="H5643" s="3" t="s">
        <v>39</v>
      </c>
      <c r="I5643" s="3" t="s">
        <v>11</v>
      </c>
      <c r="J5643" s="3">
        <v>2050</v>
      </c>
      <c r="K5643" s="9">
        <v>8</v>
      </c>
    </row>
    <row r="5644" spans="1:11" x14ac:dyDescent="0.3">
      <c r="A5644" s="4" t="s">
        <v>326</v>
      </c>
      <c r="B5644" s="4" t="s">
        <v>372</v>
      </c>
      <c r="C5644" s="4" t="s">
        <v>10</v>
      </c>
      <c r="D5644" s="4" t="s">
        <v>843</v>
      </c>
      <c r="E5644" s="3" t="s">
        <v>866</v>
      </c>
      <c r="F5644" s="3"/>
      <c r="G5644" s="3" t="s">
        <v>334</v>
      </c>
      <c r="H5644" s="3" t="s">
        <v>39</v>
      </c>
      <c r="I5644" s="3" t="s">
        <v>833</v>
      </c>
      <c r="J5644" s="3">
        <v>2030</v>
      </c>
      <c r="K5644" s="9">
        <v>5</v>
      </c>
    </row>
    <row r="5645" spans="1:11" x14ac:dyDescent="0.3">
      <c r="A5645" s="4" t="s">
        <v>326</v>
      </c>
      <c r="B5645" s="4" t="s">
        <v>372</v>
      </c>
      <c r="C5645" s="4" t="s">
        <v>10</v>
      </c>
      <c r="D5645" s="4" t="s">
        <v>843</v>
      </c>
      <c r="E5645" s="3" t="s">
        <v>866</v>
      </c>
      <c r="F5645" s="3"/>
      <c r="G5645" s="3" t="s">
        <v>334</v>
      </c>
      <c r="H5645" s="3" t="s">
        <v>39</v>
      </c>
      <c r="I5645" s="3" t="s">
        <v>833</v>
      </c>
      <c r="J5645" s="3">
        <v>2040</v>
      </c>
      <c r="K5645" s="9">
        <v>5</v>
      </c>
    </row>
    <row r="5646" spans="1:11" x14ac:dyDescent="0.3">
      <c r="A5646" s="4" t="s">
        <v>326</v>
      </c>
      <c r="B5646" s="4" t="s">
        <v>372</v>
      </c>
      <c r="C5646" s="4" t="s">
        <v>10</v>
      </c>
      <c r="D5646" s="4" t="s">
        <v>843</v>
      </c>
      <c r="E5646" s="3" t="s">
        <v>866</v>
      </c>
      <c r="F5646" s="3"/>
      <c r="G5646" s="3" t="s">
        <v>334</v>
      </c>
      <c r="H5646" s="3" t="s">
        <v>39</v>
      </c>
      <c r="I5646" s="3" t="s">
        <v>833</v>
      </c>
      <c r="J5646" s="3">
        <v>2050</v>
      </c>
      <c r="K5646" s="9">
        <v>4</v>
      </c>
    </row>
    <row r="5647" spans="1:11" x14ac:dyDescent="0.3">
      <c r="A5647" s="4" t="s">
        <v>326</v>
      </c>
      <c r="B5647" s="4" t="s">
        <v>372</v>
      </c>
      <c r="C5647" s="4" t="s">
        <v>10</v>
      </c>
      <c r="D5647" s="4" t="s">
        <v>935</v>
      </c>
      <c r="E5647" s="3" t="s">
        <v>866</v>
      </c>
      <c r="F5647" s="3"/>
      <c r="G5647" s="3" t="s">
        <v>329</v>
      </c>
      <c r="H5647" s="3" t="s">
        <v>39</v>
      </c>
      <c r="I5647" s="3" t="s">
        <v>12</v>
      </c>
      <c r="J5647" s="3">
        <v>2020</v>
      </c>
      <c r="K5647" s="9">
        <v>41</v>
      </c>
    </row>
    <row r="5648" spans="1:11" x14ac:dyDescent="0.3">
      <c r="A5648" s="4" t="s">
        <v>326</v>
      </c>
      <c r="B5648" s="4" t="s">
        <v>372</v>
      </c>
      <c r="C5648" s="4" t="s">
        <v>10</v>
      </c>
      <c r="D5648" s="4" t="s">
        <v>935</v>
      </c>
      <c r="E5648" s="3" t="s">
        <v>866</v>
      </c>
      <c r="F5648" s="3"/>
      <c r="G5648" s="3" t="s">
        <v>329</v>
      </c>
      <c r="H5648" s="3" t="s">
        <v>39</v>
      </c>
      <c r="I5648" s="3" t="s">
        <v>12</v>
      </c>
      <c r="J5648" s="3">
        <v>2050</v>
      </c>
      <c r="K5648" s="9">
        <v>43</v>
      </c>
    </row>
    <row r="5649" spans="1:11" x14ac:dyDescent="0.3">
      <c r="A5649" s="4" t="s">
        <v>326</v>
      </c>
      <c r="B5649" s="4" t="s">
        <v>372</v>
      </c>
      <c r="C5649" s="4" t="s">
        <v>10</v>
      </c>
      <c r="D5649" s="4" t="s">
        <v>935</v>
      </c>
      <c r="E5649" s="3" t="s">
        <v>866</v>
      </c>
      <c r="F5649" s="3"/>
      <c r="G5649" s="3" t="s">
        <v>329</v>
      </c>
      <c r="H5649" s="3" t="s">
        <v>39</v>
      </c>
      <c r="I5649" s="3" t="s">
        <v>11</v>
      </c>
      <c r="J5649" s="3">
        <v>2020</v>
      </c>
      <c r="K5649" s="9">
        <v>49</v>
      </c>
    </row>
    <row r="5650" spans="1:11" x14ac:dyDescent="0.3">
      <c r="A5650" s="4" t="s">
        <v>326</v>
      </c>
      <c r="B5650" s="4" t="s">
        <v>372</v>
      </c>
      <c r="C5650" s="4" t="s">
        <v>10</v>
      </c>
      <c r="D5650" s="4" t="s">
        <v>935</v>
      </c>
      <c r="E5650" s="3" t="s">
        <v>866</v>
      </c>
      <c r="F5650" s="3"/>
      <c r="G5650" s="3" t="s">
        <v>329</v>
      </c>
      <c r="H5650" s="3" t="s">
        <v>39</v>
      </c>
      <c r="I5650" s="3" t="s">
        <v>11</v>
      </c>
      <c r="J5650" s="3">
        <v>2050</v>
      </c>
      <c r="K5650" s="9">
        <v>51</v>
      </c>
    </row>
    <row r="5651" spans="1:11" x14ac:dyDescent="0.3">
      <c r="A5651" s="4" t="s">
        <v>326</v>
      </c>
      <c r="B5651" s="4" t="s">
        <v>372</v>
      </c>
      <c r="C5651" s="4" t="s">
        <v>10</v>
      </c>
      <c r="D5651" s="4" t="s">
        <v>935</v>
      </c>
      <c r="E5651" s="3" t="s">
        <v>866</v>
      </c>
      <c r="F5651" s="3"/>
      <c r="G5651" s="3" t="s">
        <v>329</v>
      </c>
      <c r="H5651" s="3" t="s">
        <v>39</v>
      </c>
      <c r="I5651" s="3" t="s">
        <v>833</v>
      </c>
      <c r="J5651" s="3">
        <v>2030</v>
      </c>
      <c r="K5651" s="9">
        <v>45</v>
      </c>
    </row>
    <row r="5652" spans="1:11" x14ac:dyDescent="0.3">
      <c r="A5652" s="4" t="s">
        <v>326</v>
      </c>
      <c r="B5652" s="4" t="s">
        <v>372</v>
      </c>
      <c r="C5652" s="4" t="s">
        <v>10</v>
      </c>
      <c r="D5652" s="4" t="s">
        <v>935</v>
      </c>
      <c r="E5652" s="3" t="s">
        <v>866</v>
      </c>
      <c r="F5652" s="3"/>
      <c r="G5652" s="3" t="s">
        <v>329</v>
      </c>
      <c r="H5652" s="3" t="s">
        <v>39</v>
      </c>
      <c r="I5652" s="3" t="s">
        <v>833</v>
      </c>
      <c r="J5652" s="3">
        <v>2040</v>
      </c>
      <c r="K5652" s="9">
        <v>46</v>
      </c>
    </row>
    <row r="5653" spans="1:11" x14ac:dyDescent="0.3">
      <c r="A5653" s="4" t="s">
        <v>326</v>
      </c>
      <c r="B5653" s="4" t="s">
        <v>372</v>
      </c>
      <c r="C5653" s="4" t="s">
        <v>10</v>
      </c>
      <c r="D5653" s="4" t="s">
        <v>935</v>
      </c>
      <c r="E5653" s="3" t="s">
        <v>866</v>
      </c>
      <c r="F5653" s="3"/>
      <c r="G5653" s="3" t="s">
        <v>329</v>
      </c>
      <c r="H5653" s="3" t="s">
        <v>39</v>
      </c>
      <c r="I5653" s="3" t="s">
        <v>833</v>
      </c>
      <c r="J5653" s="3">
        <v>2050</v>
      </c>
      <c r="K5653" s="9">
        <v>47</v>
      </c>
    </row>
    <row r="5654" spans="1:11" x14ac:dyDescent="0.3">
      <c r="A5654" s="4" t="s">
        <v>326</v>
      </c>
      <c r="B5654" s="4" t="s">
        <v>372</v>
      </c>
      <c r="C5654" s="4" t="s">
        <v>10</v>
      </c>
      <c r="D5654" s="4" t="s">
        <v>937</v>
      </c>
      <c r="E5654" s="3" t="s">
        <v>866</v>
      </c>
      <c r="F5654" s="3"/>
      <c r="G5654" s="3" t="s">
        <v>369</v>
      </c>
      <c r="H5654" s="3"/>
      <c r="I5654" s="3" t="s">
        <v>12</v>
      </c>
      <c r="J5654" s="3">
        <v>2020</v>
      </c>
      <c r="K5654" s="9">
        <v>4.5</v>
      </c>
    </row>
    <row r="5655" spans="1:11" x14ac:dyDescent="0.3">
      <c r="A5655" s="4" t="s">
        <v>326</v>
      </c>
      <c r="B5655" s="4" t="s">
        <v>372</v>
      </c>
      <c r="C5655" s="4" t="s">
        <v>10</v>
      </c>
      <c r="D5655" s="4" t="s">
        <v>937</v>
      </c>
      <c r="E5655" s="3" t="s">
        <v>866</v>
      </c>
      <c r="F5655" s="3"/>
      <c r="G5655" s="3" t="s">
        <v>369</v>
      </c>
      <c r="H5655" s="3"/>
      <c r="I5655" s="3" t="s">
        <v>12</v>
      </c>
      <c r="J5655" s="3">
        <v>2050</v>
      </c>
      <c r="K5655" s="9">
        <v>3.5</v>
      </c>
    </row>
    <row r="5656" spans="1:11" x14ac:dyDescent="0.3">
      <c r="A5656" s="4" t="s">
        <v>326</v>
      </c>
      <c r="B5656" s="4" t="s">
        <v>372</v>
      </c>
      <c r="C5656" s="4" t="s">
        <v>10</v>
      </c>
      <c r="D5656" s="4" t="s">
        <v>937</v>
      </c>
      <c r="E5656" s="3" t="s">
        <v>866</v>
      </c>
      <c r="F5656" s="3"/>
      <c r="G5656" s="3" t="s">
        <v>369</v>
      </c>
      <c r="H5656" s="3"/>
      <c r="I5656" s="3" t="s">
        <v>11</v>
      </c>
      <c r="J5656" s="3">
        <v>2020</v>
      </c>
      <c r="K5656" s="9">
        <v>13.5</v>
      </c>
    </row>
    <row r="5657" spans="1:11" x14ac:dyDescent="0.3">
      <c r="A5657" s="4" t="s">
        <v>326</v>
      </c>
      <c r="B5657" s="4" t="s">
        <v>372</v>
      </c>
      <c r="C5657" s="4" t="s">
        <v>10</v>
      </c>
      <c r="D5657" s="4" t="s">
        <v>937</v>
      </c>
      <c r="E5657" s="3" t="s">
        <v>866</v>
      </c>
      <c r="F5657" s="3"/>
      <c r="G5657" s="3" t="s">
        <v>369</v>
      </c>
      <c r="H5657" s="3"/>
      <c r="I5657" s="3" t="s">
        <v>11</v>
      </c>
      <c r="J5657" s="3">
        <v>2050</v>
      </c>
      <c r="K5657" s="9">
        <v>10.5</v>
      </c>
    </row>
    <row r="5658" spans="1:11" x14ac:dyDescent="0.3">
      <c r="A5658" s="4" t="s">
        <v>326</v>
      </c>
      <c r="B5658" s="4" t="s">
        <v>372</v>
      </c>
      <c r="C5658" s="4" t="s">
        <v>10</v>
      </c>
      <c r="D5658" s="4" t="s">
        <v>937</v>
      </c>
      <c r="E5658" s="3" t="s">
        <v>866</v>
      </c>
      <c r="F5658" s="3"/>
      <c r="G5658" s="3" t="s">
        <v>369</v>
      </c>
      <c r="H5658" s="3"/>
      <c r="I5658" s="3" t="s">
        <v>833</v>
      </c>
      <c r="J5658" s="3">
        <v>2030</v>
      </c>
      <c r="K5658" s="9">
        <v>9</v>
      </c>
    </row>
    <row r="5659" spans="1:11" x14ac:dyDescent="0.3">
      <c r="A5659" s="4" t="s">
        <v>326</v>
      </c>
      <c r="B5659" s="4" t="s">
        <v>372</v>
      </c>
      <c r="C5659" s="4" t="s">
        <v>10</v>
      </c>
      <c r="D5659" s="4" t="s">
        <v>937</v>
      </c>
      <c r="E5659" s="3" t="s">
        <v>866</v>
      </c>
      <c r="F5659" s="3"/>
      <c r="G5659" s="3" t="s">
        <v>369</v>
      </c>
      <c r="H5659" s="3"/>
      <c r="I5659" s="3" t="s">
        <v>833</v>
      </c>
      <c r="J5659" s="3">
        <v>2040</v>
      </c>
      <c r="K5659" s="9">
        <v>8</v>
      </c>
    </row>
    <row r="5660" spans="1:11" x14ac:dyDescent="0.3">
      <c r="A5660" s="4" t="s">
        <v>326</v>
      </c>
      <c r="B5660" s="4" t="s">
        <v>372</v>
      </c>
      <c r="C5660" s="4" t="s">
        <v>10</v>
      </c>
      <c r="D5660" s="4" t="s">
        <v>937</v>
      </c>
      <c r="E5660" s="3" t="s">
        <v>866</v>
      </c>
      <c r="F5660" s="3"/>
      <c r="G5660" s="3" t="s">
        <v>369</v>
      </c>
      <c r="H5660" s="3"/>
      <c r="I5660" s="3" t="s">
        <v>833</v>
      </c>
      <c r="J5660" s="3">
        <v>2050</v>
      </c>
      <c r="K5660" s="9">
        <v>7</v>
      </c>
    </row>
    <row r="5661" spans="1:11" x14ac:dyDescent="0.3">
      <c r="A5661" s="4" t="s">
        <v>326</v>
      </c>
      <c r="B5661" s="4" t="s">
        <v>372</v>
      </c>
      <c r="C5661" s="4" t="s">
        <v>10</v>
      </c>
      <c r="D5661" s="4" t="s">
        <v>840</v>
      </c>
      <c r="E5661" s="3" t="s">
        <v>866</v>
      </c>
      <c r="F5661" s="3"/>
      <c r="G5661" s="3" t="s">
        <v>333</v>
      </c>
      <c r="H5661" s="3" t="s">
        <v>39</v>
      </c>
      <c r="I5661" s="3" t="s">
        <v>12</v>
      </c>
      <c r="J5661" s="3">
        <v>2020</v>
      </c>
      <c r="K5661" s="9">
        <v>82</v>
      </c>
    </row>
    <row r="5662" spans="1:11" x14ac:dyDescent="0.3">
      <c r="A5662" s="4" t="s">
        <v>326</v>
      </c>
      <c r="B5662" s="4" t="s">
        <v>372</v>
      </c>
      <c r="C5662" s="4" t="s">
        <v>10</v>
      </c>
      <c r="D5662" s="4" t="s">
        <v>840</v>
      </c>
      <c r="E5662" s="3" t="s">
        <v>866</v>
      </c>
      <c r="F5662" s="3"/>
      <c r="G5662" s="3" t="s">
        <v>333</v>
      </c>
      <c r="H5662" s="3" t="s">
        <v>39</v>
      </c>
      <c r="I5662" s="3" t="s">
        <v>12</v>
      </c>
      <c r="J5662" s="3">
        <v>2050</v>
      </c>
      <c r="K5662" s="9">
        <v>86</v>
      </c>
    </row>
    <row r="5663" spans="1:11" x14ac:dyDescent="0.3">
      <c r="A5663" s="4" t="s">
        <v>326</v>
      </c>
      <c r="B5663" s="4" t="s">
        <v>372</v>
      </c>
      <c r="C5663" s="4" t="s">
        <v>10</v>
      </c>
      <c r="D5663" s="4" t="s">
        <v>840</v>
      </c>
      <c r="E5663" s="3" t="s">
        <v>866</v>
      </c>
      <c r="F5663" s="3"/>
      <c r="G5663" s="3" t="s">
        <v>333</v>
      </c>
      <c r="H5663" s="3" t="s">
        <v>39</v>
      </c>
      <c r="I5663" s="3" t="s">
        <v>11</v>
      </c>
      <c r="J5663" s="3">
        <v>2020</v>
      </c>
      <c r="K5663" s="9">
        <v>86</v>
      </c>
    </row>
    <row r="5664" spans="1:11" x14ac:dyDescent="0.3">
      <c r="A5664" s="4" t="s">
        <v>326</v>
      </c>
      <c r="B5664" s="4" t="s">
        <v>372</v>
      </c>
      <c r="C5664" s="4" t="s">
        <v>10</v>
      </c>
      <c r="D5664" s="4" t="s">
        <v>840</v>
      </c>
      <c r="E5664" s="3" t="s">
        <v>866</v>
      </c>
      <c r="F5664" s="3"/>
      <c r="G5664" s="3" t="s">
        <v>333</v>
      </c>
      <c r="H5664" s="3" t="s">
        <v>39</v>
      </c>
      <c r="I5664" s="3" t="s">
        <v>11</v>
      </c>
      <c r="J5664" s="3">
        <v>2050</v>
      </c>
      <c r="K5664" s="9">
        <v>90</v>
      </c>
    </row>
    <row r="5665" spans="1:11" x14ac:dyDescent="0.3">
      <c r="A5665" s="4" t="s">
        <v>326</v>
      </c>
      <c r="B5665" s="4" t="s">
        <v>372</v>
      </c>
      <c r="C5665" s="4" t="s">
        <v>10</v>
      </c>
      <c r="D5665" s="4" t="s">
        <v>840</v>
      </c>
      <c r="E5665" s="3" t="s">
        <v>866</v>
      </c>
      <c r="F5665" s="3"/>
      <c r="G5665" s="3" t="s">
        <v>333</v>
      </c>
      <c r="H5665" s="3" t="s">
        <v>39</v>
      </c>
      <c r="I5665" s="3" t="s">
        <v>833</v>
      </c>
      <c r="J5665" s="3">
        <v>2030</v>
      </c>
      <c r="K5665" s="9">
        <v>84</v>
      </c>
    </row>
    <row r="5666" spans="1:11" x14ac:dyDescent="0.3">
      <c r="A5666" s="4" t="s">
        <v>326</v>
      </c>
      <c r="B5666" s="4" t="s">
        <v>372</v>
      </c>
      <c r="C5666" s="4" t="s">
        <v>10</v>
      </c>
      <c r="D5666" s="4" t="s">
        <v>840</v>
      </c>
      <c r="E5666" s="3" t="s">
        <v>866</v>
      </c>
      <c r="F5666" s="3"/>
      <c r="G5666" s="3" t="s">
        <v>333</v>
      </c>
      <c r="H5666" s="3" t="s">
        <v>39</v>
      </c>
      <c r="I5666" s="3" t="s">
        <v>833</v>
      </c>
      <c r="J5666" s="3">
        <v>2040</v>
      </c>
      <c r="K5666" s="9">
        <v>86</v>
      </c>
    </row>
    <row r="5667" spans="1:11" x14ac:dyDescent="0.3">
      <c r="A5667" s="4" t="s">
        <v>326</v>
      </c>
      <c r="B5667" s="4" t="s">
        <v>372</v>
      </c>
      <c r="C5667" s="4" t="s">
        <v>10</v>
      </c>
      <c r="D5667" s="4" t="s">
        <v>840</v>
      </c>
      <c r="E5667" s="3" t="s">
        <v>866</v>
      </c>
      <c r="F5667" s="3"/>
      <c r="G5667" s="3" t="s">
        <v>333</v>
      </c>
      <c r="H5667" s="3" t="s">
        <v>39</v>
      </c>
      <c r="I5667" s="3" t="s">
        <v>833</v>
      </c>
      <c r="J5667" s="3">
        <v>2050</v>
      </c>
      <c r="K5667" s="9">
        <v>88</v>
      </c>
    </row>
    <row r="5668" spans="1:11" x14ac:dyDescent="0.3">
      <c r="A5668" s="4" t="s">
        <v>326</v>
      </c>
      <c r="B5668" s="4" t="s">
        <v>372</v>
      </c>
      <c r="C5668" s="4" t="s">
        <v>10</v>
      </c>
      <c r="D5668" s="4" t="s">
        <v>591</v>
      </c>
      <c r="E5668" s="3"/>
      <c r="F5668" s="3"/>
      <c r="G5668" s="3"/>
      <c r="H5668" s="3"/>
      <c r="I5668" s="3" t="s">
        <v>833</v>
      </c>
      <c r="J5668" s="3">
        <v>2030</v>
      </c>
      <c r="K5668" s="9">
        <v>100</v>
      </c>
    </row>
    <row r="5669" spans="1:11" x14ac:dyDescent="0.3">
      <c r="A5669" s="4" t="s">
        <v>326</v>
      </c>
      <c r="B5669" s="4" t="s">
        <v>372</v>
      </c>
      <c r="C5669" s="4" t="s">
        <v>10</v>
      </c>
      <c r="D5669" s="4" t="s">
        <v>591</v>
      </c>
      <c r="E5669" s="3"/>
      <c r="F5669" s="3"/>
      <c r="G5669" s="3"/>
      <c r="H5669" s="3"/>
      <c r="I5669" s="3" t="s">
        <v>833</v>
      </c>
      <c r="J5669" s="3">
        <v>2040</v>
      </c>
      <c r="K5669" s="9">
        <v>100</v>
      </c>
    </row>
    <row r="5670" spans="1:11" x14ac:dyDescent="0.3">
      <c r="A5670" s="4" t="s">
        <v>326</v>
      </c>
      <c r="B5670" s="4" t="s">
        <v>372</v>
      </c>
      <c r="C5670" s="4" t="s">
        <v>10</v>
      </c>
      <c r="D5670" s="4" t="s">
        <v>591</v>
      </c>
      <c r="E5670" s="3"/>
      <c r="F5670" s="3"/>
      <c r="G5670" s="3"/>
      <c r="H5670" s="3"/>
      <c r="I5670" s="3" t="s">
        <v>833</v>
      </c>
      <c r="J5670" s="3">
        <v>2050</v>
      </c>
      <c r="K5670" s="9">
        <v>100</v>
      </c>
    </row>
    <row r="5671" spans="1:11" x14ac:dyDescent="0.3">
      <c r="A5671" s="4" t="s">
        <v>326</v>
      </c>
      <c r="B5671" s="4" t="s">
        <v>372</v>
      </c>
      <c r="C5671" s="4" t="s">
        <v>10</v>
      </c>
      <c r="D5671" s="4" t="s">
        <v>422</v>
      </c>
      <c r="E5671" s="3" t="s">
        <v>857</v>
      </c>
      <c r="F5671" s="3"/>
      <c r="G5671" s="3" t="s">
        <v>336</v>
      </c>
      <c r="H5671" s="3"/>
      <c r="I5671" s="3" t="s">
        <v>12</v>
      </c>
      <c r="J5671" s="3">
        <v>2020</v>
      </c>
      <c r="K5671" s="9">
        <v>10</v>
      </c>
    </row>
    <row r="5672" spans="1:11" x14ac:dyDescent="0.3">
      <c r="A5672" s="4" t="s">
        <v>326</v>
      </c>
      <c r="B5672" s="4" t="s">
        <v>372</v>
      </c>
      <c r="C5672" s="4" t="s">
        <v>10</v>
      </c>
      <c r="D5672" s="4" t="s">
        <v>422</v>
      </c>
      <c r="E5672" s="3" t="s">
        <v>857</v>
      </c>
      <c r="F5672" s="3"/>
      <c r="G5672" s="3" t="s">
        <v>336</v>
      </c>
      <c r="H5672" s="3"/>
      <c r="I5672" s="3" t="s">
        <v>12</v>
      </c>
      <c r="J5672" s="3">
        <v>2050</v>
      </c>
      <c r="K5672" s="9">
        <v>2</v>
      </c>
    </row>
    <row r="5673" spans="1:11" x14ac:dyDescent="0.3">
      <c r="A5673" s="4" t="s">
        <v>326</v>
      </c>
      <c r="B5673" s="4" t="s">
        <v>372</v>
      </c>
      <c r="C5673" s="4" t="s">
        <v>10</v>
      </c>
      <c r="D5673" s="4" t="s">
        <v>422</v>
      </c>
      <c r="E5673" s="3" t="s">
        <v>857</v>
      </c>
      <c r="F5673" s="3"/>
      <c r="G5673" s="3" t="s">
        <v>336</v>
      </c>
      <c r="H5673" s="3"/>
      <c r="I5673" s="3" t="s">
        <v>11</v>
      </c>
      <c r="J5673" s="3">
        <v>2020</v>
      </c>
      <c r="K5673" s="9">
        <v>22</v>
      </c>
    </row>
    <row r="5674" spans="1:11" x14ac:dyDescent="0.3">
      <c r="A5674" s="4" t="s">
        <v>326</v>
      </c>
      <c r="B5674" s="4" t="s">
        <v>372</v>
      </c>
      <c r="C5674" s="4" t="s">
        <v>10</v>
      </c>
      <c r="D5674" s="4" t="s">
        <v>422</v>
      </c>
      <c r="E5674" s="3" t="s">
        <v>857</v>
      </c>
      <c r="F5674" s="3"/>
      <c r="G5674" s="3" t="s">
        <v>336</v>
      </c>
      <c r="H5674" s="3"/>
      <c r="I5674" s="3" t="s">
        <v>11</v>
      </c>
      <c r="J5674" s="3">
        <v>2050</v>
      </c>
      <c r="K5674" s="9">
        <v>4</v>
      </c>
    </row>
    <row r="5675" spans="1:11" x14ac:dyDescent="0.3">
      <c r="A5675" s="4" t="s">
        <v>326</v>
      </c>
      <c r="B5675" s="4" t="s">
        <v>372</v>
      </c>
      <c r="C5675" s="4" t="s">
        <v>10</v>
      </c>
      <c r="D5675" s="4" t="s">
        <v>422</v>
      </c>
      <c r="E5675" s="3" t="s">
        <v>857</v>
      </c>
      <c r="F5675" s="3"/>
      <c r="G5675" s="3" t="s">
        <v>336</v>
      </c>
      <c r="H5675" s="3"/>
      <c r="I5675" s="3" t="s">
        <v>833</v>
      </c>
      <c r="J5675" s="3">
        <v>2030</v>
      </c>
      <c r="K5675" s="9">
        <v>16</v>
      </c>
    </row>
    <row r="5676" spans="1:11" x14ac:dyDescent="0.3">
      <c r="A5676" s="4" t="s">
        <v>326</v>
      </c>
      <c r="B5676" s="4" t="s">
        <v>372</v>
      </c>
      <c r="C5676" s="4" t="s">
        <v>10</v>
      </c>
      <c r="D5676" s="4" t="s">
        <v>422</v>
      </c>
      <c r="E5676" s="3" t="s">
        <v>857</v>
      </c>
      <c r="F5676" s="3"/>
      <c r="G5676" s="3" t="s">
        <v>336</v>
      </c>
      <c r="H5676" s="3"/>
      <c r="I5676" s="3" t="s">
        <v>833</v>
      </c>
      <c r="J5676" s="3">
        <v>2040</v>
      </c>
      <c r="K5676" s="9">
        <v>4</v>
      </c>
    </row>
    <row r="5677" spans="1:11" x14ac:dyDescent="0.3">
      <c r="A5677" s="4" t="s">
        <v>326</v>
      </c>
      <c r="B5677" s="4" t="s">
        <v>372</v>
      </c>
      <c r="C5677" s="4" t="s">
        <v>10</v>
      </c>
      <c r="D5677" s="4" t="s">
        <v>422</v>
      </c>
      <c r="E5677" s="3" t="s">
        <v>857</v>
      </c>
      <c r="F5677" s="3"/>
      <c r="G5677" s="3" t="s">
        <v>336</v>
      </c>
      <c r="H5677" s="3"/>
      <c r="I5677" s="3" t="s">
        <v>833</v>
      </c>
      <c r="J5677" s="3">
        <v>2050</v>
      </c>
      <c r="K5677" s="9">
        <v>2</v>
      </c>
    </row>
    <row r="5678" spans="1:11" x14ac:dyDescent="0.3">
      <c r="A5678" s="4" t="s">
        <v>326</v>
      </c>
      <c r="B5678" s="4" t="s">
        <v>372</v>
      </c>
      <c r="C5678" s="4" t="s">
        <v>10</v>
      </c>
      <c r="D5678" s="4" t="s">
        <v>842</v>
      </c>
      <c r="E5678" s="3" t="s">
        <v>866</v>
      </c>
      <c r="F5678" s="3"/>
      <c r="G5678" s="3" t="s">
        <v>334</v>
      </c>
      <c r="H5678" s="3" t="s">
        <v>39</v>
      </c>
      <c r="I5678" s="3" t="s">
        <v>12</v>
      </c>
      <c r="J5678" s="3">
        <v>2020</v>
      </c>
      <c r="K5678" s="9">
        <v>5.5</v>
      </c>
    </row>
    <row r="5679" spans="1:11" x14ac:dyDescent="0.3">
      <c r="A5679" s="4" t="s">
        <v>326</v>
      </c>
      <c r="B5679" s="4" t="s">
        <v>372</v>
      </c>
      <c r="C5679" s="4" t="s">
        <v>10</v>
      </c>
      <c r="D5679" s="4" t="s">
        <v>842</v>
      </c>
      <c r="E5679" s="3" t="s">
        <v>866</v>
      </c>
      <c r="F5679" s="3"/>
      <c r="G5679" s="3" t="s">
        <v>334</v>
      </c>
      <c r="H5679" s="3" t="s">
        <v>39</v>
      </c>
      <c r="I5679" s="3" t="s">
        <v>12</v>
      </c>
      <c r="J5679" s="3">
        <v>2050</v>
      </c>
      <c r="K5679" s="9">
        <v>5</v>
      </c>
    </row>
    <row r="5680" spans="1:11" x14ac:dyDescent="0.3">
      <c r="A5680" s="4" t="s">
        <v>326</v>
      </c>
      <c r="B5680" s="4" t="s">
        <v>372</v>
      </c>
      <c r="C5680" s="4" t="s">
        <v>10</v>
      </c>
      <c r="D5680" s="4" t="s">
        <v>842</v>
      </c>
      <c r="E5680" s="3" t="s">
        <v>866</v>
      </c>
      <c r="F5680" s="3"/>
      <c r="G5680" s="3" t="s">
        <v>334</v>
      </c>
      <c r="H5680" s="3" t="s">
        <v>39</v>
      </c>
      <c r="I5680" s="3" t="s">
        <v>11</v>
      </c>
      <c r="J5680" s="3">
        <v>2020</v>
      </c>
      <c r="K5680" s="9">
        <v>16.5</v>
      </c>
    </row>
    <row r="5681" spans="1:11" x14ac:dyDescent="0.3">
      <c r="A5681" s="4" t="s">
        <v>326</v>
      </c>
      <c r="B5681" s="4" t="s">
        <v>372</v>
      </c>
      <c r="C5681" s="4" t="s">
        <v>10</v>
      </c>
      <c r="D5681" s="4" t="s">
        <v>842</v>
      </c>
      <c r="E5681" s="3" t="s">
        <v>866</v>
      </c>
      <c r="F5681" s="3"/>
      <c r="G5681" s="3" t="s">
        <v>334</v>
      </c>
      <c r="H5681" s="3" t="s">
        <v>39</v>
      </c>
      <c r="I5681" s="3" t="s">
        <v>11</v>
      </c>
      <c r="J5681" s="3">
        <v>2050</v>
      </c>
      <c r="K5681" s="9">
        <v>15</v>
      </c>
    </row>
    <row r="5682" spans="1:11" x14ac:dyDescent="0.3">
      <c r="A5682" s="4" t="s">
        <v>326</v>
      </c>
      <c r="B5682" s="4" t="s">
        <v>372</v>
      </c>
      <c r="C5682" s="4" t="s">
        <v>10</v>
      </c>
      <c r="D5682" s="4" t="s">
        <v>842</v>
      </c>
      <c r="E5682" s="3" t="s">
        <v>866</v>
      </c>
      <c r="F5682" s="3"/>
      <c r="G5682" s="3" t="s">
        <v>334</v>
      </c>
      <c r="H5682" s="3" t="s">
        <v>39</v>
      </c>
      <c r="I5682" s="3" t="s">
        <v>833</v>
      </c>
      <c r="J5682" s="3">
        <v>2030</v>
      </c>
      <c r="K5682" s="9">
        <v>11</v>
      </c>
    </row>
    <row r="5683" spans="1:11" x14ac:dyDescent="0.3">
      <c r="A5683" s="4" t="s">
        <v>326</v>
      </c>
      <c r="B5683" s="4" t="s">
        <v>372</v>
      </c>
      <c r="C5683" s="4" t="s">
        <v>10</v>
      </c>
      <c r="D5683" s="4" t="s">
        <v>842</v>
      </c>
      <c r="E5683" s="3" t="s">
        <v>866</v>
      </c>
      <c r="F5683" s="3"/>
      <c r="G5683" s="3" t="s">
        <v>334</v>
      </c>
      <c r="H5683" s="3" t="s">
        <v>39</v>
      </c>
      <c r="I5683" s="3" t="s">
        <v>833</v>
      </c>
      <c r="J5683" s="3">
        <v>2040</v>
      </c>
      <c r="K5683" s="9">
        <v>10</v>
      </c>
    </row>
    <row r="5684" spans="1:11" x14ac:dyDescent="0.3">
      <c r="A5684" s="4" t="s">
        <v>326</v>
      </c>
      <c r="B5684" s="4" t="s">
        <v>372</v>
      </c>
      <c r="C5684" s="4" t="s">
        <v>10</v>
      </c>
      <c r="D5684" s="4" t="s">
        <v>842</v>
      </c>
      <c r="E5684" s="3" t="s">
        <v>866</v>
      </c>
      <c r="F5684" s="3"/>
      <c r="G5684" s="3" t="s">
        <v>334</v>
      </c>
      <c r="H5684" s="3" t="s">
        <v>39</v>
      </c>
      <c r="I5684" s="3" t="s">
        <v>833</v>
      </c>
      <c r="J5684" s="3">
        <v>2050</v>
      </c>
      <c r="K5684" s="9">
        <v>10</v>
      </c>
    </row>
    <row r="5685" spans="1:11" x14ac:dyDescent="0.3">
      <c r="A5685" s="4" t="s">
        <v>326</v>
      </c>
      <c r="B5685" s="4" t="s">
        <v>372</v>
      </c>
      <c r="C5685" s="4" t="s">
        <v>10</v>
      </c>
      <c r="D5685" s="4" t="s">
        <v>419</v>
      </c>
      <c r="E5685" s="3" t="s">
        <v>853</v>
      </c>
      <c r="F5685" s="3"/>
      <c r="G5685" s="3" t="s">
        <v>334</v>
      </c>
      <c r="H5685" s="3" t="s">
        <v>41</v>
      </c>
      <c r="I5685" s="3" t="s">
        <v>12</v>
      </c>
      <c r="J5685" s="3">
        <v>2020</v>
      </c>
      <c r="K5685" s="9">
        <v>15</v>
      </c>
    </row>
    <row r="5686" spans="1:11" x14ac:dyDescent="0.3">
      <c r="A5686" s="4" t="s">
        <v>326</v>
      </c>
      <c r="B5686" s="4" t="s">
        <v>372</v>
      </c>
      <c r="C5686" s="4" t="s">
        <v>10</v>
      </c>
      <c r="D5686" s="4" t="s">
        <v>419</v>
      </c>
      <c r="E5686" s="3" t="s">
        <v>853</v>
      </c>
      <c r="F5686" s="3"/>
      <c r="G5686" s="3" t="s">
        <v>334</v>
      </c>
      <c r="H5686" s="3" t="s">
        <v>41</v>
      </c>
      <c r="I5686" s="3" t="s">
        <v>12</v>
      </c>
      <c r="J5686" s="3">
        <v>2050</v>
      </c>
      <c r="K5686" s="9">
        <v>20</v>
      </c>
    </row>
    <row r="5687" spans="1:11" x14ac:dyDescent="0.3">
      <c r="A5687" s="4" t="s">
        <v>326</v>
      </c>
      <c r="B5687" s="4" t="s">
        <v>372</v>
      </c>
      <c r="C5687" s="4" t="s">
        <v>10</v>
      </c>
      <c r="D5687" s="4" t="s">
        <v>419</v>
      </c>
      <c r="E5687" s="3" t="s">
        <v>853</v>
      </c>
      <c r="F5687" s="3"/>
      <c r="G5687" s="3" t="s">
        <v>334</v>
      </c>
      <c r="H5687" s="3" t="s">
        <v>41</v>
      </c>
      <c r="I5687" s="3" t="s">
        <v>11</v>
      </c>
      <c r="J5687" s="3">
        <v>2020</v>
      </c>
      <c r="K5687" s="9">
        <v>25</v>
      </c>
    </row>
    <row r="5688" spans="1:11" x14ac:dyDescent="0.3">
      <c r="A5688" s="4" t="s">
        <v>326</v>
      </c>
      <c r="B5688" s="4" t="s">
        <v>372</v>
      </c>
      <c r="C5688" s="4" t="s">
        <v>10</v>
      </c>
      <c r="D5688" s="4" t="s">
        <v>419</v>
      </c>
      <c r="E5688" s="3" t="s">
        <v>853</v>
      </c>
      <c r="F5688" s="3"/>
      <c r="G5688" s="3" t="s">
        <v>334</v>
      </c>
      <c r="H5688" s="3" t="s">
        <v>41</v>
      </c>
      <c r="I5688" s="3" t="s">
        <v>11</v>
      </c>
      <c r="J5688" s="3">
        <v>2050</v>
      </c>
      <c r="K5688" s="9">
        <v>30</v>
      </c>
    </row>
    <row r="5689" spans="1:11" x14ac:dyDescent="0.3">
      <c r="A5689" s="4" t="s">
        <v>326</v>
      </c>
      <c r="B5689" s="4" t="s">
        <v>372</v>
      </c>
      <c r="C5689" s="4" t="s">
        <v>10</v>
      </c>
      <c r="D5689" s="4" t="s">
        <v>419</v>
      </c>
      <c r="E5689" s="3" t="s">
        <v>853</v>
      </c>
      <c r="F5689" s="3"/>
      <c r="G5689" s="3" t="s">
        <v>334</v>
      </c>
      <c r="H5689" s="3" t="s">
        <v>41</v>
      </c>
      <c r="I5689" s="3" t="s">
        <v>833</v>
      </c>
      <c r="J5689" s="3">
        <v>2030</v>
      </c>
      <c r="K5689" s="9">
        <v>20</v>
      </c>
    </row>
    <row r="5690" spans="1:11" x14ac:dyDescent="0.3">
      <c r="A5690" s="4" t="s">
        <v>326</v>
      </c>
      <c r="B5690" s="4" t="s">
        <v>372</v>
      </c>
      <c r="C5690" s="4" t="s">
        <v>10</v>
      </c>
      <c r="D5690" s="4" t="s">
        <v>419</v>
      </c>
      <c r="E5690" s="3" t="s">
        <v>853</v>
      </c>
      <c r="F5690" s="3"/>
      <c r="G5690" s="3" t="s">
        <v>334</v>
      </c>
      <c r="H5690" s="3" t="s">
        <v>41</v>
      </c>
      <c r="I5690" s="3" t="s">
        <v>833</v>
      </c>
      <c r="J5690" s="3">
        <v>2040</v>
      </c>
      <c r="K5690" s="9">
        <v>25</v>
      </c>
    </row>
    <row r="5691" spans="1:11" x14ac:dyDescent="0.3">
      <c r="A5691" s="4" t="s">
        <v>326</v>
      </c>
      <c r="B5691" s="4" t="s">
        <v>372</v>
      </c>
      <c r="C5691" s="4" t="s">
        <v>10</v>
      </c>
      <c r="D5691" s="4" t="s">
        <v>419</v>
      </c>
      <c r="E5691" s="3" t="s">
        <v>853</v>
      </c>
      <c r="F5691" s="3"/>
      <c r="G5691" s="3" t="s">
        <v>334</v>
      </c>
      <c r="H5691" s="3" t="s">
        <v>41</v>
      </c>
      <c r="I5691" s="3" t="s">
        <v>833</v>
      </c>
      <c r="J5691" s="3">
        <v>2050</v>
      </c>
      <c r="K5691" s="9">
        <v>25</v>
      </c>
    </row>
    <row r="5692" spans="1:11" x14ac:dyDescent="0.3">
      <c r="A5692" s="4" t="s">
        <v>326</v>
      </c>
      <c r="B5692" s="4" t="s">
        <v>372</v>
      </c>
      <c r="C5692" s="4" t="s">
        <v>10</v>
      </c>
      <c r="D5692" s="4" t="s">
        <v>808</v>
      </c>
      <c r="E5692" s="3" t="s">
        <v>855</v>
      </c>
      <c r="F5692" s="3"/>
      <c r="G5692" s="3" t="s">
        <v>329</v>
      </c>
      <c r="H5692" s="3" t="s">
        <v>39</v>
      </c>
      <c r="I5692" s="3" t="s">
        <v>12</v>
      </c>
      <c r="J5692" s="3">
        <v>2020</v>
      </c>
      <c r="K5692" s="9">
        <v>62.5</v>
      </c>
    </row>
    <row r="5693" spans="1:11" x14ac:dyDescent="0.3">
      <c r="A5693" s="4" t="s">
        <v>326</v>
      </c>
      <c r="B5693" s="4" t="s">
        <v>372</v>
      </c>
      <c r="C5693" s="4" t="s">
        <v>10</v>
      </c>
      <c r="D5693" s="4" t="s">
        <v>808</v>
      </c>
      <c r="E5693" s="3" t="s">
        <v>855</v>
      </c>
      <c r="F5693" s="3"/>
      <c r="G5693" s="3" t="s">
        <v>329</v>
      </c>
      <c r="H5693" s="3" t="s">
        <v>39</v>
      </c>
      <c r="I5693" s="3" t="s">
        <v>12</v>
      </c>
      <c r="J5693" s="3">
        <v>2050</v>
      </c>
      <c r="K5693" s="9">
        <v>75</v>
      </c>
    </row>
    <row r="5694" spans="1:11" x14ac:dyDescent="0.3">
      <c r="A5694" s="4" t="s">
        <v>326</v>
      </c>
      <c r="B5694" s="4" t="s">
        <v>372</v>
      </c>
      <c r="C5694" s="4" t="s">
        <v>10</v>
      </c>
      <c r="D5694" s="4" t="s">
        <v>808</v>
      </c>
      <c r="E5694" s="3" t="s">
        <v>855</v>
      </c>
      <c r="F5694" s="3"/>
      <c r="G5694" s="3" t="s">
        <v>329</v>
      </c>
      <c r="H5694" s="3" t="s">
        <v>39</v>
      </c>
      <c r="I5694" s="3" t="s">
        <v>11</v>
      </c>
      <c r="J5694" s="3">
        <v>2020</v>
      </c>
      <c r="K5694" s="9">
        <v>187.5</v>
      </c>
    </row>
    <row r="5695" spans="1:11" x14ac:dyDescent="0.3">
      <c r="A5695" s="4" t="s">
        <v>326</v>
      </c>
      <c r="B5695" s="4" t="s">
        <v>372</v>
      </c>
      <c r="C5695" s="4" t="s">
        <v>10</v>
      </c>
      <c r="D5695" s="4" t="s">
        <v>808</v>
      </c>
      <c r="E5695" s="3" t="s">
        <v>855</v>
      </c>
      <c r="F5695" s="3"/>
      <c r="G5695" s="3" t="s">
        <v>329</v>
      </c>
      <c r="H5695" s="3" t="s">
        <v>39</v>
      </c>
      <c r="I5695" s="3" t="s">
        <v>11</v>
      </c>
      <c r="J5695" s="3">
        <v>2050</v>
      </c>
      <c r="K5695" s="9">
        <v>225</v>
      </c>
    </row>
    <row r="5696" spans="1:11" x14ac:dyDescent="0.3">
      <c r="A5696" s="4" t="s">
        <v>326</v>
      </c>
      <c r="B5696" s="4" t="s">
        <v>372</v>
      </c>
      <c r="C5696" s="4" t="s">
        <v>10</v>
      </c>
      <c r="D5696" s="4" t="s">
        <v>808</v>
      </c>
      <c r="E5696" s="3" t="s">
        <v>855</v>
      </c>
      <c r="F5696" s="3"/>
      <c r="G5696" s="3" t="s">
        <v>329</v>
      </c>
      <c r="H5696" s="3" t="s">
        <v>39</v>
      </c>
      <c r="I5696" s="3" t="s">
        <v>833</v>
      </c>
      <c r="J5696" s="3">
        <v>2030</v>
      </c>
      <c r="K5696" s="9">
        <v>125</v>
      </c>
    </row>
    <row r="5697" spans="1:11" x14ac:dyDescent="0.3">
      <c r="A5697" s="4" t="s">
        <v>326</v>
      </c>
      <c r="B5697" s="4" t="s">
        <v>372</v>
      </c>
      <c r="C5697" s="4" t="s">
        <v>10</v>
      </c>
      <c r="D5697" s="4" t="s">
        <v>808</v>
      </c>
      <c r="E5697" s="3" t="s">
        <v>855</v>
      </c>
      <c r="F5697" s="3"/>
      <c r="G5697" s="3" t="s">
        <v>329</v>
      </c>
      <c r="H5697" s="3" t="s">
        <v>39</v>
      </c>
      <c r="I5697" s="3" t="s">
        <v>833</v>
      </c>
      <c r="J5697" s="3">
        <v>2040</v>
      </c>
      <c r="K5697" s="9">
        <v>140</v>
      </c>
    </row>
    <row r="5698" spans="1:11" x14ac:dyDescent="0.3">
      <c r="A5698" s="4" t="s">
        <v>326</v>
      </c>
      <c r="B5698" s="4" t="s">
        <v>372</v>
      </c>
      <c r="C5698" s="4" t="s">
        <v>10</v>
      </c>
      <c r="D5698" s="4" t="s">
        <v>808</v>
      </c>
      <c r="E5698" s="3" t="s">
        <v>855</v>
      </c>
      <c r="F5698" s="3"/>
      <c r="G5698" s="3" t="s">
        <v>329</v>
      </c>
      <c r="H5698" s="3" t="s">
        <v>39</v>
      </c>
      <c r="I5698" s="3" t="s">
        <v>833</v>
      </c>
      <c r="J5698" s="3">
        <v>2050</v>
      </c>
      <c r="K5698" s="9">
        <v>150</v>
      </c>
    </row>
    <row r="5699" spans="1:11" x14ac:dyDescent="0.3">
      <c r="A5699" s="4" t="s">
        <v>326</v>
      </c>
      <c r="B5699" s="4" t="s">
        <v>372</v>
      </c>
      <c r="C5699" s="4" t="s">
        <v>10</v>
      </c>
      <c r="D5699" s="4" t="s">
        <v>721</v>
      </c>
      <c r="E5699" s="3" t="s">
        <v>855</v>
      </c>
      <c r="F5699" s="3"/>
      <c r="G5699" s="3" t="s">
        <v>328</v>
      </c>
      <c r="H5699" s="3" t="s">
        <v>39</v>
      </c>
      <c r="I5699" s="3" t="s">
        <v>12</v>
      </c>
      <c r="J5699" s="3">
        <v>2020</v>
      </c>
      <c r="K5699" s="9">
        <v>136.5</v>
      </c>
    </row>
    <row r="5700" spans="1:11" x14ac:dyDescent="0.3">
      <c r="A5700" s="4" t="s">
        <v>326</v>
      </c>
      <c r="B5700" s="4" t="s">
        <v>372</v>
      </c>
      <c r="C5700" s="4" t="s">
        <v>10</v>
      </c>
      <c r="D5700" s="4" t="s">
        <v>721</v>
      </c>
      <c r="E5700" s="3" t="s">
        <v>855</v>
      </c>
      <c r="F5700" s="3"/>
      <c r="G5700" s="3" t="s">
        <v>328</v>
      </c>
      <c r="H5700" s="3" t="s">
        <v>39</v>
      </c>
      <c r="I5700" s="3" t="s">
        <v>12</v>
      </c>
      <c r="J5700" s="3">
        <v>2050</v>
      </c>
      <c r="K5700" s="9">
        <v>165</v>
      </c>
    </row>
    <row r="5701" spans="1:11" x14ac:dyDescent="0.3">
      <c r="A5701" s="4" t="s">
        <v>326</v>
      </c>
      <c r="B5701" s="4" t="s">
        <v>372</v>
      </c>
      <c r="C5701" s="4" t="s">
        <v>10</v>
      </c>
      <c r="D5701" s="4" t="s">
        <v>721</v>
      </c>
      <c r="E5701" s="3" t="s">
        <v>855</v>
      </c>
      <c r="F5701" s="3"/>
      <c r="G5701" s="3" t="s">
        <v>328</v>
      </c>
      <c r="H5701" s="3" t="s">
        <v>39</v>
      </c>
      <c r="I5701" s="3" t="s">
        <v>11</v>
      </c>
      <c r="J5701" s="3">
        <v>2020</v>
      </c>
      <c r="K5701" s="9">
        <v>409.5</v>
      </c>
    </row>
    <row r="5702" spans="1:11" x14ac:dyDescent="0.3">
      <c r="A5702" s="4" t="s">
        <v>326</v>
      </c>
      <c r="B5702" s="4" t="s">
        <v>372</v>
      </c>
      <c r="C5702" s="4" t="s">
        <v>10</v>
      </c>
      <c r="D5702" s="4" t="s">
        <v>721</v>
      </c>
      <c r="E5702" s="3" t="s">
        <v>855</v>
      </c>
      <c r="F5702" s="3"/>
      <c r="G5702" s="3" t="s">
        <v>328</v>
      </c>
      <c r="H5702" s="3" t="s">
        <v>39</v>
      </c>
      <c r="I5702" s="3" t="s">
        <v>11</v>
      </c>
      <c r="J5702" s="3">
        <v>2050</v>
      </c>
      <c r="K5702" s="9">
        <v>495</v>
      </c>
    </row>
    <row r="5703" spans="1:11" x14ac:dyDescent="0.3">
      <c r="A5703" s="4" t="s">
        <v>326</v>
      </c>
      <c r="B5703" s="4" t="s">
        <v>372</v>
      </c>
      <c r="C5703" s="4" t="s">
        <v>10</v>
      </c>
      <c r="D5703" s="4" t="s">
        <v>721</v>
      </c>
      <c r="E5703" s="3" t="s">
        <v>855</v>
      </c>
      <c r="F5703" s="3"/>
      <c r="G5703" s="3" t="s">
        <v>328</v>
      </c>
      <c r="H5703" s="3" t="s">
        <v>39</v>
      </c>
      <c r="I5703" s="3" t="s">
        <v>833</v>
      </c>
      <c r="J5703" s="3">
        <v>2020</v>
      </c>
      <c r="K5703" s="9" t="s">
        <v>930</v>
      </c>
    </row>
    <row r="5704" spans="1:11" x14ac:dyDescent="0.3">
      <c r="A5704" s="4" t="s">
        <v>326</v>
      </c>
      <c r="B5704" s="4" t="s">
        <v>372</v>
      </c>
      <c r="C5704" s="4" t="s">
        <v>10</v>
      </c>
      <c r="D5704" s="4" t="s">
        <v>721</v>
      </c>
      <c r="E5704" s="3" t="s">
        <v>855</v>
      </c>
      <c r="F5704" s="3"/>
      <c r="G5704" s="3" t="s">
        <v>328</v>
      </c>
      <c r="H5704" s="3" t="s">
        <v>39</v>
      </c>
      <c r="I5704" s="3" t="s">
        <v>833</v>
      </c>
      <c r="J5704" s="3">
        <v>2030</v>
      </c>
      <c r="K5704" s="9">
        <v>273</v>
      </c>
    </row>
    <row r="5705" spans="1:11" x14ac:dyDescent="0.3">
      <c r="A5705" s="4" t="s">
        <v>326</v>
      </c>
      <c r="B5705" s="4" t="s">
        <v>372</v>
      </c>
      <c r="C5705" s="4" t="s">
        <v>10</v>
      </c>
      <c r="D5705" s="4" t="s">
        <v>721</v>
      </c>
      <c r="E5705" s="3" t="s">
        <v>855</v>
      </c>
      <c r="F5705" s="3"/>
      <c r="G5705" s="3" t="s">
        <v>328</v>
      </c>
      <c r="H5705" s="3" t="s">
        <v>39</v>
      </c>
      <c r="I5705" s="3" t="s">
        <v>833</v>
      </c>
      <c r="J5705" s="3">
        <v>2040</v>
      </c>
      <c r="K5705" s="9">
        <v>300</v>
      </c>
    </row>
    <row r="5706" spans="1:11" x14ac:dyDescent="0.3">
      <c r="A5706" s="4" t="s">
        <v>326</v>
      </c>
      <c r="B5706" s="4" t="s">
        <v>372</v>
      </c>
      <c r="C5706" s="4" t="s">
        <v>10</v>
      </c>
      <c r="D5706" s="4" t="s">
        <v>721</v>
      </c>
      <c r="E5706" s="3" t="s">
        <v>855</v>
      </c>
      <c r="F5706" s="3"/>
      <c r="G5706" s="3" t="s">
        <v>328</v>
      </c>
      <c r="H5706" s="3" t="s">
        <v>39</v>
      </c>
      <c r="I5706" s="3" t="s">
        <v>833</v>
      </c>
      <c r="J5706" s="3">
        <v>2050</v>
      </c>
      <c r="K5706" s="9">
        <v>330</v>
      </c>
    </row>
    <row r="5707" spans="1:11" x14ac:dyDescent="0.3">
      <c r="A5707" s="4" t="s">
        <v>326</v>
      </c>
      <c r="B5707" s="4" t="s">
        <v>372</v>
      </c>
      <c r="C5707" s="4" t="s">
        <v>10</v>
      </c>
      <c r="D5707" s="4" t="s">
        <v>809</v>
      </c>
      <c r="E5707" s="3" t="s">
        <v>926</v>
      </c>
      <c r="F5707" s="3"/>
      <c r="G5707" s="3" t="s">
        <v>332</v>
      </c>
      <c r="H5707" s="3" t="s">
        <v>39</v>
      </c>
      <c r="I5707" s="3" t="s">
        <v>12</v>
      </c>
      <c r="J5707" s="3">
        <v>2020</v>
      </c>
      <c r="K5707" s="9">
        <v>45000</v>
      </c>
    </row>
    <row r="5708" spans="1:11" x14ac:dyDescent="0.3">
      <c r="A5708" s="4" t="s">
        <v>326</v>
      </c>
      <c r="B5708" s="4" t="s">
        <v>372</v>
      </c>
      <c r="C5708" s="4" t="s">
        <v>10</v>
      </c>
      <c r="D5708" s="4" t="s">
        <v>809</v>
      </c>
      <c r="E5708" s="3" t="s">
        <v>926</v>
      </c>
      <c r="F5708" s="3"/>
      <c r="G5708" s="3" t="s">
        <v>332</v>
      </c>
      <c r="H5708" s="3" t="s">
        <v>39</v>
      </c>
      <c r="I5708" s="3" t="s">
        <v>12</v>
      </c>
      <c r="J5708" s="3">
        <v>2050</v>
      </c>
      <c r="K5708" s="9">
        <v>55000</v>
      </c>
    </row>
    <row r="5709" spans="1:11" x14ac:dyDescent="0.3">
      <c r="A5709" s="4" t="s">
        <v>326</v>
      </c>
      <c r="B5709" s="4" t="s">
        <v>372</v>
      </c>
      <c r="C5709" s="4" t="s">
        <v>10</v>
      </c>
      <c r="D5709" s="4" t="s">
        <v>809</v>
      </c>
      <c r="E5709" s="3" t="s">
        <v>926</v>
      </c>
      <c r="F5709" s="3"/>
      <c r="G5709" s="3" t="s">
        <v>332</v>
      </c>
      <c r="H5709" s="3" t="s">
        <v>39</v>
      </c>
      <c r="I5709" s="3" t="s">
        <v>11</v>
      </c>
      <c r="J5709" s="3">
        <v>2020</v>
      </c>
      <c r="K5709" s="9">
        <v>130000</v>
      </c>
    </row>
    <row r="5710" spans="1:11" x14ac:dyDescent="0.3">
      <c r="A5710" s="4" t="s">
        <v>326</v>
      </c>
      <c r="B5710" s="4" t="s">
        <v>372</v>
      </c>
      <c r="C5710" s="4" t="s">
        <v>10</v>
      </c>
      <c r="D5710" s="4" t="s">
        <v>809</v>
      </c>
      <c r="E5710" s="3" t="s">
        <v>926</v>
      </c>
      <c r="F5710" s="3"/>
      <c r="G5710" s="3" t="s">
        <v>332</v>
      </c>
      <c r="H5710" s="3" t="s">
        <v>39</v>
      </c>
      <c r="I5710" s="3" t="s">
        <v>11</v>
      </c>
      <c r="J5710" s="3">
        <v>2050</v>
      </c>
      <c r="K5710" s="9">
        <v>160000</v>
      </c>
    </row>
    <row r="5711" spans="1:11" x14ac:dyDescent="0.3">
      <c r="A5711" s="4" t="s">
        <v>326</v>
      </c>
      <c r="B5711" s="4" t="s">
        <v>372</v>
      </c>
      <c r="C5711" s="4" t="s">
        <v>10</v>
      </c>
      <c r="D5711" s="4" t="s">
        <v>809</v>
      </c>
      <c r="E5711" s="3" t="s">
        <v>926</v>
      </c>
      <c r="F5711" s="3"/>
      <c r="G5711" s="3" t="s">
        <v>332</v>
      </c>
      <c r="H5711" s="3" t="s">
        <v>39</v>
      </c>
      <c r="I5711" s="3" t="s">
        <v>833</v>
      </c>
      <c r="J5711" s="3">
        <v>2030</v>
      </c>
      <c r="K5711" s="9">
        <v>89000</v>
      </c>
    </row>
    <row r="5712" spans="1:11" x14ac:dyDescent="0.3">
      <c r="A5712" s="4" t="s">
        <v>326</v>
      </c>
      <c r="B5712" s="4" t="s">
        <v>372</v>
      </c>
      <c r="C5712" s="4" t="s">
        <v>10</v>
      </c>
      <c r="D5712" s="4" t="s">
        <v>809</v>
      </c>
      <c r="E5712" s="3" t="s">
        <v>926</v>
      </c>
      <c r="F5712" s="3"/>
      <c r="G5712" s="3" t="s">
        <v>332</v>
      </c>
      <c r="H5712" s="3" t="s">
        <v>39</v>
      </c>
      <c r="I5712" s="3" t="s">
        <v>833</v>
      </c>
      <c r="J5712" s="3">
        <v>2040</v>
      </c>
      <c r="K5712" s="9">
        <v>98000</v>
      </c>
    </row>
    <row r="5713" spans="1:11" x14ac:dyDescent="0.3">
      <c r="A5713" s="4" t="s">
        <v>326</v>
      </c>
      <c r="B5713" s="4" t="s">
        <v>372</v>
      </c>
      <c r="C5713" s="4" t="s">
        <v>10</v>
      </c>
      <c r="D5713" s="4" t="s">
        <v>809</v>
      </c>
      <c r="E5713" s="3" t="s">
        <v>926</v>
      </c>
      <c r="F5713" s="3"/>
      <c r="G5713" s="3" t="s">
        <v>332</v>
      </c>
      <c r="H5713" s="3" t="s">
        <v>39</v>
      </c>
      <c r="I5713" s="3" t="s">
        <v>833</v>
      </c>
      <c r="J5713" s="3">
        <v>2050</v>
      </c>
      <c r="K5713" s="9">
        <v>110000</v>
      </c>
    </row>
    <row r="5714" spans="1:11" x14ac:dyDescent="0.3">
      <c r="A5714" s="4" t="s">
        <v>326</v>
      </c>
      <c r="B5714" s="4" t="s">
        <v>372</v>
      </c>
      <c r="C5714" s="4" t="s">
        <v>371</v>
      </c>
      <c r="D5714" s="4" t="s">
        <v>475</v>
      </c>
      <c r="E5714" s="3" t="s">
        <v>850</v>
      </c>
      <c r="F5714" s="3"/>
      <c r="G5714" s="3" t="s">
        <v>334</v>
      </c>
      <c r="H5714" s="3"/>
      <c r="I5714" s="3" t="s">
        <v>12</v>
      </c>
      <c r="J5714" s="3">
        <v>2020</v>
      </c>
      <c r="K5714" s="9">
        <v>45</v>
      </c>
    </row>
    <row r="5715" spans="1:11" x14ac:dyDescent="0.3">
      <c r="A5715" s="4" t="s">
        <v>326</v>
      </c>
      <c r="B5715" s="4" t="s">
        <v>372</v>
      </c>
      <c r="C5715" s="4" t="s">
        <v>371</v>
      </c>
      <c r="D5715" s="4" t="s">
        <v>475</v>
      </c>
      <c r="E5715" s="3" t="s">
        <v>850</v>
      </c>
      <c r="F5715" s="3"/>
      <c r="G5715" s="3" t="s">
        <v>334</v>
      </c>
      <c r="H5715" s="3"/>
      <c r="I5715" s="3" t="s">
        <v>12</v>
      </c>
      <c r="J5715" s="3">
        <v>2050</v>
      </c>
      <c r="K5715" s="9">
        <v>45</v>
      </c>
    </row>
    <row r="5716" spans="1:11" x14ac:dyDescent="0.3">
      <c r="A5716" s="4" t="s">
        <v>326</v>
      </c>
      <c r="B5716" s="4" t="s">
        <v>372</v>
      </c>
      <c r="C5716" s="4" t="s">
        <v>371</v>
      </c>
      <c r="D5716" s="4" t="s">
        <v>475</v>
      </c>
      <c r="E5716" s="3" t="s">
        <v>850</v>
      </c>
      <c r="F5716" s="3"/>
      <c r="G5716" s="3" t="s">
        <v>334</v>
      </c>
      <c r="H5716" s="3"/>
      <c r="I5716" s="3" t="s">
        <v>11</v>
      </c>
      <c r="J5716" s="3">
        <v>2020</v>
      </c>
      <c r="K5716" s="9">
        <v>55</v>
      </c>
    </row>
    <row r="5717" spans="1:11" x14ac:dyDescent="0.3">
      <c r="A5717" s="4" t="s">
        <v>326</v>
      </c>
      <c r="B5717" s="4" t="s">
        <v>372</v>
      </c>
      <c r="C5717" s="4" t="s">
        <v>371</v>
      </c>
      <c r="D5717" s="4" t="s">
        <v>475</v>
      </c>
      <c r="E5717" s="3" t="s">
        <v>850</v>
      </c>
      <c r="F5717" s="3"/>
      <c r="G5717" s="3" t="s">
        <v>334</v>
      </c>
      <c r="H5717" s="3"/>
      <c r="I5717" s="3" t="s">
        <v>11</v>
      </c>
      <c r="J5717" s="3">
        <v>2050</v>
      </c>
      <c r="K5717" s="9">
        <v>55</v>
      </c>
    </row>
    <row r="5718" spans="1:11" x14ac:dyDescent="0.3">
      <c r="A5718" s="4" t="s">
        <v>326</v>
      </c>
      <c r="B5718" s="4" t="s">
        <v>372</v>
      </c>
      <c r="C5718" s="4" t="s">
        <v>371</v>
      </c>
      <c r="D5718" s="4" t="s">
        <v>475</v>
      </c>
      <c r="E5718" s="3" t="s">
        <v>850</v>
      </c>
      <c r="F5718" s="3"/>
      <c r="G5718" s="3" t="s">
        <v>334</v>
      </c>
      <c r="H5718" s="3"/>
      <c r="I5718" s="3" t="s">
        <v>833</v>
      </c>
      <c r="J5718" s="3">
        <v>2030</v>
      </c>
      <c r="K5718" s="9">
        <v>50</v>
      </c>
    </row>
    <row r="5719" spans="1:11" x14ac:dyDescent="0.3">
      <c r="A5719" s="4" t="s">
        <v>326</v>
      </c>
      <c r="B5719" s="4" t="s">
        <v>372</v>
      </c>
      <c r="C5719" s="4" t="s">
        <v>371</v>
      </c>
      <c r="D5719" s="4" t="s">
        <v>475</v>
      </c>
      <c r="E5719" s="3" t="s">
        <v>850</v>
      </c>
      <c r="F5719" s="3"/>
      <c r="G5719" s="3" t="s">
        <v>334</v>
      </c>
      <c r="H5719" s="3"/>
      <c r="I5719" s="3" t="s">
        <v>833</v>
      </c>
      <c r="J5719" s="3">
        <v>2040</v>
      </c>
      <c r="K5719" s="9">
        <v>50</v>
      </c>
    </row>
    <row r="5720" spans="1:11" x14ac:dyDescent="0.3">
      <c r="A5720" s="4" t="s">
        <v>326</v>
      </c>
      <c r="B5720" s="4" t="s">
        <v>372</v>
      </c>
      <c r="C5720" s="4" t="s">
        <v>371</v>
      </c>
      <c r="D5720" s="4" t="s">
        <v>475</v>
      </c>
      <c r="E5720" s="3" t="s">
        <v>850</v>
      </c>
      <c r="F5720" s="3"/>
      <c r="G5720" s="3" t="s">
        <v>334</v>
      </c>
      <c r="H5720" s="3"/>
      <c r="I5720" s="3" t="s">
        <v>833</v>
      </c>
      <c r="J5720" s="3">
        <v>2050</v>
      </c>
      <c r="K5720" s="9">
        <v>50</v>
      </c>
    </row>
    <row r="5721" spans="1:11" x14ac:dyDescent="0.3">
      <c r="A5721" s="4" t="s">
        <v>326</v>
      </c>
      <c r="B5721" s="4" t="s">
        <v>372</v>
      </c>
      <c r="C5721" s="4" t="s">
        <v>371</v>
      </c>
      <c r="D5721" s="4" t="s">
        <v>476</v>
      </c>
      <c r="E5721" s="3" t="s">
        <v>850</v>
      </c>
      <c r="F5721" s="3"/>
      <c r="G5721" s="3" t="s">
        <v>334</v>
      </c>
      <c r="H5721" s="3"/>
      <c r="I5721" s="3" t="s">
        <v>12</v>
      </c>
      <c r="J5721" s="3">
        <v>2020</v>
      </c>
      <c r="K5721" s="9">
        <v>45</v>
      </c>
    </row>
    <row r="5722" spans="1:11" x14ac:dyDescent="0.3">
      <c r="A5722" s="4" t="s">
        <v>326</v>
      </c>
      <c r="B5722" s="4" t="s">
        <v>372</v>
      </c>
      <c r="C5722" s="4" t="s">
        <v>371</v>
      </c>
      <c r="D5722" s="4" t="s">
        <v>476</v>
      </c>
      <c r="E5722" s="3" t="s">
        <v>850</v>
      </c>
      <c r="F5722" s="3"/>
      <c r="G5722" s="3" t="s">
        <v>334</v>
      </c>
      <c r="H5722" s="3"/>
      <c r="I5722" s="3" t="s">
        <v>12</v>
      </c>
      <c r="J5722" s="3">
        <v>2050</v>
      </c>
      <c r="K5722" s="9">
        <v>45</v>
      </c>
    </row>
    <row r="5723" spans="1:11" x14ac:dyDescent="0.3">
      <c r="A5723" s="4" t="s">
        <v>326</v>
      </c>
      <c r="B5723" s="4" t="s">
        <v>372</v>
      </c>
      <c r="C5723" s="4" t="s">
        <v>371</v>
      </c>
      <c r="D5723" s="4" t="s">
        <v>476</v>
      </c>
      <c r="E5723" s="3" t="s">
        <v>850</v>
      </c>
      <c r="F5723" s="3"/>
      <c r="G5723" s="3" t="s">
        <v>334</v>
      </c>
      <c r="H5723" s="3"/>
      <c r="I5723" s="3" t="s">
        <v>11</v>
      </c>
      <c r="J5723" s="3">
        <v>2020</v>
      </c>
      <c r="K5723" s="9">
        <v>55</v>
      </c>
    </row>
    <row r="5724" spans="1:11" x14ac:dyDescent="0.3">
      <c r="A5724" s="4" t="s">
        <v>326</v>
      </c>
      <c r="B5724" s="4" t="s">
        <v>372</v>
      </c>
      <c r="C5724" s="4" t="s">
        <v>371</v>
      </c>
      <c r="D5724" s="4" t="s">
        <v>476</v>
      </c>
      <c r="E5724" s="3" t="s">
        <v>850</v>
      </c>
      <c r="F5724" s="3"/>
      <c r="G5724" s="3" t="s">
        <v>334</v>
      </c>
      <c r="H5724" s="3"/>
      <c r="I5724" s="3" t="s">
        <v>11</v>
      </c>
      <c r="J5724" s="3">
        <v>2050</v>
      </c>
      <c r="K5724" s="9">
        <v>55</v>
      </c>
    </row>
    <row r="5725" spans="1:11" x14ac:dyDescent="0.3">
      <c r="A5725" s="4" t="s">
        <v>326</v>
      </c>
      <c r="B5725" s="4" t="s">
        <v>372</v>
      </c>
      <c r="C5725" s="4" t="s">
        <v>371</v>
      </c>
      <c r="D5725" s="4" t="s">
        <v>476</v>
      </c>
      <c r="E5725" s="3" t="s">
        <v>850</v>
      </c>
      <c r="F5725" s="3"/>
      <c r="G5725" s="3" t="s">
        <v>334</v>
      </c>
      <c r="H5725" s="3"/>
      <c r="I5725" s="3" t="s">
        <v>833</v>
      </c>
      <c r="J5725" s="3">
        <v>2030</v>
      </c>
      <c r="K5725" s="9">
        <v>50</v>
      </c>
    </row>
    <row r="5726" spans="1:11" x14ac:dyDescent="0.3">
      <c r="A5726" s="4" t="s">
        <v>326</v>
      </c>
      <c r="B5726" s="4" t="s">
        <v>372</v>
      </c>
      <c r="C5726" s="4" t="s">
        <v>371</v>
      </c>
      <c r="D5726" s="4" t="s">
        <v>476</v>
      </c>
      <c r="E5726" s="3" t="s">
        <v>850</v>
      </c>
      <c r="F5726" s="3"/>
      <c r="G5726" s="3" t="s">
        <v>334</v>
      </c>
      <c r="H5726" s="3"/>
      <c r="I5726" s="3" t="s">
        <v>833</v>
      </c>
      <c r="J5726" s="3">
        <v>2040</v>
      </c>
      <c r="K5726" s="9">
        <v>50</v>
      </c>
    </row>
    <row r="5727" spans="1:11" x14ac:dyDescent="0.3">
      <c r="A5727" s="4" t="s">
        <v>326</v>
      </c>
      <c r="B5727" s="4" t="s">
        <v>372</v>
      </c>
      <c r="C5727" s="4" t="s">
        <v>371</v>
      </c>
      <c r="D5727" s="4" t="s">
        <v>476</v>
      </c>
      <c r="E5727" s="3" t="s">
        <v>850</v>
      </c>
      <c r="F5727" s="3"/>
      <c r="G5727" s="3" t="s">
        <v>334</v>
      </c>
      <c r="H5727" s="3"/>
      <c r="I5727" s="3" t="s">
        <v>833</v>
      </c>
      <c r="J5727" s="3">
        <v>2050</v>
      </c>
      <c r="K5727" s="9">
        <v>50</v>
      </c>
    </row>
    <row r="5728" spans="1:11" x14ac:dyDescent="0.3">
      <c r="A5728" s="4" t="s">
        <v>326</v>
      </c>
      <c r="B5728" s="4" t="s">
        <v>372</v>
      </c>
      <c r="C5728" s="4" t="s">
        <v>371</v>
      </c>
      <c r="D5728" s="4" t="s">
        <v>811</v>
      </c>
      <c r="E5728" s="3" t="s">
        <v>927</v>
      </c>
      <c r="F5728" s="3"/>
      <c r="G5728" s="3" t="s">
        <v>342</v>
      </c>
      <c r="H5728" s="3" t="s">
        <v>340</v>
      </c>
      <c r="I5728" s="3" t="s">
        <v>12</v>
      </c>
      <c r="J5728" s="3">
        <v>2020</v>
      </c>
      <c r="K5728" s="9">
        <v>13000</v>
      </c>
    </row>
    <row r="5729" spans="1:11" x14ac:dyDescent="0.3">
      <c r="A5729" s="4" t="s">
        <v>326</v>
      </c>
      <c r="B5729" s="4" t="s">
        <v>372</v>
      </c>
      <c r="C5729" s="4" t="s">
        <v>371</v>
      </c>
      <c r="D5729" s="4" t="s">
        <v>811</v>
      </c>
      <c r="E5729" s="3" t="s">
        <v>927</v>
      </c>
      <c r="F5729" s="3"/>
      <c r="G5729" s="3" t="s">
        <v>342</v>
      </c>
      <c r="H5729" s="3" t="s">
        <v>340</v>
      </c>
      <c r="I5729" s="3" t="s">
        <v>12</v>
      </c>
      <c r="J5729" s="3">
        <v>2050</v>
      </c>
      <c r="K5729" s="9">
        <v>10000</v>
      </c>
    </row>
    <row r="5730" spans="1:11" x14ac:dyDescent="0.3">
      <c r="A5730" s="4" t="s">
        <v>326</v>
      </c>
      <c r="B5730" s="4" t="s">
        <v>372</v>
      </c>
      <c r="C5730" s="4" t="s">
        <v>371</v>
      </c>
      <c r="D5730" s="4" t="s">
        <v>811</v>
      </c>
      <c r="E5730" s="3" t="s">
        <v>927</v>
      </c>
      <c r="F5730" s="3"/>
      <c r="G5730" s="3" t="s">
        <v>342</v>
      </c>
      <c r="H5730" s="3" t="s">
        <v>340</v>
      </c>
      <c r="I5730" s="3" t="s">
        <v>11</v>
      </c>
      <c r="J5730" s="3">
        <v>2020</v>
      </c>
      <c r="K5730" s="9">
        <v>38000</v>
      </c>
    </row>
    <row r="5731" spans="1:11" x14ac:dyDescent="0.3">
      <c r="A5731" s="4" t="s">
        <v>326</v>
      </c>
      <c r="B5731" s="4" t="s">
        <v>372</v>
      </c>
      <c r="C5731" s="4" t="s">
        <v>371</v>
      </c>
      <c r="D5731" s="4" t="s">
        <v>811</v>
      </c>
      <c r="E5731" s="3" t="s">
        <v>927</v>
      </c>
      <c r="F5731" s="3"/>
      <c r="G5731" s="3" t="s">
        <v>342</v>
      </c>
      <c r="H5731" s="3" t="s">
        <v>340</v>
      </c>
      <c r="I5731" s="3" t="s">
        <v>11</v>
      </c>
      <c r="J5731" s="3">
        <v>2050</v>
      </c>
      <c r="K5731" s="9">
        <v>31000</v>
      </c>
    </row>
    <row r="5732" spans="1:11" x14ac:dyDescent="0.3">
      <c r="A5732" s="4" t="s">
        <v>326</v>
      </c>
      <c r="B5732" s="4" t="s">
        <v>372</v>
      </c>
      <c r="C5732" s="4" t="s">
        <v>371</v>
      </c>
      <c r="D5732" s="4" t="s">
        <v>811</v>
      </c>
      <c r="E5732" s="3" t="s">
        <v>927</v>
      </c>
      <c r="F5732" s="3"/>
      <c r="G5732" s="3" t="s">
        <v>342</v>
      </c>
      <c r="H5732" s="3" t="s">
        <v>340</v>
      </c>
      <c r="I5732" s="3" t="s">
        <v>833</v>
      </c>
      <c r="J5732" s="3">
        <v>2030</v>
      </c>
      <c r="K5732" s="9">
        <v>25000</v>
      </c>
    </row>
    <row r="5733" spans="1:11" x14ac:dyDescent="0.3">
      <c r="A5733" s="4" t="s">
        <v>326</v>
      </c>
      <c r="B5733" s="4" t="s">
        <v>372</v>
      </c>
      <c r="C5733" s="4" t="s">
        <v>371</v>
      </c>
      <c r="D5733" s="4" t="s">
        <v>811</v>
      </c>
      <c r="E5733" s="3" t="s">
        <v>927</v>
      </c>
      <c r="F5733" s="3"/>
      <c r="G5733" s="3" t="s">
        <v>342</v>
      </c>
      <c r="H5733" s="3" t="s">
        <v>340</v>
      </c>
      <c r="I5733" s="3" t="s">
        <v>833</v>
      </c>
      <c r="J5733" s="3">
        <v>2040</v>
      </c>
      <c r="K5733" s="9">
        <v>23000</v>
      </c>
    </row>
    <row r="5734" spans="1:11" x14ac:dyDescent="0.3">
      <c r="A5734" s="4" t="s">
        <v>326</v>
      </c>
      <c r="B5734" s="4" t="s">
        <v>372</v>
      </c>
      <c r="C5734" s="4" t="s">
        <v>371</v>
      </c>
      <c r="D5734" s="4" t="s">
        <v>811</v>
      </c>
      <c r="E5734" s="3" t="s">
        <v>927</v>
      </c>
      <c r="F5734" s="3"/>
      <c r="G5734" s="3" t="s">
        <v>342</v>
      </c>
      <c r="H5734" s="3" t="s">
        <v>340</v>
      </c>
      <c r="I5734" s="3" t="s">
        <v>833</v>
      </c>
      <c r="J5734" s="3">
        <v>2050</v>
      </c>
      <c r="K5734" s="9">
        <v>20000</v>
      </c>
    </row>
    <row r="5735" spans="1:11" x14ac:dyDescent="0.3">
      <c r="A5735" s="4" t="s">
        <v>326</v>
      </c>
      <c r="B5735" s="4" t="s">
        <v>372</v>
      </c>
      <c r="C5735" s="4" t="s">
        <v>371</v>
      </c>
      <c r="D5735" s="4" t="s">
        <v>810</v>
      </c>
      <c r="E5735" s="3" t="s">
        <v>928</v>
      </c>
      <c r="F5735" s="3"/>
      <c r="G5735" s="3" t="s">
        <v>345</v>
      </c>
      <c r="H5735" s="3" t="s">
        <v>340</v>
      </c>
      <c r="I5735" s="3" t="s">
        <v>12</v>
      </c>
      <c r="J5735" s="3">
        <v>2020</v>
      </c>
      <c r="K5735" s="9">
        <v>0.4</v>
      </c>
    </row>
    <row r="5736" spans="1:11" x14ac:dyDescent="0.3">
      <c r="A5736" s="4" t="s">
        <v>326</v>
      </c>
      <c r="B5736" s="4" t="s">
        <v>372</v>
      </c>
      <c r="C5736" s="4" t="s">
        <v>371</v>
      </c>
      <c r="D5736" s="4" t="s">
        <v>810</v>
      </c>
      <c r="E5736" s="3" t="s">
        <v>928</v>
      </c>
      <c r="F5736" s="3"/>
      <c r="G5736" s="3" t="s">
        <v>345</v>
      </c>
      <c r="H5736" s="3" t="s">
        <v>340</v>
      </c>
      <c r="I5736" s="3" t="s">
        <v>12</v>
      </c>
      <c r="J5736" s="3">
        <v>2050</v>
      </c>
      <c r="K5736" s="9">
        <v>0.3</v>
      </c>
    </row>
    <row r="5737" spans="1:11" x14ac:dyDescent="0.3">
      <c r="A5737" s="4" t="s">
        <v>326</v>
      </c>
      <c r="B5737" s="4" t="s">
        <v>372</v>
      </c>
      <c r="C5737" s="4" t="s">
        <v>371</v>
      </c>
      <c r="D5737" s="4" t="s">
        <v>810</v>
      </c>
      <c r="E5737" s="3" t="s">
        <v>928</v>
      </c>
      <c r="F5737" s="3"/>
      <c r="G5737" s="3" t="s">
        <v>345</v>
      </c>
      <c r="H5737" s="3" t="s">
        <v>340</v>
      </c>
      <c r="I5737" s="3" t="s">
        <v>11</v>
      </c>
      <c r="J5737" s="3">
        <v>2020</v>
      </c>
      <c r="K5737" s="9">
        <v>1.3</v>
      </c>
    </row>
    <row r="5738" spans="1:11" x14ac:dyDescent="0.3">
      <c r="A5738" s="4" t="s">
        <v>326</v>
      </c>
      <c r="B5738" s="4" t="s">
        <v>372</v>
      </c>
      <c r="C5738" s="4" t="s">
        <v>371</v>
      </c>
      <c r="D5738" s="4" t="s">
        <v>810</v>
      </c>
      <c r="E5738" s="3" t="s">
        <v>928</v>
      </c>
      <c r="F5738" s="3"/>
      <c r="G5738" s="3" t="s">
        <v>345</v>
      </c>
      <c r="H5738" s="3" t="s">
        <v>340</v>
      </c>
      <c r="I5738" s="3" t="s">
        <v>11</v>
      </c>
      <c r="J5738" s="3">
        <v>2050</v>
      </c>
      <c r="K5738" s="9">
        <v>1</v>
      </c>
    </row>
    <row r="5739" spans="1:11" x14ac:dyDescent="0.3">
      <c r="A5739" s="4" t="s">
        <v>326</v>
      </c>
      <c r="B5739" s="4" t="s">
        <v>372</v>
      </c>
      <c r="C5739" s="4" t="s">
        <v>371</v>
      </c>
      <c r="D5739" s="4" t="s">
        <v>810</v>
      </c>
      <c r="E5739" s="3" t="s">
        <v>928</v>
      </c>
      <c r="F5739" s="3"/>
      <c r="G5739" s="3" t="s">
        <v>345</v>
      </c>
      <c r="H5739" s="3" t="s">
        <v>340</v>
      </c>
      <c r="I5739" s="3" t="s">
        <v>833</v>
      </c>
      <c r="J5739" s="3">
        <v>2030</v>
      </c>
      <c r="K5739" s="9">
        <v>0.83333333333333326</v>
      </c>
    </row>
    <row r="5740" spans="1:11" x14ac:dyDescent="0.3">
      <c r="A5740" s="4" t="s">
        <v>326</v>
      </c>
      <c r="B5740" s="4" t="s">
        <v>372</v>
      </c>
      <c r="C5740" s="4" t="s">
        <v>371</v>
      </c>
      <c r="D5740" s="4" t="s">
        <v>810</v>
      </c>
      <c r="E5740" s="3" t="s">
        <v>928</v>
      </c>
      <c r="F5740" s="3"/>
      <c r="G5740" s="3" t="s">
        <v>345</v>
      </c>
      <c r="H5740" s="3" t="s">
        <v>340</v>
      </c>
      <c r="I5740" s="3" t="s">
        <v>833</v>
      </c>
      <c r="J5740" s="3">
        <v>2040</v>
      </c>
      <c r="K5740" s="9">
        <v>0.76666666666666672</v>
      </c>
    </row>
    <row r="5741" spans="1:11" x14ac:dyDescent="0.3">
      <c r="A5741" s="4" t="s">
        <v>326</v>
      </c>
      <c r="B5741" s="4" t="s">
        <v>372</v>
      </c>
      <c r="C5741" s="4" t="s">
        <v>371</v>
      </c>
      <c r="D5741" s="4" t="s">
        <v>810</v>
      </c>
      <c r="E5741" s="3" t="s">
        <v>928</v>
      </c>
      <c r="F5741" s="3"/>
      <c r="G5741" s="3" t="s">
        <v>345</v>
      </c>
      <c r="H5741" s="3" t="s">
        <v>340</v>
      </c>
      <c r="I5741" s="3" t="s">
        <v>833</v>
      </c>
      <c r="J5741" s="3">
        <v>2050</v>
      </c>
      <c r="K5741" s="9">
        <v>0.66666666666666674</v>
      </c>
    </row>
    <row r="5742" spans="1:11" x14ac:dyDescent="0.3">
      <c r="A5742" s="4" t="s">
        <v>326</v>
      </c>
      <c r="B5742" s="4" t="s">
        <v>372</v>
      </c>
      <c r="C5742" s="4" t="s">
        <v>371</v>
      </c>
      <c r="D5742" s="4" t="s">
        <v>812</v>
      </c>
      <c r="E5742" s="3" t="s">
        <v>929</v>
      </c>
      <c r="F5742" s="3"/>
      <c r="G5742" s="3" t="s">
        <v>346</v>
      </c>
      <c r="H5742" s="3" t="s">
        <v>340</v>
      </c>
      <c r="I5742" s="3" t="s">
        <v>12</v>
      </c>
      <c r="J5742" s="3">
        <v>2020</v>
      </c>
      <c r="K5742" s="9">
        <v>2</v>
      </c>
    </row>
    <row r="5743" spans="1:11" x14ac:dyDescent="0.3">
      <c r="A5743" s="4" t="s">
        <v>326</v>
      </c>
      <c r="B5743" s="4" t="s">
        <v>372</v>
      </c>
      <c r="C5743" s="4" t="s">
        <v>371</v>
      </c>
      <c r="D5743" s="4" t="s">
        <v>812</v>
      </c>
      <c r="E5743" s="3" t="s">
        <v>929</v>
      </c>
      <c r="F5743" s="3"/>
      <c r="G5743" s="3" t="s">
        <v>346</v>
      </c>
      <c r="H5743" s="3" t="s">
        <v>340</v>
      </c>
      <c r="I5743" s="3" t="s">
        <v>12</v>
      </c>
      <c r="J5743" s="3">
        <v>2050</v>
      </c>
      <c r="K5743" s="9">
        <v>1.62</v>
      </c>
    </row>
    <row r="5744" spans="1:11" x14ac:dyDescent="0.3">
      <c r="A5744" s="4" t="s">
        <v>326</v>
      </c>
      <c r="B5744" s="4" t="s">
        <v>372</v>
      </c>
      <c r="C5744" s="4" t="s">
        <v>371</v>
      </c>
      <c r="D5744" s="4" t="s">
        <v>812</v>
      </c>
      <c r="E5744" s="3" t="s">
        <v>929</v>
      </c>
      <c r="F5744" s="3"/>
      <c r="G5744" s="3" t="s">
        <v>346</v>
      </c>
      <c r="H5744" s="3" t="s">
        <v>340</v>
      </c>
      <c r="I5744" s="3" t="s">
        <v>11</v>
      </c>
      <c r="J5744" s="3">
        <v>2020</v>
      </c>
      <c r="K5744" s="9">
        <v>6</v>
      </c>
    </row>
    <row r="5745" spans="1:11" x14ac:dyDescent="0.3">
      <c r="A5745" s="4" t="s">
        <v>326</v>
      </c>
      <c r="B5745" s="4" t="s">
        <v>372</v>
      </c>
      <c r="C5745" s="4" t="s">
        <v>371</v>
      </c>
      <c r="D5745" s="4" t="s">
        <v>812</v>
      </c>
      <c r="E5745" s="3" t="s">
        <v>929</v>
      </c>
      <c r="F5745" s="3"/>
      <c r="G5745" s="3" t="s">
        <v>346</v>
      </c>
      <c r="H5745" s="3" t="s">
        <v>340</v>
      </c>
      <c r="I5745" s="3" t="s">
        <v>11</v>
      </c>
      <c r="J5745" s="3">
        <v>2050</v>
      </c>
      <c r="K5745" s="9">
        <v>4.8600000000000003</v>
      </c>
    </row>
    <row r="5746" spans="1:11" x14ac:dyDescent="0.3">
      <c r="A5746" s="4" t="s">
        <v>326</v>
      </c>
      <c r="B5746" s="4" t="s">
        <v>372</v>
      </c>
      <c r="C5746" s="4" t="s">
        <v>371</v>
      </c>
      <c r="D5746" s="4" t="s">
        <v>812</v>
      </c>
      <c r="E5746" s="3" t="s">
        <v>929</v>
      </c>
      <c r="F5746" s="3"/>
      <c r="G5746" s="3" t="s">
        <v>346</v>
      </c>
      <c r="H5746" s="3" t="s">
        <v>340</v>
      </c>
      <c r="I5746" s="3" t="s">
        <v>833</v>
      </c>
      <c r="J5746" s="3">
        <v>2030</v>
      </c>
      <c r="K5746" s="9">
        <v>4</v>
      </c>
    </row>
    <row r="5747" spans="1:11" x14ac:dyDescent="0.3">
      <c r="A5747" s="4" t="s">
        <v>326</v>
      </c>
      <c r="B5747" s="4" t="s">
        <v>372</v>
      </c>
      <c r="C5747" s="4" t="s">
        <v>371</v>
      </c>
      <c r="D5747" s="4" t="s">
        <v>812</v>
      </c>
      <c r="E5747" s="3" t="s">
        <v>929</v>
      </c>
      <c r="F5747" s="3"/>
      <c r="G5747" s="3" t="s">
        <v>346</v>
      </c>
      <c r="H5747" s="3" t="s">
        <v>340</v>
      </c>
      <c r="I5747" s="3" t="s">
        <v>833</v>
      </c>
      <c r="J5747" s="3">
        <v>2040</v>
      </c>
      <c r="K5747" s="9">
        <v>3.6</v>
      </c>
    </row>
    <row r="5748" spans="1:11" x14ac:dyDescent="0.3">
      <c r="A5748" s="4" t="s">
        <v>326</v>
      </c>
      <c r="B5748" s="4" t="s">
        <v>372</v>
      </c>
      <c r="C5748" s="4" t="s">
        <v>371</v>
      </c>
      <c r="D5748" s="4" t="s">
        <v>812</v>
      </c>
      <c r="E5748" s="3" t="s">
        <v>929</v>
      </c>
      <c r="F5748" s="3"/>
      <c r="G5748" s="3" t="s">
        <v>346</v>
      </c>
      <c r="H5748" s="3" t="s">
        <v>340</v>
      </c>
      <c r="I5748" s="3" t="s">
        <v>833</v>
      </c>
      <c r="J5748" s="3">
        <v>2050</v>
      </c>
      <c r="K5748" s="9">
        <v>3.24</v>
      </c>
    </row>
    <row r="5749" spans="1:11" x14ac:dyDescent="0.3">
      <c r="A5749" s="4" t="s">
        <v>326</v>
      </c>
      <c r="B5749" s="4" t="s">
        <v>372</v>
      </c>
      <c r="C5749" s="4" t="s">
        <v>36</v>
      </c>
      <c r="D5749" s="4" t="s">
        <v>524</v>
      </c>
      <c r="E5749" s="3" t="s">
        <v>850</v>
      </c>
      <c r="F5749" s="3"/>
      <c r="G5749" s="3" t="s">
        <v>344</v>
      </c>
      <c r="H5749" s="3"/>
      <c r="I5749" s="3" t="s">
        <v>833</v>
      </c>
      <c r="J5749" s="3">
        <v>2030</v>
      </c>
      <c r="K5749" s="9">
        <v>89</v>
      </c>
    </row>
    <row r="5750" spans="1:11" x14ac:dyDescent="0.3">
      <c r="A5750" s="4" t="s">
        <v>326</v>
      </c>
      <c r="B5750" s="4" t="s">
        <v>372</v>
      </c>
      <c r="C5750" s="4" t="s">
        <v>36</v>
      </c>
      <c r="D5750" s="4" t="s">
        <v>524</v>
      </c>
      <c r="E5750" s="3" t="s">
        <v>850</v>
      </c>
      <c r="F5750" s="3"/>
      <c r="G5750" s="3" t="s">
        <v>344</v>
      </c>
      <c r="H5750" s="3"/>
      <c r="I5750" s="3" t="s">
        <v>833</v>
      </c>
      <c r="J5750" s="3">
        <v>2040</v>
      </c>
      <c r="K5750" s="9">
        <v>90</v>
      </c>
    </row>
    <row r="5751" spans="1:11" x14ac:dyDescent="0.3">
      <c r="A5751" s="4" t="s">
        <v>326</v>
      </c>
      <c r="B5751" s="4" t="s">
        <v>372</v>
      </c>
      <c r="C5751" s="4" t="s">
        <v>36</v>
      </c>
      <c r="D5751" s="4" t="s">
        <v>524</v>
      </c>
      <c r="E5751" s="3" t="s">
        <v>850</v>
      </c>
      <c r="F5751" s="3"/>
      <c r="G5751" s="3" t="s">
        <v>344</v>
      </c>
      <c r="H5751" s="3"/>
      <c r="I5751" s="3" t="s">
        <v>833</v>
      </c>
      <c r="J5751" s="3">
        <v>2050</v>
      </c>
      <c r="K5751" s="9">
        <v>91</v>
      </c>
    </row>
    <row r="5752" spans="1:11" x14ac:dyDescent="0.3">
      <c r="A5752" s="4" t="s">
        <v>411</v>
      </c>
      <c r="B5752" s="4" t="s">
        <v>376</v>
      </c>
      <c r="C5752" s="4" t="s">
        <v>10</v>
      </c>
      <c r="D5752" s="4" t="s">
        <v>670</v>
      </c>
      <c r="E5752" s="3" t="s">
        <v>866</v>
      </c>
      <c r="F5752" s="3"/>
      <c r="G5752" s="3" t="s">
        <v>0</v>
      </c>
      <c r="H5752" s="3"/>
      <c r="I5752" s="3" t="s">
        <v>12</v>
      </c>
      <c r="J5752" s="3">
        <v>2025</v>
      </c>
      <c r="K5752" s="9">
        <v>0.5</v>
      </c>
    </row>
    <row r="5753" spans="1:11" x14ac:dyDescent="0.3">
      <c r="A5753" s="4" t="s">
        <v>411</v>
      </c>
      <c r="B5753" s="4" t="s">
        <v>376</v>
      </c>
      <c r="C5753" s="4" t="s">
        <v>10</v>
      </c>
      <c r="D5753" s="4" t="s">
        <v>670</v>
      </c>
      <c r="E5753" s="3" t="s">
        <v>866</v>
      </c>
      <c r="F5753" s="3"/>
      <c r="G5753" s="3" t="s">
        <v>0</v>
      </c>
      <c r="H5753" s="3"/>
      <c r="I5753" s="3" t="s">
        <v>12</v>
      </c>
      <c r="J5753" s="3">
        <v>2050</v>
      </c>
      <c r="K5753" s="9">
        <v>0.5</v>
      </c>
    </row>
    <row r="5754" spans="1:11" x14ac:dyDescent="0.3">
      <c r="A5754" s="4" t="s">
        <v>411</v>
      </c>
      <c r="B5754" s="4" t="s">
        <v>376</v>
      </c>
      <c r="C5754" s="4" t="s">
        <v>10</v>
      </c>
      <c r="D5754" s="4" t="s">
        <v>670</v>
      </c>
      <c r="E5754" s="3" t="s">
        <v>866</v>
      </c>
      <c r="F5754" s="3"/>
      <c r="G5754" s="3" t="s">
        <v>0</v>
      </c>
      <c r="H5754" s="3"/>
      <c r="I5754" s="3" t="s">
        <v>11</v>
      </c>
      <c r="J5754" s="3">
        <v>2025</v>
      </c>
      <c r="K5754" s="9">
        <v>1.5</v>
      </c>
    </row>
    <row r="5755" spans="1:11" x14ac:dyDescent="0.3">
      <c r="A5755" s="4" t="s">
        <v>411</v>
      </c>
      <c r="B5755" s="4" t="s">
        <v>376</v>
      </c>
      <c r="C5755" s="4" t="s">
        <v>10</v>
      </c>
      <c r="D5755" s="4" t="s">
        <v>670</v>
      </c>
      <c r="E5755" s="3" t="s">
        <v>866</v>
      </c>
      <c r="F5755" s="3"/>
      <c r="G5755" s="3" t="s">
        <v>0</v>
      </c>
      <c r="H5755" s="3"/>
      <c r="I5755" s="3" t="s">
        <v>11</v>
      </c>
      <c r="J5755" s="3">
        <v>2050</v>
      </c>
      <c r="K5755" s="9">
        <v>1.75</v>
      </c>
    </row>
    <row r="5756" spans="1:11" x14ac:dyDescent="0.3">
      <c r="A5756" s="4" t="s">
        <v>411</v>
      </c>
      <c r="B5756" s="4" t="s">
        <v>376</v>
      </c>
      <c r="C5756" s="4" t="s">
        <v>10</v>
      </c>
      <c r="D5756" s="4" t="s">
        <v>670</v>
      </c>
      <c r="E5756" s="3" t="s">
        <v>866</v>
      </c>
      <c r="F5756" s="3"/>
      <c r="G5756" s="3" t="s">
        <v>0</v>
      </c>
      <c r="H5756" s="3"/>
      <c r="I5756" s="3" t="s">
        <v>833</v>
      </c>
      <c r="J5756" s="3">
        <v>2025</v>
      </c>
      <c r="K5756" s="9">
        <v>0.4</v>
      </c>
    </row>
    <row r="5757" spans="1:11" x14ac:dyDescent="0.3">
      <c r="A5757" s="4" t="s">
        <v>411</v>
      </c>
      <c r="B5757" s="4" t="s">
        <v>376</v>
      </c>
      <c r="C5757" s="4" t="s">
        <v>10</v>
      </c>
      <c r="D5757" s="4" t="s">
        <v>670</v>
      </c>
      <c r="E5757" s="3" t="s">
        <v>866</v>
      </c>
      <c r="F5757" s="3"/>
      <c r="G5757" s="3" t="s">
        <v>0</v>
      </c>
      <c r="H5757" s="3"/>
      <c r="I5757" s="3" t="s">
        <v>833</v>
      </c>
      <c r="J5757" s="3">
        <v>2030</v>
      </c>
      <c r="K5757" s="9">
        <v>0.4</v>
      </c>
    </row>
    <row r="5758" spans="1:11" x14ac:dyDescent="0.3">
      <c r="A5758" s="4" t="s">
        <v>411</v>
      </c>
      <c r="B5758" s="4" t="s">
        <v>376</v>
      </c>
      <c r="C5758" s="4" t="s">
        <v>10</v>
      </c>
      <c r="D5758" s="4" t="s">
        <v>670</v>
      </c>
      <c r="E5758" s="3" t="s">
        <v>866</v>
      </c>
      <c r="F5758" s="3"/>
      <c r="G5758" s="3" t="s">
        <v>0</v>
      </c>
      <c r="H5758" s="3"/>
      <c r="I5758" s="3" t="s">
        <v>833</v>
      </c>
      <c r="J5758" s="3">
        <v>2040</v>
      </c>
      <c r="K5758" s="9">
        <v>0.4</v>
      </c>
    </row>
    <row r="5759" spans="1:11" x14ac:dyDescent="0.3">
      <c r="A5759" s="4" t="s">
        <v>411</v>
      </c>
      <c r="B5759" s="4" t="s">
        <v>376</v>
      </c>
      <c r="C5759" s="4" t="s">
        <v>10</v>
      </c>
      <c r="D5759" s="4" t="s">
        <v>670</v>
      </c>
      <c r="E5759" s="3" t="s">
        <v>866</v>
      </c>
      <c r="F5759" s="3"/>
      <c r="G5759" s="3" t="s">
        <v>0</v>
      </c>
      <c r="H5759" s="3"/>
      <c r="I5759" s="3" t="s">
        <v>833</v>
      </c>
      <c r="J5759" s="3">
        <v>2050</v>
      </c>
      <c r="K5759" s="9">
        <v>0.4</v>
      </c>
    </row>
    <row r="5760" spans="1:11" x14ac:dyDescent="0.3">
      <c r="A5760" s="4" t="s">
        <v>411</v>
      </c>
      <c r="B5760" s="4" t="s">
        <v>376</v>
      </c>
      <c r="C5760" s="4" t="s">
        <v>10</v>
      </c>
      <c r="D5760" s="4" t="s">
        <v>420</v>
      </c>
      <c r="E5760" s="3" t="s">
        <v>853</v>
      </c>
      <c r="F5760" s="3"/>
      <c r="G5760" s="3" t="s">
        <v>31</v>
      </c>
      <c r="H5760" s="3"/>
      <c r="I5760" s="3" t="s">
        <v>833</v>
      </c>
      <c r="J5760" s="3">
        <v>2025</v>
      </c>
      <c r="K5760" s="9">
        <v>2</v>
      </c>
    </row>
    <row r="5761" spans="1:11" x14ac:dyDescent="0.3">
      <c r="A5761" s="4" t="s">
        <v>411</v>
      </c>
      <c r="B5761" s="4" t="s">
        <v>376</v>
      </c>
      <c r="C5761" s="4" t="s">
        <v>10</v>
      </c>
      <c r="D5761" s="4" t="s">
        <v>420</v>
      </c>
      <c r="E5761" s="3" t="s">
        <v>853</v>
      </c>
      <c r="F5761" s="3"/>
      <c r="G5761" s="3" t="s">
        <v>31</v>
      </c>
      <c r="H5761" s="3"/>
      <c r="I5761" s="3" t="s">
        <v>833</v>
      </c>
      <c r="J5761" s="3">
        <v>2030</v>
      </c>
      <c r="K5761" s="9">
        <v>2</v>
      </c>
    </row>
    <row r="5762" spans="1:11" x14ac:dyDescent="0.3">
      <c r="A5762" s="4" t="s">
        <v>411</v>
      </c>
      <c r="B5762" s="4" t="s">
        <v>376</v>
      </c>
      <c r="C5762" s="4" t="s">
        <v>10</v>
      </c>
      <c r="D5762" s="4" t="s">
        <v>420</v>
      </c>
      <c r="E5762" s="3" t="s">
        <v>853</v>
      </c>
      <c r="F5762" s="3"/>
      <c r="G5762" s="3" t="s">
        <v>31</v>
      </c>
      <c r="H5762" s="3"/>
      <c r="I5762" s="3" t="s">
        <v>833</v>
      </c>
      <c r="J5762" s="3">
        <v>2040</v>
      </c>
      <c r="K5762" s="9">
        <v>2</v>
      </c>
    </row>
    <row r="5763" spans="1:11" x14ac:dyDescent="0.3">
      <c r="A5763" s="4" t="s">
        <v>411</v>
      </c>
      <c r="B5763" s="4" t="s">
        <v>376</v>
      </c>
      <c r="C5763" s="4" t="s">
        <v>10</v>
      </c>
      <c r="D5763" s="4" t="s">
        <v>420</v>
      </c>
      <c r="E5763" s="3" t="s">
        <v>853</v>
      </c>
      <c r="F5763" s="3"/>
      <c r="G5763" s="3" t="s">
        <v>31</v>
      </c>
      <c r="H5763" s="3"/>
      <c r="I5763" s="3" t="s">
        <v>833</v>
      </c>
      <c r="J5763" s="3">
        <v>2050</v>
      </c>
      <c r="K5763" s="9">
        <v>2</v>
      </c>
    </row>
    <row r="5764" spans="1:11" x14ac:dyDescent="0.3">
      <c r="A5764" s="4" t="s">
        <v>411</v>
      </c>
      <c r="B5764" s="4" t="s">
        <v>376</v>
      </c>
      <c r="C5764" s="4" t="s">
        <v>10</v>
      </c>
      <c r="D5764" s="4" t="s">
        <v>603</v>
      </c>
      <c r="E5764" s="3" t="s">
        <v>866</v>
      </c>
      <c r="F5764" s="3"/>
      <c r="G5764" s="3" t="s">
        <v>1</v>
      </c>
      <c r="H5764" s="3"/>
      <c r="I5764" s="3" t="s">
        <v>12</v>
      </c>
      <c r="J5764" s="3">
        <v>2025</v>
      </c>
      <c r="K5764" s="9">
        <v>0.75</v>
      </c>
    </row>
    <row r="5765" spans="1:11" x14ac:dyDescent="0.3">
      <c r="A5765" s="4" t="s">
        <v>411</v>
      </c>
      <c r="B5765" s="4" t="s">
        <v>376</v>
      </c>
      <c r="C5765" s="4" t="s">
        <v>10</v>
      </c>
      <c r="D5765" s="4" t="s">
        <v>603</v>
      </c>
      <c r="E5765" s="3" t="s">
        <v>866</v>
      </c>
      <c r="F5765" s="3"/>
      <c r="G5765" s="3" t="s">
        <v>1</v>
      </c>
      <c r="H5765" s="3"/>
      <c r="I5765" s="3" t="s">
        <v>12</v>
      </c>
      <c r="J5765" s="3">
        <v>2050</v>
      </c>
      <c r="K5765" s="9">
        <v>0.5</v>
      </c>
    </row>
    <row r="5766" spans="1:11" x14ac:dyDescent="0.3">
      <c r="A5766" s="4" t="s">
        <v>411</v>
      </c>
      <c r="B5766" s="4" t="s">
        <v>376</v>
      </c>
      <c r="C5766" s="4" t="s">
        <v>10</v>
      </c>
      <c r="D5766" s="4" t="s">
        <v>603</v>
      </c>
      <c r="E5766" s="3" t="s">
        <v>866</v>
      </c>
      <c r="F5766" s="3"/>
      <c r="G5766" s="3" t="s">
        <v>1</v>
      </c>
      <c r="H5766" s="3"/>
      <c r="I5766" s="3" t="s">
        <v>11</v>
      </c>
      <c r="J5766" s="3">
        <v>2025</v>
      </c>
      <c r="K5766" s="9">
        <v>1.25</v>
      </c>
    </row>
    <row r="5767" spans="1:11" x14ac:dyDescent="0.3">
      <c r="A5767" s="4" t="s">
        <v>411</v>
      </c>
      <c r="B5767" s="4" t="s">
        <v>376</v>
      </c>
      <c r="C5767" s="4" t="s">
        <v>10</v>
      </c>
      <c r="D5767" s="4" t="s">
        <v>603</v>
      </c>
      <c r="E5767" s="3" t="s">
        <v>866</v>
      </c>
      <c r="F5767" s="3"/>
      <c r="G5767" s="3" t="s">
        <v>1</v>
      </c>
      <c r="H5767" s="3"/>
      <c r="I5767" s="3" t="s">
        <v>11</v>
      </c>
      <c r="J5767" s="3">
        <v>2050</v>
      </c>
      <c r="K5767" s="9">
        <v>1.75</v>
      </c>
    </row>
    <row r="5768" spans="1:11" x14ac:dyDescent="0.3">
      <c r="A5768" s="4" t="s">
        <v>411</v>
      </c>
      <c r="B5768" s="4" t="s">
        <v>376</v>
      </c>
      <c r="C5768" s="4" t="s">
        <v>10</v>
      </c>
      <c r="D5768" s="4" t="s">
        <v>603</v>
      </c>
      <c r="E5768" s="3" t="s">
        <v>866</v>
      </c>
      <c r="F5768" s="3"/>
      <c r="G5768" s="3" t="s">
        <v>1</v>
      </c>
      <c r="H5768" s="3"/>
      <c r="I5768" s="3" t="s">
        <v>833</v>
      </c>
      <c r="J5768" s="3">
        <v>2025</v>
      </c>
      <c r="K5768" s="9">
        <v>0.04</v>
      </c>
    </row>
    <row r="5769" spans="1:11" x14ac:dyDescent="0.3">
      <c r="A5769" s="4" t="s">
        <v>411</v>
      </c>
      <c r="B5769" s="4" t="s">
        <v>376</v>
      </c>
      <c r="C5769" s="4" t="s">
        <v>10</v>
      </c>
      <c r="D5769" s="4" t="s">
        <v>603</v>
      </c>
      <c r="E5769" s="3" t="s">
        <v>866</v>
      </c>
      <c r="F5769" s="3"/>
      <c r="G5769" s="3" t="s">
        <v>1</v>
      </c>
      <c r="H5769" s="3"/>
      <c r="I5769" s="3" t="s">
        <v>833</v>
      </c>
      <c r="J5769" s="3">
        <v>2030</v>
      </c>
      <c r="K5769" s="9">
        <v>0.04</v>
      </c>
    </row>
    <row r="5770" spans="1:11" x14ac:dyDescent="0.3">
      <c r="A5770" s="4" t="s">
        <v>411</v>
      </c>
      <c r="B5770" s="4" t="s">
        <v>376</v>
      </c>
      <c r="C5770" s="4" t="s">
        <v>10</v>
      </c>
      <c r="D5770" s="4" t="s">
        <v>603</v>
      </c>
      <c r="E5770" s="3" t="s">
        <v>866</v>
      </c>
      <c r="F5770" s="3"/>
      <c r="G5770" s="3" t="s">
        <v>1</v>
      </c>
      <c r="H5770" s="3"/>
      <c r="I5770" s="3" t="s">
        <v>833</v>
      </c>
      <c r="J5770" s="3">
        <v>2040</v>
      </c>
      <c r="K5770" s="9">
        <v>0.04</v>
      </c>
    </row>
    <row r="5771" spans="1:11" x14ac:dyDescent="0.3">
      <c r="A5771" s="4" t="s">
        <v>411</v>
      </c>
      <c r="B5771" s="4" t="s">
        <v>376</v>
      </c>
      <c r="C5771" s="4" t="s">
        <v>10</v>
      </c>
      <c r="D5771" s="4" t="s">
        <v>603</v>
      </c>
      <c r="E5771" s="3" t="s">
        <v>866</v>
      </c>
      <c r="F5771" s="3"/>
      <c r="G5771" s="3" t="s">
        <v>1</v>
      </c>
      <c r="H5771" s="3"/>
      <c r="I5771" s="3" t="s">
        <v>833</v>
      </c>
      <c r="J5771" s="3">
        <v>2050</v>
      </c>
      <c r="K5771" s="9">
        <v>0.04</v>
      </c>
    </row>
    <row r="5772" spans="1:11" x14ac:dyDescent="0.3">
      <c r="A5772" s="4" t="s">
        <v>411</v>
      </c>
      <c r="B5772" s="4" t="s">
        <v>376</v>
      </c>
      <c r="C5772" s="4" t="s">
        <v>10</v>
      </c>
      <c r="D5772" s="4" t="s">
        <v>629</v>
      </c>
      <c r="E5772" s="3" t="s">
        <v>866</v>
      </c>
      <c r="F5772" s="3"/>
      <c r="G5772" s="3"/>
      <c r="H5772" s="3"/>
      <c r="I5772" s="3" t="s">
        <v>12</v>
      </c>
      <c r="J5772" s="3">
        <v>2025</v>
      </c>
      <c r="K5772" s="9">
        <v>0.75</v>
      </c>
    </row>
    <row r="5773" spans="1:11" x14ac:dyDescent="0.3">
      <c r="A5773" s="4" t="s">
        <v>411</v>
      </c>
      <c r="B5773" s="4" t="s">
        <v>376</v>
      </c>
      <c r="C5773" s="4" t="s">
        <v>10</v>
      </c>
      <c r="D5773" s="4" t="s">
        <v>629</v>
      </c>
      <c r="E5773" s="3" t="s">
        <v>866</v>
      </c>
      <c r="F5773" s="3"/>
      <c r="G5773" s="3"/>
      <c r="H5773" s="3"/>
      <c r="I5773" s="3" t="s">
        <v>12</v>
      </c>
      <c r="J5773" s="3">
        <v>2050</v>
      </c>
      <c r="K5773" s="9">
        <v>0.5</v>
      </c>
    </row>
    <row r="5774" spans="1:11" x14ac:dyDescent="0.3">
      <c r="A5774" s="4" t="s">
        <v>411</v>
      </c>
      <c r="B5774" s="4" t="s">
        <v>376</v>
      </c>
      <c r="C5774" s="4" t="s">
        <v>10</v>
      </c>
      <c r="D5774" s="4" t="s">
        <v>629</v>
      </c>
      <c r="E5774" s="3" t="s">
        <v>866</v>
      </c>
      <c r="F5774" s="3"/>
      <c r="G5774" s="3"/>
      <c r="H5774" s="3"/>
      <c r="I5774" s="3" t="s">
        <v>11</v>
      </c>
      <c r="J5774" s="3">
        <v>2025</v>
      </c>
      <c r="K5774" s="9">
        <v>1.25</v>
      </c>
    </row>
    <row r="5775" spans="1:11" x14ac:dyDescent="0.3">
      <c r="A5775" s="4" t="s">
        <v>411</v>
      </c>
      <c r="B5775" s="4" t="s">
        <v>376</v>
      </c>
      <c r="C5775" s="4" t="s">
        <v>10</v>
      </c>
      <c r="D5775" s="4" t="s">
        <v>629</v>
      </c>
      <c r="E5775" s="3" t="s">
        <v>866</v>
      </c>
      <c r="F5775" s="3"/>
      <c r="G5775" s="3"/>
      <c r="H5775" s="3"/>
      <c r="I5775" s="3" t="s">
        <v>11</v>
      </c>
      <c r="J5775" s="3">
        <v>2050</v>
      </c>
      <c r="K5775" s="9">
        <v>1.75</v>
      </c>
    </row>
    <row r="5776" spans="1:11" x14ac:dyDescent="0.3">
      <c r="A5776" s="4" t="s">
        <v>411</v>
      </c>
      <c r="B5776" s="4" t="s">
        <v>376</v>
      </c>
      <c r="C5776" s="4" t="s">
        <v>10</v>
      </c>
      <c r="D5776" s="4" t="s">
        <v>629</v>
      </c>
      <c r="E5776" s="3" t="s">
        <v>866</v>
      </c>
      <c r="F5776" s="3"/>
      <c r="G5776" s="3"/>
      <c r="H5776" s="3"/>
      <c r="I5776" s="3" t="s">
        <v>833</v>
      </c>
      <c r="J5776" s="3">
        <v>2025</v>
      </c>
      <c r="K5776" s="9">
        <v>0.99</v>
      </c>
    </row>
    <row r="5777" spans="1:11" x14ac:dyDescent="0.3">
      <c r="A5777" s="4" t="s">
        <v>411</v>
      </c>
      <c r="B5777" s="4" t="s">
        <v>376</v>
      </c>
      <c r="C5777" s="4" t="s">
        <v>10</v>
      </c>
      <c r="D5777" s="4" t="s">
        <v>629</v>
      </c>
      <c r="E5777" s="3" t="s">
        <v>866</v>
      </c>
      <c r="F5777" s="3"/>
      <c r="G5777" s="3"/>
      <c r="H5777" s="3"/>
      <c r="I5777" s="3" t="s">
        <v>833</v>
      </c>
      <c r="J5777" s="3">
        <v>2030</v>
      </c>
      <c r="K5777" s="9">
        <v>0.99</v>
      </c>
    </row>
    <row r="5778" spans="1:11" x14ac:dyDescent="0.3">
      <c r="A5778" s="4" t="s">
        <v>411</v>
      </c>
      <c r="B5778" s="4" t="s">
        <v>376</v>
      </c>
      <c r="C5778" s="4" t="s">
        <v>10</v>
      </c>
      <c r="D5778" s="4" t="s">
        <v>629</v>
      </c>
      <c r="E5778" s="3" t="s">
        <v>866</v>
      </c>
      <c r="F5778" s="3"/>
      <c r="G5778" s="3"/>
      <c r="H5778" s="3"/>
      <c r="I5778" s="3" t="s">
        <v>833</v>
      </c>
      <c r="J5778" s="3">
        <v>2040</v>
      </c>
      <c r="K5778" s="9">
        <v>0.99</v>
      </c>
    </row>
    <row r="5779" spans="1:11" x14ac:dyDescent="0.3">
      <c r="A5779" s="4" t="s">
        <v>411</v>
      </c>
      <c r="B5779" s="4" t="s">
        <v>376</v>
      </c>
      <c r="C5779" s="4" t="s">
        <v>10</v>
      </c>
      <c r="D5779" s="4" t="s">
        <v>629</v>
      </c>
      <c r="E5779" s="3" t="s">
        <v>866</v>
      </c>
      <c r="F5779" s="3"/>
      <c r="G5779" s="3"/>
      <c r="H5779" s="3"/>
      <c r="I5779" s="3" t="s">
        <v>833</v>
      </c>
      <c r="J5779" s="3">
        <v>2050</v>
      </c>
      <c r="K5779" s="9">
        <v>0.99</v>
      </c>
    </row>
    <row r="5780" spans="1:11" x14ac:dyDescent="0.3">
      <c r="A5780" s="4" t="s">
        <v>411</v>
      </c>
      <c r="B5780" s="4" t="s">
        <v>376</v>
      </c>
      <c r="C5780" s="4" t="s">
        <v>10</v>
      </c>
      <c r="D5780" s="4" t="s">
        <v>417</v>
      </c>
      <c r="E5780" s="3" t="s">
        <v>850</v>
      </c>
      <c r="F5780" s="3"/>
      <c r="G5780" s="3" t="s">
        <v>18</v>
      </c>
      <c r="H5780" s="3"/>
      <c r="I5780" s="3" t="s">
        <v>833</v>
      </c>
      <c r="J5780" s="3">
        <v>2025</v>
      </c>
      <c r="K5780" s="9">
        <v>4</v>
      </c>
    </row>
    <row r="5781" spans="1:11" x14ac:dyDescent="0.3">
      <c r="A5781" s="4" t="s">
        <v>411</v>
      </c>
      <c r="B5781" s="4" t="s">
        <v>376</v>
      </c>
      <c r="C5781" s="4" t="s">
        <v>10</v>
      </c>
      <c r="D5781" s="4" t="s">
        <v>417</v>
      </c>
      <c r="E5781" s="3" t="s">
        <v>850</v>
      </c>
      <c r="F5781" s="3"/>
      <c r="G5781" s="3" t="s">
        <v>18</v>
      </c>
      <c r="H5781" s="3"/>
      <c r="I5781" s="3" t="s">
        <v>833</v>
      </c>
      <c r="J5781" s="3">
        <v>2030</v>
      </c>
      <c r="K5781" s="9">
        <v>2</v>
      </c>
    </row>
    <row r="5782" spans="1:11" x14ac:dyDescent="0.3">
      <c r="A5782" s="4" t="s">
        <v>411</v>
      </c>
      <c r="B5782" s="4" t="s">
        <v>376</v>
      </c>
      <c r="C5782" s="4" t="s">
        <v>10</v>
      </c>
      <c r="D5782" s="4" t="s">
        <v>417</v>
      </c>
      <c r="E5782" s="3" t="s">
        <v>850</v>
      </c>
      <c r="F5782" s="3"/>
      <c r="G5782" s="3" t="s">
        <v>18</v>
      </c>
      <c r="H5782" s="3"/>
      <c r="I5782" s="3" t="s">
        <v>833</v>
      </c>
      <c r="J5782" s="3">
        <v>2040</v>
      </c>
      <c r="K5782" s="9">
        <v>1</v>
      </c>
    </row>
    <row r="5783" spans="1:11" x14ac:dyDescent="0.3">
      <c r="A5783" s="4" t="s">
        <v>411</v>
      </c>
      <c r="B5783" s="4" t="s">
        <v>376</v>
      </c>
      <c r="C5783" s="4" t="s">
        <v>10</v>
      </c>
      <c r="D5783" s="4" t="s">
        <v>417</v>
      </c>
      <c r="E5783" s="3" t="s">
        <v>850</v>
      </c>
      <c r="F5783" s="3"/>
      <c r="G5783" s="3" t="s">
        <v>18</v>
      </c>
      <c r="H5783" s="3"/>
      <c r="I5783" s="3" t="s">
        <v>833</v>
      </c>
      <c r="J5783" s="3">
        <v>2050</v>
      </c>
      <c r="K5783" s="9">
        <v>1</v>
      </c>
    </row>
    <row r="5784" spans="1:11" x14ac:dyDescent="0.3">
      <c r="A5784" s="4" t="s">
        <v>411</v>
      </c>
      <c r="B5784" s="4" t="s">
        <v>376</v>
      </c>
      <c r="C5784" s="4" t="s">
        <v>10</v>
      </c>
      <c r="D5784" s="4" t="s">
        <v>673</v>
      </c>
      <c r="E5784" s="3" t="s">
        <v>866</v>
      </c>
      <c r="F5784" s="3"/>
      <c r="G5784" s="3" t="s">
        <v>0</v>
      </c>
      <c r="H5784" s="3"/>
      <c r="I5784" s="3" t="s">
        <v>12</v>
      </c>
      <c r="J5784" s="3">
        <v>2025</v>
      </c>
      <c r="K5784" s="9">
        <v>0.5</v>
      </c>
    </row>
    <row r="5785" spans="1:11" x14ac:dyDescent="0.3">
      <c r="A5785" s="4" t="s">
        <v>411</v>
      </c>
      <c r="B5785" s="4" t="s">
        <v>376</v>
      </c>
      <c r="C5785" s="4" t="s">
        <v>10</v>
      </c>
      <c r="D5785" s="4" t="s">
        <v>673</v>
      </c>
      <c r="E5785" s="3" t="s">
        <v>866</v>
      </c>
      <c r="F5785" s="3"/>
      <c r="G5785" s="3" t="s">
        <v>0</v>
      </c>
      <c r="H5785" s="3"/>
      <c r="I5785" s="3" t="s">
        <v>12</v>
      </c>
      <c r="J5785" s="3">
        <v>2050</v>
      </c>
      <c r="K5785" s="9">
        <v>0.5</v>
      </c>
    </row>
    <row r="5786" spans="1:11" x14ac:dyDescent="0.3">
      <c r="A5786" s="4" t="s">
        <v>411</v>
      </c>
      <c r="B5786" s="4" t="s">
        <v>376</v>
      </c>
      <c r="C5786" s="4" t="s">
        <v>10</v>
      </c>
      <c r="D5786" s="4" t="s">
        <v>673</v>
      </c>
      <c r="E5786" s="3" t="s">
        <v>866</v>
      </c>
      <c r="F5786" s="3"/>
      <c r="G5786" s="3" t="s">
        <v>0</v>
      </c>
      <c r="H5786" s="3"/>
      <c r="I5786" s="3" t="s">
        <v>11</v>
      </c>
      <c r="J5786" s="3">
        <v>2025</v>
      </c>
      <c r="K5786" s="9">
        <v>1.5</v>
      </c>
    </row>
    <row r="5787" spans="1:11" x14ac:dyDescent="0.3">
      <c r="A5787" s="4" t="s">
        <v>411</v>
      </c>
      <c r="B5787" s="4" t="s">
        <v>376</v>
      </c>
      <c r="C5787" s="4" t="s">
        <v>10</v>
      </c>
      <c r="D5787" s="4" t="s">
        <v>673</v>
      </c>
      <c r="E5787" s="3" t="s">
        <v>866</v>
      </c>
      <c r="F5787" s="3"/>
      <c r="G5787" s="3" t="s">
        <v>0</v>
      </c>
      <c r="H5787" s="3"/>
      <c r="I5787" s="3" t="s">
        <v>11</v>
      </c>
      <c r="J5787" s="3">
        <v>2050</v>
      </c>
      <c r="K5787" s="9">
        <v>1.75</v>
      </c>
    </row>
    <row r="5788" spans="1:11" x14ac:dyDescent="0.3">
      <c r="A5788" s="4" t="s">
        <v>411</v>
      </c>
      <c r="B5788" s="4" t="s">
        <v>376</v>
      </c>
      <c r="C5788" s="4" t="s">
        <v>10</v>
      </c>
      <c r="D5788" s="4" t="s">
        <v>673</v>
      </c>
      <c r="E5788" s="3" t="s">
        <v>866</v>
      </c>
      <c r="F5788" s="3"/>
      <c r="G5788" s="3" t="s">
        <v>0</v>
      </c>
      <c r="H5788" s="3"/>
      <c r="I5788" s="3" t="s">
        <v>833</v>
      </c>
      <c r="J5788" s="3">
        <v>2025</v>
      </c>
      <c r="K5788" s="9">
        <v>0.05</v>
      </c>
    </row>
    <row r="5789" spans="1:11" x14ac:dyDescent="0.3">
      <c r="A5789" s="4" t="s">
        <v>411</v>
      </c>
      <c r="B5789" s="4" t="s">
        <v>376</v>
      </c>
      <c r="C5789" s="4" t="s">
        <v>10</v>
      </c>
      <c r="D5789" s="4" t="s">
        <v>673</v>
      </c>
      <c r="E5789" s="3" t="s">
        <v>866</v>
      </c>
      <c r="F5789" s="3"/>
      <c r="G5789" s="3" t="s">
        <v>0</v>
      </c>
      <c r="H5789" s="3"/>
      <c r="I5789" s="3" t="s">
        <v>833</v>
      </c>
      <c r="J5789" s="3">
        <v>2030</v>
      </c>
      <c r="K5789" s="9">
        <v>0.05</v>
      </c>
    </row>
    <row r="5790" spans="1:11" x14ac:dyDescent="0.3">
      <c r="A5790" s="4" t="s">
        <v>411</v>
      </c>
      <c r="B5790" s="4" t="s">
        <v>376</v>
      </c>
      <c r="C5790" s="4" t="s">
        <v>10</v>
      </c>
      <c r="D5790" s="4" t="s">
        <v>673</v>
      </c>
      <c r="E5790" s="3" t="s">
        <v>866</v>
      </c>
      <c r="F5790" s="3"/>
      <c r="G5790" s="3" t="s">
        <v>0</v>
      </c>
      <c r="H5790" s="3"/>
      <c r="I5790" s="3" t="s">
        <v>833</v>
      </c>
      <c r="J5790" s="3">
        <v>2040</v>
      </c>
      <c r="K5790" s="9">
        <v>0.05</v>
      </c>
    </row>
    <row r="5791" spans="1:11" x14ac:dyDescent="0.3">
      <c r="A5791" s="4" t="s">
        <v>411</v>
      </c>
      <c r="B5791" s="4" t="s">
        <v>376</v>
      </c>
      <c r="C5791" s="4" t="s">
        <v>10</v>
      </c>
      <c r="D5791" s="4" t="s">
        <v>673</v>
      </c>
      <c r="E5791" s="3" t="s">
        <v>866</v>
      </c>
      <c r="F5791" s="3"/>
      <c r="G5791" s="3" t="s">
        <v>0</v>
      </c>
      <c r="H5791" s="3"/>
      <c r="I5791" s="3" t="s">
        <v>833</v>
      </c>
      <c r="J5791" s="3">
        <v>2050</v>
      </c>
      <c r="K5791" s="9">
        <v>0.05</v>
      </c>
    </row>
    <row r="5792" spans="1:11" x14ac:dyDescent="0.3">
      <c r="A5792" s="4" t="s">
        <v>411</v>
      </c>
      <c r="B5792" s="4" t="s">
        <v>376</v>
      </c>
      <c r="C5792" s="4" t="s">
        <v>10</v>
      </c>
      <c r="D5792" s="4" t="s">
        <v>422</v>
      </c>
      <c r="E5792" s="3" t="s">
        <v>857</v>
      </c>
      <c r="F5792" s="3"/>
      <c r="G5792" s="3" t="s">
        <v>19</v>
      </c>
      <c r="H5792" s="3"/>
      <c r="I5792" s="3" t="s">
        <v>833</v>
      </c>
      <c r="J5792" s="3">
        <v>2025</v>
      </c>
      <c r="K5792" s="9">
        <v>2</v>
      </c>
    </row>
    <row r="5793" spans="1:11" x14ac:dyDescent="0.3">
      <c r="A5793" s="4" t="s">
        <v>411</v>
      </c>
      <c r="B5793" s="4" t="s">
        <v>376</v>
      </c>
      <c r="C5793" s="4" t="s">
        <v>10</v>
      </c>
      <c r="D5793" s="4" t="s">
        <v>422</v>
      </c>
      <c r="E5793" s="3" t="s">
        <v>857</v>
      </c>
      <c r="F5793" s="3"/>
      <c r="G5793" s="3" t="s">
        <v>19</v>
      </c>
      <c r="H5793" s="3"/>
      <c r="I5793" s="3" t="s">
        <v>833</v>
      </c>
      <c r="J5793" s="3">
        <v>2030</v>
      </c>
      <c r="K5793" s="9">
        <v>2</v>
      </c>
    </row>
    <row r="5794" spans="1:11" x14ac:dyDescent="0.3">
      <c r="A5794" s="4" t="s">
        <v>411</v>
      </c>
      <c r="B5794" s="4" t="s">
        <v>376</v>
      </c>
      <c r="C5794" s="4" t="s">
        <v>10</v>
      </c>
      <c r="D5794" s="4" t="s">
        <v>422</v>
      </c>
      <c r="E5794" s="3" t="s">
        <v>857</v>
      </c>
      <c r="F5794" s="3"/>
      <c r="G5794" s="3" t="s">
        <v>19</v>
      </c>
      <c r="H5794" s="3"/>
      <c r="I5794" s="3" t="s">
        <v>833</v>
      </c>
      <c r="J5794" s="3">
        <v>2040</v>
      </c>
      <c r="K5794" s="9">
        <v>2</v>
      </c>
    </row>
    <row r="5795" spans="1:11" x14ac:dyDescent="0.3">
      <c r="A5795" s="4" t="s">
        <v>411</v>
      </c>
      <c r="B5795" s="4" t="s">
        <v>376</v>
      </c>
      <c r="C5795" s="4" t="s">
        <v>10</v>
      </c>
      <c r="D5795" s="4" t="s">
        <v>422</v>
      </c>
      <c r="E5795" s="3" t="s">
        <v>857</v>
      </c>
      <c r="F5795" s="3"/>
      <c r="G5795" s="3" t="s">
        <v>19</v>
      </c>
      <c r="H5795" s="3"/>
      <c r="I5795" s="3" t="s">
        <v>833</v>
      </c>
      <c r="J5795" s="3">
        <v>2050</v>
      </c>
      <c r="K5795" s="9">
        <v>2</v>
      </c>
    </row>
    <row r="5796" spans="1:11" x14ac:dyDescent="0.3">
      <c r="A5796" s="4" t="s">
        <v>411</v>
      </c>
      <c r="B5796" s="4" t="s">
        <v>376</v>
      </c>
      <c r="C5796" s="4" t="s">
        <v>10</v>
      </c>
      <c r="D5796" s="4" t="s">
        <v>672</v>
      </c>
      <c r="E5796" s="3" t="s">
        <v>866</v>
      </c>
      <c r="F5796" s="3"/>
      <c r="G5796" s="3" t="s">
        <v>0</v>
      </c>
      <c r="H5796" s="3"/>
      <c r="I5796" s="3" t="s">
        <v>12</v>
      </c>
      <c r="J5796" s="3">
        <v>2025</v>
      </c>
      <c r="K5796" s="9">
        <v>0.5</v>
      </c>
    </row>
    <row r="5797" spans="1:11" x14ac:dyDescent="0.3">
      <c r="A5797" s="4" t="s">
        <v>411</v>
      </c>
      <c r="B5797" s="4" t="s">
        <v>376</v>
      </c>
      <c r="C5797" s="4" t="s">
        <v>10</v>
      </c>
      <c r="D5797" s="4" t="s">
        <v>672</v>
      </c>
      <c r="E5797" s="3" t="s">
        <v>866</v>
      </c>
      <c r="F5797" s="3"/>
      <c r="G5797" s="3" t="s">
        <v>0</v>
      </c>
      <c r="H5797" s="3"/>
      <c r="I5797" s="3" t="s">
        <v>12</v>
      </c>
      <c r="J5797" s="3">
        <v>2050</v>
      </c>
      <c r="K5797" s="9">
        <v>0.5</v>
      </c>
    </row>
    <row r="5798" spans="1:11" x14ac:dyDescent="0.3">
      <c r="A5798" s="4" t="s">
        <v>411</v>
      </c>
      <c r="B5798" s="4" t="s">
        <v>376</v>
      </c>
      <c r="C5798" s="4" t="s">
        <v>10</v>
      </c>
      <c r="D5798" s="4" t="s">
        <v>672</v>
      </c>
      <c r="E5798" s="3" t="s">
        <v>866</v>
      </c>
      <c r="F5798" s="3"/>
      <c r="G5798" s="3" t="s">
        <v>0</v>
      </c>
      <c r="H5798" s="3"/>
      <c r="I5798" s="3" t="s">
        <v>11</v>
      </c>
      <c r="J5798" s="3">
        <v>2025</v>
      </c>
      <c r="K5798" s="9">
        <v>1.5</v>
      </c>
    </row>
    <row r="5799" spans="1:11" x14ac:dyDescent="0.3">
      <c r="A5799" s="4" t="s">
        <v>411</v>
      </c>
      <c r="B5799" s="4" t="s">
        <v>376</v>
      </c>
      <c r="C5799" s="4" t="s">
        <v>10</v>
      </c>
      <c r="D5799" s="4" t="s">
        <v>672</v>
      </c>
      <c r="E5799" s="3" t="s">
        <v>866</v>
      </c>
      <c r="F5799" s="3"/>
      <c r="G5799" s="3" t="s">
        <v>0</v>
      </c>
      <c r="H5799" s="3"/>
      <c r="I5799" s="3" t="s">
        <v>11</v>
      </c>
      <c r="J5799" s="3">
        <v>2050</v>
      </c>
      <c r="K5799" s="9">
        <v>1.75</v>
      </c>
    </row>
    <row r="5800" spans="1:11" x14ac:dyDescent="0.3">
      <c r="A5800" s="4" t="s">
        <v>411</v>
      </c>
      <c r="B5800" s="4" t="s">
        <v>376</v>
      </c>
      <c r="C5800" s="4" t="s">
        <v>10</v>
      </c>
      <c r="D5800" s="4" t="s">
        <v>672</v>
      </c>
      <c r="E5800" s="3" t="s">
        <v>866</v>
      </c>
      <c r="F5800" s="3"/>
      <c r="G5800" s="3" t="s">
        <v>0</v>
      </c>
      <c r="H5800" s="3"/>
      <c r="I5800" s="3" t="s">
        <v>833</v>
      </c>
      <c r="J5800" s="3">
        <v>2025</v>
      </c>
      <c r="K5800" s="9">
        <v>0.21</v>
      </c>
    </row>
    <row r="5801" spans="1:11" x14ac:dyDescent="0.3">
      <c r="A5801" s="4" t="s">
        <v>411</v>
      </c>
      <c r="B5801" s="4" t="s">
        <v>376</v>
      </c>
      <c r="C5801" s="4" t="s">
        <v>10</v>
      </c>
      <c r="D5801" s="4" t="s">
        <v>672</v>
      </c>
      <c r="E5801" s="3" t="s">
        <v>866</v>
      </c>
      <c r="F5801" s="3"/>
      <c r="G5801" s="3" t="s">
        <v>0</v>
      </c>
      <c r="H5801" s="3"/>
      <c r="I5801" s="3" t="s">
        <v>833</v>
      </c>
      <c r="J5801" s="3">
        <v>2030</v>
      </c>
      <c r="K5801" s="9">
        <v>0.21</v>
      </c>
    </row>
    <row r="5802" spans="1:11" x14ac:dyDescent="0.3">
      <c r="A5802" s="4" t="s">
        <v>411</v>
      </c>
      <c r="B5802" s="4" t="s">
        <v>376</v>
      </c>
      <c r="C5802" s="4" t="s">
        <v>10</v>
      </c>
      <c r="D5802" s="4" t="s">
        <v>672</v>
      </c>
      <c r="E5802" s="3" t="s">
        <v>866</v>
      </c>
      <c r="F5802" s="3"/>
      <c r="G5802" s="3" t="s">
        <v>0</v>
      </c>
      <c r="H5802" s="3"/>
      <c r="I5802" s="3" t="s">
        <v>833</v>
      </c>
      <c r="J5802" s="3">
        <v>2040</v>
      </c>
      <c r="K5802" s="9">
        <v>0.21</v>
      </c>
    </row>
    <row r="5803" spans="1:11" x14ac:dyDescent="0.3">
      <c r="A5803" s="4" t="s">
        <v>411</v>
      </c>
      <c r="B5803" s="4" t="s">
        <v>376</v>
      </c>
      <c r="C5803" s="4" t="s">
        <v>10</v>
      </c>
      <c r="D5803" s="4" t="s">
        <v>672</v>
      </c>
      <c r="E5803" s="3" t="s">
        <v>866</v>
      </c>
      <c r="F5803" s="3"/>
      <c r="G5803" s="3" t="s">
        <v>0</v>
      </c>
      <c r="H5803" s="3"/>
      <c r="I5803" s="3" t="s">
        <v>833</v>
      </c>
      <c r="J5803" s="3">
        <v>2050</v>
      </c>
      <c r="K5803" s="9">
        <v>0.21</v>
      </c>
    </row>
    <row r="5804" spans="1:11" x14ac:dyDescent="0.3">
      <c r="A5804" s="4" t="s">
        <v>411</v>
      </c>
      <c r="B5804" s="4" t="s">
        <v>376</v>
      </c>
      <c r="C5804" s="4" t="s">
        <v>10</v>
      </c>
      <c r="D5804" s="4" t="s">
        <v>671</v>
      </c>
      <c r="E5804" s="3" t="s">
        <v>866</v>
      </c>
      <c r="F5804" s="3"/>
      <c r="G5804" s="3" t="s">
        <v>0</v>
      </c>
      <c r="H5804" s="3"/>
      <c r="I5804" s="3" t="s">
        <v>12</v>
      </c>
      <c r="J5804" s="3">
        <v>2025</v>
      </c>
      <c r="K5804" s="9">
        <v>0.5</v>
      </c>
    </row>
    <row r="5805" spans="1:11" x14ac:dyDescent="0.3">
      <c r="A5805" s="4" t="s">
        <v>411</v>
      </c>
      <c r="B5805" s="4" t="s">
        <v>376</v>
      </c>
      <c r="C5805" s="4" t="s">
        <v>10</v>
      </c>
      <c r="D5805" s="4" t="s">
        <v>671</v>
      </c>
      <c r="E5805" s="3" t="s">
        <v>866</v>
      </c>
      <c r="F5805" s="3"/>
      <c r="G5805" s="3" t="s">
        <v>0</v>
      </c>
      <c r="H5805" s="3"/>
      <c r="I5805" s="3" t="s">
        <v>12</v>
      </c>
      <c r="J5805" s="3">
        <v>2050</v>
      </c>
      <c r="K5805" s="9">
        <v>0.5</v>
      </c>
    </row>
    <row r="5806" spans="1:11" x14ac:dyDescent="0.3">
      <c r="A5806" s="4" t="s">
        <v>411</v>
      </c>
      <c r="B5806" s="4" t="s">
        <v>376</v>
      </c>
      <c r="C5806" s="4" t="s">
        <v>10</v>
      </c>
      <c r="D5806" s="4" t="s">
        <v>671</v>
      </c>
      <c r="E5806" s="3" t="s">
        <v>866</v>
      </c>
      <c r="F5806" s="3"/>
      <c r="G5806" s="3" t="s">
        <v>0</v>
      </c>
      <c r="H5806" s="3"/>
      <c r="I5806" s="3" t="s">
        <v>11</v>
      </c>
      <c r="J5806" s="3">
        <v>2025</v>
      </c>
      <c r="K5806" s="9">
        <v>1.5</v>
      </c>
    </row>
    <row r="5807" spans="1:11" x14ac:dyDescent="0.3">
      <c r="A5807" s="4" t="s">
        <v>411</v>
      </c>
      <c r="B5807" s="4" t="s">
        <v>376</v>
      </c>
      <c r="C5807" s="4" t="s">
        <v>10</v>
      </c>
      <c r="D5807" s="4" t="s">
        <v>671</v>
      </c>
      <c r="E5807" s="3" t="s">
        <v>866</v>
      </c>
      <c r="F5807" s="3"/>
      <c r="G5807" s="3" t="s">
        <v>0</v>
      </c>
      <c r="H5807" s="3"/>
      <c r="I5807" s="3" t="s">
        <v>11</v>
      </c>
      <c r="J5807" s="3">
        <v>2050</v>
      </c>
      <c r="K5807" s="9">
        <v>1.75</v>
      </c>
    </row>
    <row r="5808" spans="1:11" x14ac:dyDescent="0.3">
      <c r="A5808" s="4" t="s">
        <v>411</v>
      </c>
      <c r="B5808" s="4" t="s">
        <v>376</v>
      </c>
      <c r="C5808" s="4" t="s">
        <v>10</v>
      </c>
      <c r="D5808" s="4" t="s">
        <v>671</v>
      </c>
      <c r="E5808" s="3" t="s">
        <v>866</v>
      </c>
      <c r="F5808" s="3"/>
      <c r="G5808" s="3" t="s">
        <v>0</v>
      </c>
      <c r="H5808" s="3"/>
      <c r="I5808" s="3" t="s">
        <v>833</v>
      </c>
      <c r="J5808" s="3">
        <v>2025</v>
      </c>
      <c r="K5808" s="9">
        <v>0.22</v>
      </c>
    </row>
    <row r="5809" spans="1:11" x14ac:dyDescent="0.3">
      <c r="A5809" s="4" t="s">
        <v>411</v>
      </c>
      <c r="B5809" s="4" t="s">
        <v>376</v>
      </c>
      <c r="C5809" s="4" t="s">
        <v>10</v>
      </c>
      <c r="D5809" s="4" t="s">
        <v>671</v>
      </c>
      <c r="E5809" s="3" t="s">
        <v>866</v>
      </c>
      <c r="F5809" s="3"/>
      <c r="G5809" s="3" t="s">
        <v>0</v>
      </c>
      <c r="H5809" s="3"/>
      <c r="I5809" s="3" t="s">
        <v>833</v>
      </c>
      <c r="J5809" s="3">
        <v>2030</v>
      </c>
      <c r="K5809" s="9">
        <v>0.22</v>
      </c>
    </row>
    <row r="5810" spans="1:11" x14ac:dyDescent="0.3">
      <c r="A5810" s="4" t="s">
        <v>411</v>
      </c>
      <c r="B5810" s="4" t="s">
        <v>376</v>
      </c>
      <c r="C5810" s="4" t="s">
        <v>10</v>
      </c>
      <c r="D5810" s="4" t="s">
        <v>671</v>
      </c>
      <c r="E5810" s="3" t="s">
        <v>866</v>
      </c>
      <c r="F5810" s="3"/>
      <c r="G5810" s="3" t="s">
        <v>0</v>
      </c>
      <c r="H5810" s="3"/>
      <c r="I5810" s="3" t="s">
        <v>833</v>
      </c>
      <c r="J5810" s="3">
        <v>2040</v>
      </c>
      <c r="K5810" s="9">
        <v>0.22</v>
      </c>
    </row>
    <row r="5811" spans="1:11" x14ac:dyDescent="0.3">
      <c r="A5811" s="4" t="s">
        <v>411</v>
      </c>
      <c r="B5811" s="4" t="s">
        <v>376</v>
      </c>
      <c r="C5811" s="4" t="s">
        <v>10</v>
      </c>
      <c r="D5811" s="4" t="s">
        <v>671</v>
      </c>
      <c r="E5811" s="3" t="s">
        <v>866</v>
      </c>
      <c r="F5811" s="3"/>
      <c r="G5811" s="3" t="s">
        <v>0</v>
      </c>
      <c r="H5811" s="3"/>
      <c r="I5811" s="3" t="s">
        <v>833</v>
      </c>
      <c r="J5811" s="3">
        <v>2050</v>
      </c>
      <c r="K5811" s="9">
        <v>0.22</v>
      </c>
    </row>
    <row r="5812" spans="1:11" x14ac:dyDescent="0.3">
      <c r="A5812" s="4" t="s">
        <v>411</v>
      </c>
      <c r="B5812" s="4" t="s">
        <v>376</v>
      </c>
      <c r="C5812" s="4" t="s">
        <v>10</v>
      </c>
      <c r="D5812" s="4" t="s">
        <v>419</v>
      </c>
      <c r="E5812" s="3" t="s">
        <v>853</v>
      </c>
      <c r="F5812" s="3"/>
      <c r="G5812" s="3" t="s">
        <v>34</v>
      </c>
      <c r="H5812" s="3"/>
      <c r="I5812" s="3" t="s">
        <v>833</v>
      </c>
      <c r="J5812" s="3">
        <v>2025</v>
      </c>
      <c r="K5812" s="9">
        <v>25</v>
      </c>
    </row>
    <row r="5813" spans="1:11" x14ac:dyDescent="0.3">
      <c r="A5813" s="4" t="s">
        <v>411</v>
      </c>
      <c r="B5813" s="4" t="s">
        <v>376</v>
      </c>
      <c r="C5813" s="4" t="s">
        <v>10</v>
      </c>
      <c r="D5813" s="4" t="s">
        <v>419</v>
      </c>
      <c r="E5813" s="3" t="s">
        <v>853</v>
      </c>
      <c r="F5813" s="3"/>
      <c r="G5813" s="3" t="s">
        <v>34</v>
      </c>
      <c r="H5813" s="3"/>
      <c r="I5813" s="3" t="s">
        <v>833</v>
      </c>
      <c r="J5813" s="3">
        <v>2030</v>
      </c>
      <c r="K5813" s="9">
        <v>25</v>
      </c>
    </row>
    <row r="5814" spans="1:11" x14ac:dyDescent="0.3">
      <c r="A5814" s="4" t="s">
        <v>411</v>
      </c>
      <c r="B5814" s="4" t="s">
        <v>376</v>
      </c>
      <c r="C5814" s="4" t="s">
        <v>10</v>
      </c>
      <c r="D5814" s="4" t="s">
        <v>419</v>
      </c>
      <c r="E5814" s="3" t="s">
        <v>853</v>
      </c>
      <c r="F5814" s="3"/>
      <c r="G5814" s="3" t="s">
        <v>34</v>
      </c>
      <c r="H5814" s="3"/>
      <c r="I5814" s="3" t="s">
        <v>833</v>
      </c>
      <c r="J5814" s="3">
        <v>2040</v>
      </c>
      <c r="K5814" s="9">
        <v>25</v>
      </c>
    </row>
    <row r="5815" spans="1:11" x14ac:dyDescent="0.3">
      <c r="A5815" s="4" t="s">
        <v>411</v>
      </c>
      <c r="B5815" s="4" t="s">
        <v>376</v>
      </c>
      <c r="C5815" s="4" t="s">
        <v>10</v>
      </c>
      <c r="D5815" s="4" t="s">
        <v>419</v>
      </c>
      <c r="E5815" s="3" t="s">
        <v>853</v>
      </c>
      <c r="F5815" s="3"/>
      <c r="G5815" s="3" t="s">
        <v>34</v>
      </c>
      <c r="H5815" s="3"/>
      <c r="I5815" s="3" t="s">
        <v>833</v>
      </c>
      <c r="J5815" s="3">
        <v>2050</v>
      </c>
      <c r="K5815" s="9">
        <v>25</v>
      </c>
    </row>
    <row r="5816" spans="1:11" x14ac:dyDescent="0.3">
      <c r="A5816" s="4" t="s">
        <v>411</v>
      </c>
      <c r="B5816" s="4" t="s">
        <v>376</v>
      </c>
      <c r="C5816" s="4" t="s">
        <v>10</v>
      </c>
      <c r="D5816" s="4" t="s">
        <v>669</v>
      </c>
      <c r="E5816" s="3" t="s">
        <v>855</v>
      </c>
      <c r="F5816" s="3"/>
      <c r="G5816" s="3" t="s">
        <v>78</v>
      </c>
      <c r="H5816" s="3"/>
      <c r="I5816" s="3" t="s">
        <v>12</v>
      </c>
      <c r="J5816" s="3">
        <v>2025</v>
      </c>
      <c r="K5816" s="9">
        <v>0.5</v>
      </c>
    </row>
    <row r="5817" spans="1:11" x14ac:dyDescent="0.3">
      <c r="A5817" s="4" t="s">
        <v>411</v>
      </c>
      <c r="B5817" s="4" t="s">
        <v>376</v>
      </c>
      <c r="C5817" s="4" t="s">
        <v>10</v>
      </c>
      <c r="D5817" s="4" t="s">
        <v>669</v>
      </c>
      <c r="E5817" s="3" t="s">
        <v>855</v>
      </c>
      <c r="F5817" s="3"/>
      <c r="G5817" s="3" t="s">
        <v>78</v>
      </c>
      <c r="H5817" s="3"/>
      <c r="I5817" s="3" t="s">
        <v>12</v>
      </c>
      <c r="J5817" s="3">
        <v>2050</v>
      </c>
      <c r="K5817" s="9">
        <v>0.5</v>
      </c>
    </row>
    <row r="5818" spans="1:11" x14ac:dyDescent="0.3">
      <c r="A5818" s="4" t="s">
        <v>411</v>
      </c>
      <c r="B5818" s="4" t="s">
        <v>376</v>
      </c>
      <c r="C5818" s="4" t="s">
        <v>10</v>
      </c>
      <c r="D5818" s="4" t="s">
        <v>669</v>
      </c>
      <c r="E5818" s="3" t="s">
        <v>855</v>
      </c>
      <c r="F5818" s="3"/>
      <c r="G5818" s="3" t="s">
        <v>78</v>
      </c>
      <c r="H5818" s="3"/>
      <c r="I5818" s="3" t="s">
        <v>11</v>
      </c>
      <c r="J5818" s="3">
        <v>2025</v>
      </c>
      <c r="K5818" s="9">
        <v>1.5</v>
      </c>
    </row>
    <row r="5819" spans="1:11" x14ac:dyDescent="0.3">
      <c r="A5819" s="4" t="s">
        <v>411</v>
      </c>
      <c r="B5819" s="4" t="s">
        <v>376</v>
      </c>
      <c r="C5819" s="4" t="s">
        <v>10</v>
      </c>
      <c r="D5819" s="4" t="s">
        <v>669</v>
      </c>
      <c r="E5819" s="3" t="s">
        <v>855</v>
      </c>
      <c r="F5819" s="3"/>
      <c r="G5819" s="3" t="s">
        <v>78</v>
      </c>
      <c r="H5819" s="3"/>
      <c r="I5819" s="3" t="s">
        <v>11</v>
      </c>
      <c r="J5819" s="3">
        <v>2050</v>
      </c>
      <c r="K5819" s="9">
        <v>1.75</v>
      </c>
    </row>
    <row r="5820" spans="1:11" x14ac:dyDescent="0.3">
      <c r="A5820" s="4" t="s">
        <v>411</v>
      </c>
      <c r="B5820" s="4" t="s">
        <v>376</v>
      </c>
      <c r="C5820" s="4" t="s">
        <v>10</v>
      </c>
      <c r="D5820" s="4" t="s">
        <v>669</v>
      </c>
      <c r="E5820" s="3" t="s">
        <v>855</v>
      </c>
      <c r="F5820" s="3"/>
      <c r="G5820" s="3" t="s">
        <v>78</v>
      </c>
      <c r="H5820" s="3"/>
      <c r="I5820" s="3" t="s">
        <v>833</v>
      </c>
      <c r="J5820" s="3">
        <v>2025</v>
      </c>
      <c r="K5820" s="9">
        <v>20</v>
      </c>
    </row>
    <row r="5821" spans="1:11" x14ac:dyDescent="0.3">
      <c r="A5821" s="4" t="s">
        <v>411</v>
      </c>
      <c r="B5821" s="4" t="s">
        <v>376</v>
      </c>
      <c r="C5821" s="4" t="s">
        <v>10</v>
      </c>
      <c r="D5821" s="4" t="s">
        <v>669</v>
      </c>
      <c r="E5821" s="3" t="s">
        <v>855</v>
      </c>
      <c r="F5821" s="3"/>
      <c r="G5821" s="3" t="s">
        <v>78</v>
      </c>
      <c r="H5821" s="3"/>
      <c r="I5821" s="3" t="s">
        <v>833</v>
      </c>
      <c r="J5821" s="3">
        <v>2030</v>
      </c>
      <c r="K5821" s="9">
        <v>25</v>
      </c>
    </row>
    <row r="5822" spans="1:11" x14ac:dyDescent="0.3">
      <c r="A5822" s="4" t="s">
        <v>411</v>
      </c>
      <c r="B5822" s="4" t="s">
        <v>376</v>
      </c>
      <c r="C5822" s="4" t="s">
        <v>10</v>
      </c>
      <c r="D5822" s="4" t="s">
        <v>669</v>
      </c>
      <c r="E5822" s="3" t="s">
        <v>855</v>
      </c>
      <c r="F5822" s="3"/>
      <c r="G5822" s="3" t="s">
        <v>78</v>
      </c>
      <c r="H5822" s="3"/>
      <c r="I5822" s="3" t="s">
        <v>833</v>
      </c>
      <c r="J5822" s="3">
        <v>2040</v>
      </c>
      <c r="K5822" s="9">
        <v>35</v>
      </c>
    </row>
    <row r="5823" spans="1:11" x14ac:dyDescent="0.3">
      <c r="A5823" s="4" t="s">
        <v>411</v>
      </c>
      <c r="B5823" s="4" t="s">
        <v>376</v>
      </c>
      <c r="C5823" s="4" t="s">
        <v>10</v>
      </c>
      <c r="D5823" s="4" t="s">
        <v>669</v>
      </c>
      <c r="E5823" s="3" t="s">
        <v>855</v>
      </c>
      <c r="F5823" s="3"/>
      <c r="G5823" s="3" t="s">
        <v>78</v>
      </c>
      <c r="H5823" s="3"/>
      <c r="I5823" s="3" t="s">
        <v>833</v>
      </c>
      <c r="J5823" s="3">
        <v>2050</v>
      </c>
      <c r="K5823" s="9">
        <v>45</v>
      </c>
    </row>
    <row r="5824" spans="1:11" x14ac:dyDescent="0.3">
      <c r="A5824" s="4" t="s">
        <v>411</v>
      </c>
      <c r="B5824" s="4" t="s">
        <v>376</v>
      </c>
      <c r="C5824" s="4" t="s">
        <v>10</v>
      </c>
      <c r="D5824" s="4" t="s">
        <v>668</v>
      </c>
      <c r="E5824" s="3" t="s">
        <v>855</v>
      </c>
      <c r="F5824" s="3"/>
      <c r="G5824" s="3" t="s">
        <v>75</v>
      </c>
      <c r="H5824" s="3"/>
      <c r="I5824" s="3" t="s">
        <v>12</v>
      </c>
      <c r="J5824" s="3">
        <v>2025</v>
      </c>
      <c r="K5824" s="9">
        <v>0.5</v>
      </c>
    </row>
    <row r="5825" spans="1:11" x14ac:dyDescent="0.3">
      <c r="A5825" s="4" t="s">
        <v>411</v>
      </c>
      <c r="B5825" s="4" t="s">
        <v>376</v>
      </c>
      <c r="C5825" s="4" t="s">
        <v>10</v>
      </c>
      <c r="D5825" s="4" t="s">
        <v>668</v>
      </c>
      <c r="E5825" s="3" t="s">
        <v>855</v>
      </c>
      <c r="F5825" s="3"/>
      <c r="G5825" s="3" t="s">
        <v>75</v>
      </c>
      <c r="H5825" s="3"/>
      <c r="I5825" s="3" t="s">
        <v>12</v>
      </c>
      <c r="J5825" s="3">
        <v>2050</v>
      </c>
      <c r="K5825" s="9">
        <v>0.5</v>
      </c>
    </row>
    <row r="5826" spans="1:11" x14ac:dyDescent="0.3">
      <c r="A5826" s="4" t="s">
        <v>411</v>
      </c>
      <c r="B5826" s="4" t="s">
        <v>376</v>
      </c>
      <c r="C5826" s="4" t="s">
        <v>10</v>
      </c>
      <c r="D5826" s="4" t="s">
        <v>668</v>
      </c>
      <c r="E5826" s="3" t="s">
        <v>855</v>
      </c>
      <c r="F5826" s="3"/>
      <c r="G5826" s="3" t="s">
        <v>75</v>
      </c>
      <c r="H5826" s="3"/>
      <c r="I5826" s="3" t="s">
        <v>11</v>
      </c>
      <c r="J5826" s="3">
        <v>2025</v>
      </c>
      <c r="K5826" s="9">
        <v>1.5</v>
      </c>
    </row>
    <row r="5827" spans="1:11" x14ac:dyDescent="0.3">
      <c r="A5827" s="4" t="s">
        <v>411</v>
      </c>
      <c r="B5827" s="4" t="s">
        <v>376</v>
      </c>
      <c r="C5827" s="4" t="s">
        <v>10</v>
      </c>
      <c r="D5827" s="4" t="s">
        <v>668</v>
      </c>
      <c r="E5827" s="3" t="s">
        <v>855</v>
      </c>
      <c r="F5827" s="3"/>
      <c r="G5827" s="3" t="s">
        <v>75</v>
      </c>
      <c r="H5827" s="3"/>
      <c r="I5827" s="3" t="s">
        <v>11</v>
      </c>
      <c r="J5827" s="3">
        <v>2050</v>
      </c>
      <c r="K5827" s="9">
        <v>1.75</v>
      </c>
    </row>
    <row r="5828" spans="1:11" x14ac:dyDescent="0.3">
      <c r="A5828" s="4" t="s">
        <v>411</v>
      </c>
      <c r="B5828" s="4" t="s">
        <v>376</v>
      </c>
      <c r="C5828" s="4" t="s">
        <v>10</v>
      </c>
      <c r="D5828" s="4" t="s">
        <v>668</v>
      </c>
      <c r="E5828" s="3" t="s">
        <v>855</v>
      </c>
      <c r="F5828" s="3"/>
      <c r="G5828" s="3" t="s">
        <v>75</v>
      </c>
      <c r="H5828" s="3"/>
      <c r="I5828" s="3" t="s">
        <v>833</v>
      </c>
      <c r="J5828" s="3">
        <v>2025</v>
      </c>
      <c r="K5828" s="9">
        <v>16.600000000000001</v>
      </c>
    </row>
    <row r="5829" spans="1:11" x14ac:dyDescent="0.3">
      <c r="A5829" s="4" t="s">
        <v>411</v>
      </c>
      <c r="B5829" s="4" t="s">
        <v>376</v>
      </c>
      <c r="C5829" s="4" t="s">
        <v>10</v>
      </c>
      <c r="D5829" s="4" t="s">
        <v>668</v>
      </c>
      <c r="E5829" s="3" t="s">
        <v>855</v>
      </c>
      <c r="F5829" s="3"/>
      <c r="G5829" s="3" t="s">
        <v>75</v>
      </c>
      <c r="H5829" s="3"/>
      <c r="I5829" s="3" t="s">
        <v>833</v>
      </c>
      <c r="J5829" s="3">
        <v>2030</v>
      </c>
      <c r="K5829" s="9">
        <v>20.9</v>
      </c>
    </row>
    <row r="5830" spans="1:11" x14ac:dyDescent="0.3">
      <c r="A5830" s="4" t="s">
        <v>411</v>
      </c>
      <c r="B5830" s="4" t="s">
        <v>376</v>
      </c>
      <c r="C5830" s="4" t="s">
        <v>10</v>
      </c>
      <c r="D5830" s="4" t="s">
        <v>668</v>
      </c>
      <c r="E5830" s="3" t="s">
        <v>855</v>
      </c>
      <c r="F5830" s="3"/>
      <c r="G5830" s="3" t="s">
        <v>75</v>
      </c>
      <c r="H5830" s="3"/>
      <c r="I5830" s="3" t="s">
        <v>833</v>
      </c>
      <c r="J5830" s="3">
        <v>2040</v>
      </c>
      <c r="K5830" s="9">
        <v>29.4</v>
      </c>
    </row>
    <row r="5831" spans="1:11" x14ac:dyDescent="0.3">
      <c r="A5831" s="4" t="s">
        <v>411</v>
      </c>
      <c r="B5831" s="4" t="s">
        <v>376</v>
      </c>
      <c r="C5831" s="4" t="s">
        <v>10</v>
      </c>
      <c r="D5831" s="4" t="s">
        <v>668</v>
      </c>
      <c r="E5831" s="3" t="s">
        <v>855</v>
      </c>
      <c r="F5831" s="3"/>
      <c r="G5831" s="3" t="s">
        <v>75</v>
      </c>
      <c r="H5831" s="3"/>
      <c r="I5831" s="3" t="s">
        <v>833</v>
      </c>
      <c r="J5831" s="3">
        <v>2050</v>
      </c>
      <c r="K5831" s="9">
        <v>37.9</v>
      </c>
    </row>
    <row r="5832" spans="1:11" x14ac:dyDescent="0.3">
      <c r="A5832" s="4" t="s">
        <v>411</v>
      </c>
      <c r="B5832" s="4" t="s">
        <v>376</v>
      </c>
      <c r="C5832" s="4" t="s">
        <v>415</v>
      </c>
      <c r="D5832" s="4" t="s">
        <v>453</v>
      </c>
      <c r="E5832" s="3" t="s">
        <v>850</v>
      </c>
      <c r="F5832" s="3"/>
      <c r="G5832" s="3" t="s">
        <v>244</v>
      </c>
      <c r="H5832" s="3"/>
      <c r="I5832" s="3" t="s">
        <v>833</v>
      </c>
      <c r="J5832" s="3">
        <v>2025</v>
      </c>
      <c r="K5832" s="9">
        <v>75</v>
      </c>
    </row>
    <row r="5833" spans="1:11" x14ac:dyDescent="0.3">
      <c r="A5833" s="4" t="s">
        <v>411</v>
      </c>
      <c r="B5833" s="4" t="s">
        <v>376</v>
      </c>
      <c r="C5833" s="4" t="s">
        <v>415</v>
      </c>
      <c r="D5833" s="4" t="s">
        <v>453</v>
      </c>
      <c r="E5833" s="3" t="s">
        <v>850</v>
      </c>
      <c r="F5833" s="3"/>
      <c r="G5833" s="3" t="s">
        <v>244</v>
      </c>
      <c r="H5833" s="3"/>
      <c r="I5833" s="3" t="s">
        <v>833</v>
      </c>
      <c r="J5833" s="3">
        <v>2030</v>
      </c>
      <c r="K5833" s="9">
        <v>75</v>
      </c>
    </row>
    <row r="5834" spans="1:11" x14ac:dyDescent="0.3">
      <c r="A5834" s="4" t="s">
        <v>411</v>
      </c>
      <c r="B5834" s="4" t="s">
        <v>376</v>
      </c>
      <c r="C5834" s="4" t="s">
        <v>415</v>
      </c>
      <c r="D5834" s="4" t="s">
        <v>453</v>
      </c>
      <c r="E5834" s="3" t="s">
        <v>850</v>
      </c>
      <c r="F5834" s="3"/>
      <c r="G5834" s="3" t="s">
        <v>244</v>
      </c>
      <c r="H5834" s="3"/>
      <c r="I5834" s="3" t="s">
        <v>833</v>
      </c>
      <c r="J5834" s="3">
        <v>2040</v>
      </c>
      <c r="K5834" s="9">
        <v>75</v>
      </c>
    </row>
    <row r="5835" spans="1:11" x14ac:dyDescent="0.3">
      <c r="A5835" s="4" t="s">
        <v>411</v>
      </c>
      <c r="B5835" s="4" t="s">
        <v>376</v>
      </c>
      <c r="C5835" s="4" t="s">
        <v>415</v>
      </c>
      <c r="D5835" s="4" t="s">
        <v>453</v>
      </c>
      <c r="E5835" s="3" t="s">
        <v>850</v>
      </c>
      <c r="F5835" s="3"/>
      <c r="G5835" s="3" t="s">
        <v>244</v>
      </c>
      <c r="H5835" s="3"/>
      <c r="I5835" s="3" t="s">
        <v>833</v>
      </c>
      <c r="J5835" s="3">
        <v>2050</v>
      </c>
      <c r="K5835" s="9">
        <v>75</v>
      </c>
    </row>
    <row r="5836" spans="1:11" x14ac:dyDescent="0.3">
      <c r="A5836" s="4" t="s">
        <v>411</v>
      </c>
      <c r="B5836" s="4" t="s">
        <v>376</v>
      </c>
      <c r="C5836" s="4" t="s">
        <v>415</v>
      </c>
      <c r="D5836" s="4" t="s">
        <v>454</v>
      </c>
      <c r="E5836" s="3" t="s">
        <v>850</v>
      </c>
      <c r="F5836" s="3"/>
      <c r="G5836" s="3"/>
      <c r="H5836" s="3"/>
      <c r="I5836" s="3" t="s">
        <v>833</v>
      </c>
      <c r="J5836" s="3">
        <v>2025</v>
      </c>
      <c r="K5836" s="9">
        <v>25</v>
      </c>
    </row>
    <row r="5837" spans="1:11" x14ac:dyDescent="0.3">
      <c r="A5837" s="4" t="s">
        <v>411</v>
      </c>
      <c r="B5837" s="4" t="s">
        <v>376</v>
      </c>
      <c r="C5837" s="4" t="s">
        <v>415</v>
      </c>
      <c r="D5837" s="4" t="s">
        <v>454</v>
      </c>
      <c r="E5837" s="3" t="s">
        <v>850</v>
      </c>
      <c r="F5837" s="3"/>
      <c r="G5837" s="3"/>
      <c r="H5837" s="3"/>
      <c r="I5837" s="3" t="s">
        <v>833</v>
      </c>
      <c r="J5837" s="3">
        <v>2030</v>
      </c>
      <c r="K5837" s="9">
        <v>25</v>
      </c>
    </row>
    <row r="5838" spans="1:11" x14ac:dyDescent="0.3">
      <c r="A5838" s="4" t="s">
        <v>411</v>
      </c>
      <c r="B5838" s="4" t="s">
        <v>376</v>
      </c>
      <c r="C5838" s="4" t="s">
        <v>415</v>
      </c>
      <c r="D5838" s="4" t="s">
        <v>454</v>
      </c>
      <c r="E5838" s="3" t="s">
        <v>850</v>
      </c>
      <c r="F5838" s="3"/>
      <c r="G5838" s="3"/>
      <c r="H5838" s="3"/>
      <c r="I5838" s="3" t="s">
        <v>833</v>
      </c>
      <c r="J5838" s="3">
        <v>2040</v>
      </c>
      <c r="K5838" s="9">
        <v>25</v>
      </c>
    </row>
    <row r="5839" spans="1:11" x14ac:dyDescent="0.3">
      <c r="A5839" s="4" t="s">
        <v>411</v>
      </c>
      <c r="B5839" s="4" t="s">
        <v>376</v>
      </c>
      <c r="C5839" s="4" t="s">
        <v>415</v>
      </c>
      <c r="D5839" s="4" t="s">
        <v>454</v>
      </c>
      <c r="E5839" s="3" t="s">
        <v>850</v>
      </c>
      <c r="F5839" s="3"/>
      <c r="G5839" s="3"/>
      <c r="H5839" s="3"/>
      <c r="I5839" s="3" t="s">
        <v>833</v>
      </c>
      <c r="J5839" s="3">
        <v>2050</v>
      </c>
      <c r="K5839" s="9">
        <v>25</v>
      </c>
    </row>
    <row r="5840" spans="1:11" x14ac:dyDescent="0.3">
      <c r="A5840" s="4" t="s">
        <v>411</v>
      </c>
      <c r="B5840" s="4" t="s">
        <v>376</v>
      </c>
      <c r="C5840" s="4" t="s">
        <v>415</v>
      </c>
      <c r="D5840" s="4" t="s">
        <v>827</v>
      </c>
      <c r="E5840" s="3" t="s">
        <v>869</v>
      </c>
      <c r="F5840" s="3"/>
      <c r="G5840" s="3" t="s">
        <v>245</v>
      </c>
      <c r="H5840" s="3"/>
      <c r="I5840" s="3" t="s">
        <v>12</v>
      </c>
      <c r="J5840" s="3">
        <v>2025</v>
      </c>
      <c r="K5840" s="9">
        <v>0.6</v>
      </c>
    </row>
    <row r="5841" spans="1:11" x14ac:dyDescent="0.3">
      <c r="A5841" s="4" t="s">
        <v>411</v>
      </c>
      <c r="B5841" s="4" t="s">
        <v>376</v>
      </c>
      <c r="C5841" s="4" t="s">
        <v>415</v>
      </c>
      <c r="D5841" s="4" t="s">
        <v>827</v>
      </c>
      <c r="E5841" s="3" t="s">
        <v>869</v>
      </c>
      <c r="F5841" s="3"/>
      <c r="G5841" s="3" t="s">
        <v>245</v>
      </c>
      <c r="H5841" s="3"/>
      <c r="I5841" s="3" t="s">
        <v>12</v>
      </c>
      <c r="J5841" s="3">
        <v>2050</v>
      </c>
      <c r="K5841" s="9">
        <v>0.5</v>
      </c>
    </row>
    <row r="5842" spans="1:11" x14ac:dyDescent="0.3">
      <c r="A5842" s="4" t="s">
        <v>411</v>
      </c>
      <c r="B5842" s="4" t="s">
        <v>376</v>
      </c>
      <c r="C5842" s="4" t="s">
        <v>415</v>
      </c>
      <c r="D5842" s="4" t="s">
        <v>827</v>
      </c>
      <c r="E5842" s="3" t="s">
        <v>869</v>
      </c>
      <c r="F5842" s="3"/>
      <c r="G5842" s="3" t="s">
        <v>245</v>
      </c>
      <c r="H5842" s="3"/>
      <c r="I5842" s="3" t="s">
        <v>11</v>
      </c>
      <c r="J5842" s="3">
        <v>2025</v>
      </c>
      <c r="K5842" s="9">
        <v>1.4</v>
      </c>
    </row>
    <row r="5843" spans="1:11" x14ac:dyDescent="0.3">
      <c r="A5843" s="4" t="s">
        <v>411</v>
      </c>
      <c r="B5843" s="4" t="s">
        <v>376</v>
      </c>
      <c r="C5843" s="4" t="s">
        <v>415</v>
      </c>
      <c r="D5843" s="4" t="s">
        <v>827</v>
      </c>
      <c r="E5843" s="3" t="s">
        <v>869</v>
      </c>
      <c r="F5843" s="3"/>
      <c r="G5843" s="3" t="s">
        <v>245</v>
      </c>
      <c r="H5843" s="3"/>
      <c r="I5843" s="3" t="s">
        <v>11</v>
      </c>
      <c r="J5843" s="3">
        <v>2050</v>
      </c>
      <c r="K5843" s="9">
        <v>1.5</v>
      </c>
    </row>
    <row r="5844" spans="1:11" x14ac:dyDescent="0.3">
      <c r="A5844" s="4" t="s">
        <v>411</v>
      </c>
      <c r="B5844" s="4" t="s">
        <v>376</v>
      </c>
      <c r="C5844" s="4" t="s">
        <v>415</v>
      </c>
      <c r="D5844" s="4" t="s">
        <v>827</v>
      </c>
      <c r="E5844" s="3" t="s">
        <v>869</v>
      </c>
      <c r="F5844" s="3"/>
      <c r="G5844" s="3" t="s">
        <v>245</v>
      </c>
      <c r="H5844" s="3"/>
      <c r="I5844" s="3" t="s">
        <v>833</v>
      </c>
      <c r="J5844" s="3">
        <v>2025</v>
      </c>
      <c r="K5844" s="9">
        <v>4.4999999999999998E-2</v>
      </c>
    </row>
    <row r="5845" spans="1:11" x14ac:dyDescent="0.3">
      <c r="A5845" s="4" t="s">
        <v>411</v>
      </c>
      <c r="B5845" s="4" t="s">
        <v>376</v>
      </c>
      <c r="C5845" s="4" t="s">
        <v>415</v>
      </c>
      <c r="D5845" s="4" t="s">
        <v>827</v>
      </c>
      <c r="E5845" s="3" t="s">
        <v>869</v>
      </c>
      <c r="F5845" s="3"/>
      <c r="G5845" s="3" t="s">
        <v>245</v>
      </c>
      <c r="H5845" s="3"/>
      <c r="I5845" s="3" t="s">
        <v>833</v>
      </c>
      <c r="J5845" s="3">
        <v>2030</v>
      </c>
      <c r="K5845" s="9">
        <v>4.1000000000000002E-2</v>
      </c>
    </row>
    <row r="5846" spans="1:11" x14ac:dyDescent="0.3">
      <c r="A5846" s="4" t="s">
        <v>411</v>
      </c>
      <c r="B5846" s="4" t="s">
        <v>376</v>
      </c>
      <c r="C5846" s="4" t="s">
        <v>415</v>
      </c>
      <c r="D5846" s="4" t="s">
        <v>827</v>
      </c>
      <c r="E5846" s="3" t="s">
        <v>869</v>
      </c>
      <c r="F5846" s="3"/>
      <c r="G5846" s="3" t="s">
        <v>245</v>
      </c>
      <c r="H5846" s="3"/>
      <c r="I5846" s="3" t="s">
        <v>833</v>
      </c>
      <c r="J5846" s="3">
        <v>2040</v>
      </c>
      <c r="K5846" s="9">
        <v>3.6999999999999998E-2</v>
      </c>
    </row>
    <row r="5847" spans="1:11" x14ac:dyDescent="0.3">
      <c r="A5847" s="4" t="s">
        <v>411</v>
      </c>
      <c r="B5847" s="4" t="s">
        <v>376</v>
      </c>
      <c r="C5847" s="4" t="s">
        <v>415</v>
      </c>
      <c r="D5847" s="4" t="s">
        <v>827</v>
      </c>
      <c r="E5847" s="3" t="s">
        <v>869</v>
      </c>
      <c r="F5847" s="3"/>
      <c r="G5847" s="3" t="s">
        <v>245</v>
      </c>
      <c r="H5847" s="3"/>
      <c r="I5847" s="3" t="s">
        <v>833</v>
      </c>
      <c r="J5847" s="3">
        <v>2050</v>
      </c>
      <c r="K5847" s="9">
        <v>3.4000000000000002E-2</v>
      </c>
    </row>
    <row r="5848" spans="1:11" x14ac:dyDescent="0.3">
      <c r="A5848" s="4" t="s">
        <v>411</v>
      </c>
      <c r="B5848" s="4" t="s">
        <v>376</v>
      </c>
      <c r="C5848" s="4" t="s">
        <v>415</v>
      </c>
      <c r="D5848" s="4" t="s">
        <v>829</v>
      </c>
      <c r="E5848" s="3" t="s">
        <v>899</v>
      </c>
      <c r="F5848" s="3"/>
      <c r="G5848" s="3" t="s">
        <v>377</v>
      </c>
      <c r="H5848" s="3">
        <v>1</v>
      </c>
      <c r="I5848" s="3" t="s">
        <v>12</v>
      </c>
      <c r="J5848" s="3">
        <v>2025</v>
      </c>
      <c r="K5848" s="9">
        <v>0.6</v>
      </c>
    </row>
    <row r="5849" spans="1:11" x14ac:dyDescent="0.3">
      <c r="A5849" s="4" t="s">
        <v>411</v>
      </c>
      <c r="B5849" s="4" t="s">
        <v>376</v>
      </c>
      <c r="C5849" s="4" t="s">
        <v>415</v>
      </c>
      <c r="D5849" s="4" t="s">
        <v>829</v>
      </c>
      <c r="E5849" s="3" t="s">
        <v>899</v>
      </c>
      <c r="F5849" s="3"/>
      <c r="G5849" s="3" t="s">
        <v>377</v>
      </c>
      <c r="H5849" s="3">
        <v>1</v>
      </c>
      <c r="I5849" s="3" t="s">
        <v>12</v>
      </c>
      <c r="J5849" s="3">
        <v>2050</v>
      </c>
      <c r="K5849" s="9">
        <v>0.5</v>
      </c>
    </row>
    <row r="5850" spans="1:11" x14ac:dyDescent="0.3">
      <c r="A5850" s="4" t="s">
        <v>411</v>
      </c>
      <c r="B5850" s="4" t="s">
        <v>376</v>
      </c>
      <c r="C5850" s="4" t="s">
        <v>415</v>
      </c>
      <c r="D5850" s="4" t="s">
        <v>829</v>
      </c>
      <c r="E5850" s="3" t="s">
        <v>899</v>
      </c>
      <c r="F5850" s="3"/>
      <c r="G5850" s="3" t="s">
        <v>377</v>
      </c>
      <c r="H5850" s="3">
        <v>1</v>
      </c>
      <c r="I5850" s="3" t="s">
        <v>11</v>
      </c>
      <c r="J5850" s="3">
        <v>2025</v>
      </c>
      <c r="K5850" s="9">
        <v>1.4</v>
      </c>
    </row>
    <row r="5851" spans="1:11" x14ac:dyDescent="0.3">
      <c r="A5851" s="4" t="s">
        <v>411</v>
      </c>
      <c r="B5851" s="4" t="s">
        <v>376</v>
      </c>
      <c r="C5851" s="4" t="s">
        <v>415</v>
      </c>
      <c r="D5851" s="4" t="s">
        <v>829</v>
      </c>
      <c r="E5851" s="3" t="s">
        <v>899</v>
      </c>
      <c r="F5851" s="3"/>
      <c r="G5851" s="3" t="s">
        <v>377</v>
      </c>
      <c r="H5851" s="3">
        <v>1</v>
      </c>
      <c r="I5851" s="3" t="s">
        <v>11</v>
      </c>
      <c r="J5851" s="3">
        <v>2050</v>
      </c>
      <c r="K5851" s="9">
        <v>1.5</v>
      </c>
    </row>
    <row r="5852" spans="1:11" x14ac:dyDescent="0.3">
      <c r="A5852" s="4" t="s">
        <v>411</v>
      </c>
      <c r="B5852" s="4" t="s">
        <v>376</v>
      </c>
      <c r="C5852" s="4" t="s">
        <v>415</v>
      </c>
      <c r="D5852" s="4" t="s">
        <v>829</v>
      </c>
      <c r="E5852" s="3" t="s">
        <v>899</v>
      </c>
      <c r="F5852" s="3"/>
      <c r="G5852" s="3" t="s">
        <v>377</v>
      </c>
      <c r="H5852" s="3">
        <v>1</v>
      </c>
      <c r="I5852" s="3" t="s">
        <v>833</v>
      </c>
      <c r="J5852" s="3">
        <v>2025</v>
      </c>
      <c r="K5852" s="9">
        <v>1.3</v>
      </c>
    </row>
    <row r="5853" spans="1:11" x14ac:dyDescent="0.3">
      <c r="A5853" s="4" t="s">
        <v>411</v>
      </c>
      <c r="B5853" s="4" t="s">
        <v>376</v>
      </c>
      <c r="C5853" s="4" t="s">
        <v>415</v>
      </c>
      <c r="D5853" s="4" t="s">
        <v>829</v>
      </c>
      <c r="E5853" s="3" t="s">
        <v>899</v>
      </c>
      <c r="F5853" s="3"/>
      <c r="G5853" s="3" t="s">
        <v>377</v>
      </c>
      <c r="H5853" s="3">
        <v>1</v>
      </c>
      <c r="I5853" s="3" t="s">
        <v>833</v>
      </c>
      <c r="J5853" s="3">
        <v>2030</v>
      </c>
      <c r="K5853" s="9">
        <v>1.2</v>
      </c>
    </row>
    <row r="5854" spans="1:11" x14ac:dyDescent="0.3">
      <c r="A5854" s="4" t="s">
        <v>411</v>
      </c>
      <c r="B5854" s="4" t="s">
        <v>376</v>
      </c>
      <c r="C5854" s="4" t="s">
        <v>415</v>
      </c>
      <c r="D5854" s="4" t="s">
        <v>829</v>
      </c>
      <c r="E5854" s="3" t="s">
        <v>899</v>
      </c>
      <c r="F5854" s="3"/>
      <c r="G5854" s="3" t="s">
        <v>377</v>
      </c>
      <c r="H5854" s="3">
        <v>1</v>
      </c>
      <c r="I5854" s="3" t="s">
        <v>833</v>
      </c>
      <c r="J5854" s="3">
        <v>2040</v>
      </c>
      <c r="K5854" s="9">
        <v>1.1000000000000001</v>
      </c>
    </row>
    <row r="5855" spans="1:11" x14ac:dyDescent="0.3">
      <c r="A5855" s="4" t="s">
        <v>411</v>
      </c>
      <c r="B5855" s="4" t="s">
        <v>376</v>
      </c>
      <c r="C5855" s="4" t="s">
        <v>415</v>
      </c>
      <c r="D5855" s="4" t="s">
        <v>829</v>
      </c>
      <c r="E5855" s="3" t="s">
        <v>899</v>
      </c>
      <c r="F5855" s="3"/>
      <c r="G5855" s="3" t="s">
        <v>377</v>
      </c>
      <c r="H5855" s="3">
        <v>1</v>
      </c>
      <c r="I5855" s="3" t="s">
        <v>833</v>
      </c>
      <c r="J5855" s="3">
        <v>2050</v>
      </c>
      <c r="K5855" s="9">
        <v>1</v>
      </c>
    </row>
    <row r="5856" spans="1:11" x14ac:dyDescent="0.3">
      <c r="A5856" s="4" t="s">
        <v>411</v>
      </c>
      <c r="B5856" s="4" t="s">
        <v>376</v>
      </c>
      <c r="C5856" s="4" t="s">
        <v>415</v>
      </c>
      <c r="D5856" s="4" t="s">
        <v>828</v>
      </c>
      <c r="E5856" s="3" t="s">
        <v>899</v>
      </c>
      <c r="F5856" s="3"/>
      <c r="G5856" s="3"/>
      <c r="H5856" s="3"/>
      <c r="I5856" s="3" t="s">
        <v>833</v>
      </c>
      <c r="J5856" s="3">
        <v>2025</v>
      </c>
      <c r="K5856" s="9">
        <v>0</v>
      </c>
    </row>
    <row r="5857" spans="1:11" x14ac:dyDescent="0.3">
      <c r="A5857" s="4" t="s">
        <v>411</v>
      </c>
      <c r="B5857" s="4" t="s">
        <v>376</v>
      </c>
      <c r="C5857" s="4" t="s">
        <v>415</v>
      </c>
      <c r="D5857" s="4" t="s">
        <v>828</v>
      </c>
      <c r="E5857" s="3" t="s">
        <v>899</v>
      </c>
      <c r="F5857" s="3"/>
      <c r="G5857" s="3"/>
      <c r="H5857" s="3"/>
      <c r="I5857" s="3" t="s">
        <v>833</v>
      </c>
      <c r="J5857" s="3">
        <v>2030</v>
      </c>
      <c r="K5857" s="9">
        <v>0</v>
      </c>
    </row>
    <row r="5858" spans="1:11" x14ac:dyDescent="0.3">
      <c r="A5858" s="4" t="s">
        <v>411</v>
      </c>
      <c r="B5858" s="4" t="s">
        <v>376</v>
      </c>
      <c r="C5858" s="4" t="s">
        <v>415</v>
      </c>
      <c r="D5858" s="4" t="s">
        <v>828</v>
      </c>
      <c r="E5858" s="3" t="s">
        <v>899</v>
      </c>
      <c r="F5858" s="3"/>
      <c r="G5858" s="3"/>
      <c r="H5858" s="3"/>
      <c r="I5858" s="3" t="s">
        <v>833</v>
      </c>
      <c r="J5858" s="3">
        <v>2040</v>
      </c>
      <c r="K5858" s="9">
        <v>0</v>
      </c>
    </row>
    <row r="5859" spans="1:11" x14ac:dyDescent="0.3">
      <c r="A5859" s="4" t="s">
        <v>411</v>
      </c>
      <c r="B5859" s="4" t="s">
        <v>376</v>
      </c>
      <c r="C5859" s="4" t="s">
        <v>415</v>
      </c>
      <c r="D5859" s="4" t="s">
        <v>828</v>
      </c>
      <c r="E5859" s="3" t="s">
        <v>899</v>
      </c>
      <c r="F5859" s="3"/>
      <c r="G5859" s="3"/>
      <c r="H5859" s="3"/>
      <c r="I5859" s="3" t="s">
        <v>833</v>
      </c>
      <c r="J5859" s="3">
        <v>2050</v>
      </c>
      <c r="K5859" s="9">
        <v>0</v>
      </c>
    </row>
    <row r="5860" spans="1:11" x14ac:dyDescent="0.3">
      <c r="A5860" s="4" t="s">
        <v>411</v>
      </c>
      <c r="B5860" s="4" t="s">
        <v>376</v>
      </c>
      <c r="C5860" s="4" t="s">
        <v>415</v>
      </c>
      <c r="D5860" s="4" t="s">
        <v>675</v>
      </c>
      <c r="E5860" s="3" t="s">
        <v>890</v>
      </c>
      <c r="F5860" s="3"/>
      <c r="G5860" s="3"/>
      <c r="H5860" s="3">
        <v>2</v>
      </c>
      <c r="I5860" s="3" t="s">
        <v>12</v>
      </c>
      <c r="J5860" s="3">
        <v>2025</v>
      </c>
      <c r="K5860" s="9">
        <v>0.6</v>
      </c>
    </row>
    <row r="5861" spans="1:11" x14ac:dyDescent="0.3">
      <c r="A5861" s="4" t="s">
        <v>411</v>
      </c>
      <c r="B5861" s="4" t="s">
        <v>376</v>
      </c>
      <c r="C5861" s="4" t="s">
        <v>415</v>
      </c>
      <c r="D5861" s="4" t="s">
        <v>675</v>
      </c>
      <c r="E5861" s="3" t="s">
        <v>890</v>
      </c>
      <c r="F5861" s="3"/>
      <c r="G5861" s="3"/>
      <c r="H5861" s="3">
        <v>2</v>
      </c>
      <c r="I5861" s="3" t="s">
        <v>12</v>
      </c>
      <c r="J5861" s="3">
        <v>2050</v>
      </c>
      <c r="K5861" s="9">
        <v>0.5</v>
      </c>
    </row>
    <row r="5862" spans="1:11" x14ac:dyDescent="0.3">
      <c r="A5862" s="4" t="s">
        <v>411</v>
      </c>
      <c r="B5862" s="4" t="s">
        <v>376</v>
      </c>
      <c r="C5862" s="4" t="s">
        <v>415</v>
      </c>
      <c r="D5862" s="4" t="s">
        <v>675</v>
      </c>
      <c r="E5862" s="3" t="s">
        <v>890</v>
      </c>
      <c r="F5862" s="3"/>
      <c r="G5862" s="3"/>
      <c r="H5862" s="3">
        <v>2</v>
      </c>
      <c r="I5862" s="3" t="s">
        <v>11</v>
      </c>
      <c r="J5862" s="3">
        <v>2025</v>
      </c>
      <c r="K5862" s="9">
        <v>1.4</v>
      </c>
    </row>
    <row r="5863" spans="1:11" x14ac:dyDescent="0.3">
      <c r="A5863" s="4" t="s">
        <v>411</v>
      </c>
      <c r="B5863" s="4" t="s">
        <v>376</v>
      </c>
      <c r="C5863" s="4" t="s">
        <v>415</v>
      </c>
      <c r="D5863" s="4" t="s">
        <v>675</v>
      </c>
      <c r="E5863" s="3" t="s">
        <v>890</v>
      </c>
      <c r="F5863" s="3"/>
      <c r="G5863" s="3"/>
      <c r="H5863" s="3">
        <v>2</v>
      </c>
      <c r="I5863" s="3" t="s">
        <v>11</v>
      </c>
      <c r="J5863" s="3">
        <v>2050</v>
      </c>
      <c r="K5863" s="9">
        <v>1.5</v>
      </c>
    </row>
    <row r="5864" spans="1:11" x14ac:dyDescent="0.3">
      <c r="A5864" s="4" t="s">
        <v>411</v>
      </c>
      <c r="B5864" s="4" t="s">
        <v>376</v>
      </c>
      <c r="C5864" s="4" t="s">
        <v>415</v>
      </c>
      <c r="D5864" s="4" t="s">
        <v>675</v>
      </c>
      <c r="E5864" s="3" t="s">
        <v>890</v>
      </c>
      <c r="F5864" s="3"/>
      <c r="G5864" s="3"/>
      <c r="H5864" s="3">
        <v>2</v>
      </c>
      <c r="I5864" s="3" t="s">
        <v>833</v>
      </c>
      <c r="J5864" s="3">
        <v>2025</v>
      </c>
      <c r="K5864" s="9">
        <v>6.4</v>
      </c>
    </row>
    <row r="5865" spans="1:11" x14ac:dyDescent="0.3">
      <c r="A5865" s="4" t="s">
        <v>411</v>
      </c>
      <c r="B5865" s="4" t="s">
        <v>376</v>
      </c>
      <c r="C5865" s="4" t="s">
        <v>415</v>
      </c>
      <c r="D5865" s="4" t="s">
        <v>675</v>
      </c>
      <c r="E5865" s="3" t="s">
        <v>890</v>
      </c>
      <c r="F5865" s="3"/>
      <c r="G5865" s="3"/>
      <c r="H5865" s="3">
        <v>2</v>
      </c>
      <c r="I5865" s="3" t="s">
        <v>833</v>
      </c>
      <c r="J5865" s="3">
        <v>2030</v>
      </c>
      <c r="K5865" s="9">
        <v>6.4</v>
      </c>
    </row>
    <row r="5866" spans="1:11" x14ac:dyDescent="0.3">
      <c r="A5866" s="4" t="s">
        <v>411</v>
      </c>
      <c r="B5866" s="4" t="s">
        <v>376</v>
      </c>
      <c r="C5866" s="4" t="s">
        <v>415</v>
      </c>
      <c r="D5866" s="4" t="s">
        <v>675</v>
      </c>
      <c r="E5866" s="3" t="s">
        <v>890</v>
      </c>
      <c r="F5866" s="3"/>
      <c r="G5866" s="3"/>
      <c r="H5866" s="3">
        <v>2</v>
      </c>
      <c r="I5866" s="3" t="s">
        <v>833</v>
      </c>
      <c r="J5866" s="3">
        <v>2040</v>
      </c>
      <c r="K5866" s="9">
        <v>6.4</v>
      </c>
    </row>
    <row r="5867" spans="1:11" x14ac:dyDescent="0.3">
      <c r="A5867" s="4" t="s">
        <v>411</v>
      </c>
      <c r="B5867" s="4" t="s">
        <v>376</v>
      </c>
      <c r="C5867" s="4" t="s">
        <v>415</v>
      </c>
      <c r="D5867" s="4" t="s">
        <v>675</v>
      </c>
      <c r="E5867" s="3" t="s">
        <v>890</v>
      </c>
      <c r="F5867" s="3"/>
      <c r="G5867" s="3"/>
      <c r="H5867" s="3">
        <v>2</v>
      </c>
      <c r="I5867" s="3" t="s">
        <v>833</v>
      </c>
      <c r="J5867" s="3">
        <v>2050</v>
      </c>
      <c r="K5867" s="9">
        <v>6.4</v>
      </c>
    </row>
    <row r="5868" spans="1:11" x14ac:dyDescent="0.3">
      <c r="A5868" s="4" t="s">
        <v>411</v>
      </c>
      <c r="B5868" s="4" t="s">
        <v>376</v>
      </c>
      <c r="C5868" s="4" t="s">
        <v>36</v>
      </c>
      <c r="D5868" s="4" t="s">
        <v>815</v>
      </c>
      <c r="E5868" s="3" t="s">
        <v>931</v>
      </c>
      <c r="F5868" s="3"/>
      <c r="G5868" s="3" t="s">
        <v>379</v>
      </c>
      <c r="H5868" s="3">
        <v>3</v>
      </c>
      <c r="I5868" s="3" t="s">
        <v>12</v>
      </c>
      <c r="J5868" s="3">
        <v>2025</v>
      </c>
      <c r="K5868" s="9">
        <v>0.8</v>
      </c>
    </row>
    <row r="5869" spans="1:11" x14ac:dyDescent="0.3">
      <c r="A5869" s="4" t="s">
        <v>411</v>
      </c>
      <c r="B5869" s="4" t="s">
        <v>376</v>
      </c>
      <c r="C5869" s="4" t="s">
        <v>36</v>
      </c>
      <c r="D5869" s="4" t="s">
        <v>815</v>
      </c>
      <c r="E5869" s="3" t="s">
        <v>931</v>
      </c>
      <c r="F5869" s="3"/>
      <c r="G5869" s="3" t="s">
        <v>379</v>
      </c>
      <c r="H5869" s="3">
        <v>3</v>
      </c>
      <c r="I5869" s="3" t="s">
        <v>11</v>
      </c>
      <c r="J5869" s="3">
        <v>2025</v>
      </c>
      <c r="K5869" s="9">
        <v>1.2</v>
      </c>
    </row>
    <row r="5870" spans="1:11" x14ac:dyDescent="0.3">
      <c r="A5870" s="4" t="s">
        <v>411</v>
      </c>
      <c r="B5870" s="4" t="s">
        <v>376</v>
      </c>
      <c r="C5870" s="4" t="s">
        <v>36</v>
      </c>
      <c r="D5870" s="4" t="s">
        <v>815</v>
      </c>
      <c r="E5870" s="3" t="s">
        <v>931</v>
      </c>
      <c r="F5870" s="3"/>
      <c r="G5870" s="3" t="s">
        <v>379</v>
      </c>
      <c r="H5870" s="3">
        <v>3</v>
      </c>
      <c r="I5870" s="3" t="s">
        <v>833</v>
      </c>
      <c r="J5870" s="3">
        <v>2025</v>
      </c>
      <c r="K5870" s="9">
        <v>1.6</v>
      </c>
    </row>
    <row r="5871" spans="1:11" x14ac:dyDescent="0.3">
      <c r="A5871" s="4" t="s">
        <v>411</v>
      </c>
      <c r="B5871" s="4" t="s">
        <v>376</v>
      </c>
      <c r="C5871" s="4" t="s">
        <v>36</v>
      </c>
      <c r="D5871" s="4" t="s">
        <v>815</v>
      </c>
      <c r="E5871" s="3" t="s">
        <v>931</v>
      </c>
      <c r="F5871" s="3"/>
      <c r="G5871" s="3" t="s">
        <v>379</v>
      </c>
      <c r="H5871" s="3">
        <v>3</v>
      </c>
      <c r="I5871" s="3" t="s">
        <v>833</v>
      </c>
      <c r="J5871" s="3">
        <v>2030</v>
      </c>
      <c r="K5871" s="9">
        <v>1.6</v>
      </c>
    </row>
    <row r="5872" spans="1:11" x14ac:dyDescent="0.3">
      <c r="A5872" s="4" t="s">
        <v>411</v>
      </c>
      <c r="B5872" s="4" t="s">
        <v>376</v>
      </c>
      <c r="C5872" s="4" t="s">
        <v>36</v>
      </c>
      <c r="D5872" s="4" t="s">
        <v>815</v>
      </c>
      <c r="E5872" s="3" t="s">
        <v>931</v>
      </c>
      <c r="F5872" s="3"/>
      <c r="G5872" s="3" t="s">
        <v>379</v>
      </c>
      <c r="H5872" s="3">
        <v>3</v>
      </c>
      <c r="I5872" s="3" t="s">
        <v>833</v>
      </c>
      <c r="J5872" s="3">
        <v>2040</v>
      </c>
      <c r="K5872" s="9">
        <v>1.6</v>
      </c>
    </row>
    <row r="5873" spans="1:11" x14ac:dyDescent="0.3">
      <c r="A5873" s="4" t="s">
        <v>411</v>
      </c>
      <c r="B5873" s="4" t="s">
        <v>376</v>
      </c>
      <c r="C5873" s="4" t="s">
        <v>36</v>
      </c>
      <c r="D5873" s="4" t="s">
        <v>815</v>
      </c>
      <c r="E5873" s="3" t="s">
        <v>931</v>
      </c>
      <c r="F5873" s="3"/>
      <c r="G5873" s="3" t="s">
        <v>379</v>
      </c>
      <c r="H5873" s="3">
        <v>3</v>
      </c>
      <c r="I5873" s="3" t="s">
        <v>833</v>
      </c>
      <c r="J5873" s="3">
        <v>2050</v>
      </c>
      <c r="K5873" s="9">
        <v>1.6</v>
      </c>
    </row>
    <row r="5874" spans="1:11" x14ac:dyDescent="0.3">
      <c r="A5874" s="4" t="s">
        <v>411</v>
      </c>
      <c r="B5874" s="4" t="s">
        <v>376</v>
      </c>
      <c r="C5874" s="4" t="s">
        <v>36</v>
      </c>
      <c r="D5874" s="4" t="s">
        <v>814</v>
      </c>
      <c r="E5874" s="3" t="s">
        <v>931</v>
      </c>
      <c r="F5874" s="3"/>
      <c r="G5874" s="3" t="s">
        <v>379</v>
      </c>
      <c r="H5874" s="3">
        <v>3</v>
      </c>
      <c r="I5874" s="3" t="s">
        <v>12</v>
      </c>
      <c r="J5874" s="3">
        <v>2025</v>
      </c>
      <c r="K5874" s="9">
        <v>0.8</v>
      </c>
    </row>
    <row r="5875" spans="1:11" x14ac:dyDescent="0.3">
      <c r="A5875" s="4" t="s">
        <v>411</v>
      </c>
      <c r="B5875" s="4" t="s">
        <v>376</v>
      </c>
      <c r="C5875" s="4" t="s">
        <v>36</v>
      </c>
      <c r="D5875" s="4" t="s">
        <v>814</v>
      </c>
      <c r="E5875" s="3" t="s">
        <v>931</v>
      </c>
      <c r="F5875" s="3"/>
      <c r="G5875" s="3" t="s">
        <v>379</v>
      </c>
      <c r="H5875" s="3">
        <v>3</v>
      </c>
      <c r="I5875" s="3" t="s">
        <v>11</v>
      </c>
      <c r="J5875" s="3">
        <v>2025</v>
      </c>
      <c r="K5875" s="9">
        <v>1.2</v>
      </c>
    </row>
    <row r="5876" spans="1:11" x14ac:dyDescent="0.3">
      <c r="A5876" s="4" t="s">
        <v>411</v>
      </c>
      <c r="B5876" s="4" t="s">
        <v>376</v>
      </c>
      <c r="C5876" s="4" t="s">
        <v>36</v>
      </c>
      <c r="D5876" s="4" t="s">
        <v>814</v>
      </c>
      <c r="E5876" s="3" t="s">
        <v>931</v>
      </c>
      <c r="F5876" s="3"/>
      <c r="G5876" s="3" t="s">
        <v>379</v>
      </c>
      <c r="H5876" s="3">
        <v>3</v>
      </c>
      <c r="I5876" s="3" t="s">
        <v>833</v>
      </c>
      <c r="J5876" s="3">
        <v>2025</v>
      </c>
      <c r="K5876" s="9">
        <v>7.4999999999999997E-2</v>
      </c>
    </row>
    <row r="5877" spans="1:11" x14ac:dyDescent="0.3">
      <c r="A5877" s="4" t="s">
        <v>411</v>
      </c>
      <c r="B5877" s="4" t="s">
        <v>376</v>
      </c>
      <c r="C5877" s="4" t="s">
        <v>36</v>
      </c>
      <c r="D5877" s="4" t="s">
        <v>814</v>
      </c>
      <c r="E5877" s="3" t="s">
        <v>931</v>
      </c>
      <c r="F5877" s="3"/>
      <c r="G5877" s="3" t="s">
        <v>379</v>
      </c>
      <c r="H5877" s="3">
        <v>3</v>
      </c>
      <c r="I5877" s="3" t="s">
        <v>833</v>
      </c>
      <c r="J5877" s="3">
        <v>2030</v>
      </c>
      <c r="K5877" s="9">
        <v>7.4999999999999997E-2</v>
      </c>
    </row>
    <row r="5878" spans="1:11" x14ac:dyDescent="0.3">
      <c r="A5878" s="4" t="s">
        <v>411</v>
      </c>
      <c r="B5878" s="4" t="s">
        <v>376</v>
      </c>
      <c r="C5878" s="4" t="s">
        <v>36</v>
      </c>
      <c r="D5878" s="4" t="s">
        <v>814</v>
      </c>
      <c r="E5878" s="3" t="s">
        <v>931</v>
      </c>
      <c r="F5878" s="3"/>
      <c r="G5878" s="3" t="s">
        <v>379</v>
      </c>
      <c r="H5878" s="3">
        <v>3</v>
      </c>
      <c r="I5878" s="3" t="s">
        <v>833</v>
      </c>
      <c r="J5878" s="3">
        <v>2040</v>
      </c>
      <c r="K5878" s="9">
        <v>7.4999999999999997E-2</v>
      </c>
    </row>
    <row r="5879" spans="1:11" x14ac:dyDescent="0.3">
      <c r="A5879" s="4" t="s">
        <v>411</v>
      </c>
      <c r="B5879" s="4" t="s">
        <v>376</v>
      </c>
      <c r="C5879" s="4" t="s">
        <v>36</v>
      </c>
      <c r="D5879" s="4" t="s">
        <v>814</v>
      </c>
      <c r="E5879" s="3" t="s">
        <v>931</v>
      </c>
      <c r="F5879" s="3"/>
      <c r="G5879" s="3" t="s">
        <v>379</v>
      </c>
      <c r="H5879" s="3">
        <v>3</v>
      </c>
      <c r="I5879" s="3" t="s">
        <v>833</v>
      </c>
      <c r="J5879" s="3">
        <v>2050</v>
      </c>
      <c r="K5879" s="9">
        <v>7.4999999999999997E-2</v>
      </c>
    </row>
    <row r="5880" spans="1:11" x14ac:dyDescent="0.3">
      <c r="A5880" s="4" t="s">
        <v>411</v>
      </c>
      <c r="B5880" s="4" t="s">
        <v>376</v>
      </c>
      <c r="C5880" s="4" t="s">
        <v>36</v>
      </c>
      <c r="D5880" s="4" t="s">
        <v>816</v>
      </c>
      <c r="E5880" s="3" t="s">
        <v>931</v>
      </c>
      <c r="F5880" s="3"/>
      <c r="G5880" s="3" t="s">
        <v>379</v>
      </c>
      <c r="H5880" s="3">
        <v>4</v>
      </c>
      <c r="I5880" s="3" t="s">
        <v>12</v>
      </c>
      <c r="J5880" s="3">
        <v>2025</v>
      </c>
      <c r="K5880" s="9">
        <v>0.8</v>
      </c>
    </row>
    <row r="5881" spans="1:11" x14ac:dyDescent="0.3">
      <c r="A5881" s="4" t="s">
        <v>411</v>
      </c>
      <c r="B5881" s="4" t="s">
        <v>376</v>
      </c>
      <c r="C5881" s="4" t="s">
        <v>36</v>
      </c>
      <c r="D5881" s="4" t="s">
        <v>816</v>
      </c>
      <c r="E5881" s="3" t="s">
        <v>931</v>
      </c>
      <c r="F5881" s="3"/>
      <c r="G5881" s="3" t="s">
        <v>379</v>
      </c>
      <c r="H5881" s="3">
        <v>4</v>
      </c>
      <c r="I5881" s="3" t="s">
        <v>11</v>
      </c>
      <c r="J5881" s="3">
        <v>2025</v>
      </c>
      <c r="K5881" s="9">
        <v>1.2</v>
      </c>
    </row>
    <row r="5882" spans="1:11" x14ac:dyDescent="0.3">
      <c r="A5882" s="4" t="s">
        <v>411</v>
      </c>
      <c r="B5882" s="4" t="s">
        <v>376</v>
      </c>
      <c r="C5882" s="4" t="s">
        <v>36</v>
      </c>
      <c r="D5882" s="4" t="s">
        <v>816</v>
      </c>
      <c r="E5882" s="3" t="s">
        <v>931</v>
      </c>
      <c r="F5882" s="3"/>
      <c r="G5882" s="3" t="s">
        <v>379</v>
      </c>
      <c r="H5882" s="3">
        <v>4</v>
      </c>
      <c r="I5882" s="3" t="s">
        <v>833</v>
      </c>
      <c r="J5882" s="3">
        <v>2025</v>
      </c>
      <c r="K5882" s="9">
        <v>1.1000000000000001</v>
      </c>
    </row>
    <row r="5883" spans="1:11" x14ac:dyDescent="0.3">
      <c r="A5883" s="4" t="s">
        <v>411</v>
      </c>
      <c r="B5883" s="4" t="s">
        <v>376</v>
      </c>
      <c r="C5883" s="4" t="s">
        <v>36</v>
      </c>
      <c r="D5883" s="4" t="s">
        <v>816</v>
      </c>
      <c r="E5883" s="3" t="s">
        <v>931</v>
      </c>
      <c r="F5883" s="3"/>
      <c r="G5883" s="3" t="s">
        <v>379</v>
      </c>
      <c r="H5883" s="3">
        <v>4</v>
      </c>
      <c r="I5883" s="3" t="s">
        <v>833</v>
      </c>
      <c r="J5883" s="3">
        <v>2030</v>
      </c>
      <c r="K5883" s="9">
        <v>1.1000000000000001</v>
      </c>
    </row>
    <row r="5884" spans="1:11" x14ac:dyDescent="0.3">
      <c r="A5884" s="4" t="s">
        <v>411</v>
      </c>
      <c r="B5884" s="4" t="s">
        <v>376</v>
      </c>
      <c r="C5884" s="4" t="s">
        <v>36</v>
      </c>
      <c r="D5884" s="4" t="s">
        <v>816</v>
      </c>
      <c r="E5884" s="3" t="s">
        <v>931</v>
      </c>
      <c r="F5884" s="3"/>
      <c r="G5884" s="3" t="s">
        <v>379</v>
      </c>
      <c r="H5884" s="3">
        <v>4</v>
      </c>
      <c r="I5884" s="3" t="s">
        <v>833</v>
      </c>
      <c r="J5884" s="3">
        <v>2040</v>
      </c>
      <c r="K5884" s="9">
        <v>1.1000000000000001</v>
      </c>
    </row>
    <row r="5885" spans="1:11" x14ac:dyDescent="0.3">
      <c r="A5885" s="4" t="s">
        <v>411</v>
      </c>
      <c r="B5885" s="4" t="s">
        <v>376</v>
      </c>
      <c r="C5885" s="4" t="s">
        <v>36</v>
      </c>
      <c r="D5885" s="4" t="s">
        <v>816</v>
      </c>
      <c r="E5885" s="3" t="s">
        <v>931</v>
      </c>
      <c r="F5885" s="3"/>
      <c r="G5885" s="3" t="s">
        <v>379</v>
      </c>
      <c r="H5885" s="3">
        <v>4</v>
      </c>
      <c r="I5885" s="3" t="s">
        <v>833</v>
      </c>
      <c r="J5885" s="3">
        <v>2050</v>
      </c>
      <c r="K5885" s="9">
        <v>1.1000000000000001</v>
      </c>
    </row>
    <row r="5886" spans="1:11" x14ac:dyDescent="0.3">
      <c r="A5886" s="4" t="s">
        <v>411</v>
      </c>
      <c r="B5886" s="4" t="s">
        <v>376</v>
      </c>
      <c r="C5886" s="4" t="s">
        <v>36</v>
      </c>
      <c r="D5886" s="4" t="s">
        <v>817</v>
      </c>
      <c r="E5886" s="3" t="s">
        <v>932</v>
      </c>
      <c r="F5886" s="3"/>
      <c r="G5886" s="3" t="s">
        <v>382</v>
      </c>
      <c r="H5886" s="3">
        <v>2</v>
      </c>
      <c r="I5886" s="3" t="s">
        <v>12</v>
      </c>
      <c r="J5886" s="3">
        <v>2025</v>
      </c>
      <c r="K5886" s="9">
        <v>0.8</v>
      </c>
    </row>
    <row r="5887" spans="1:11" x14ac:dyDescent="0.3">
      <c r="A5887" s="4" t="s">
        <v>411</v>
      </c>
      <c r="B5887" s="4" t="s">
        <v>376</v>
      </c>
      <c r="C5887" s="4" t="s">
        <v>36</v>
      </c>
      <c r="D5887" s="4" t="s">
        <v>817</v>
      </c>
      <c r="E5887" s="3" t="s">
        <v>932</v>
      </c>
      <c r="F5887" s="3"/>
      <c r="G5887" s="3" t="s">
        <v>382</v>
      </c>
      <c r="H5887" s="3">
        <v>2</v>
      </c>
      <c r="I5887" s="3" t="s">
        <v>11</v>
      </c>
      <c r="J5887" s="3">
        <v>2025</v>
      </c>
      <c r="K5887" s="9">
        <v>1.2</v>
      </c>
    </row>
    <row r="5888" spans="1:11" x14ac:dyDescent="0.3">
      <c r="A5888" s="4" t="s">
        <v>411</v>
      </c>
      <c r="B5888" s="4" t="s">
        <v>376</v>
      </c>
      <c r="C5888" s="4" t="s">
        <v>36</v>
      </c>
      <c r="D5888" s="4" t="s">
        <v>817</v>
      </c>
      <c r="E5888" s="3" t="s">
        <v>932</v>
      </c>
      <c r="F5888" s="3"/>
      <c r="G5888" s="3" t="s">
        <v>382</v>
      </c>
      <c r="H5888" s="3">
        <v>2</v>
      </c>
      <c r="I5888" s="3" t="s">
        <v>833</v>
      </c>
      <c r="J5888" s="3">
        <v>2025</v>
      </c>
      <c r="K5888" s="9">
        <v>1.35</v>
      </c>
    </row>
    <row r="5889" spans="1:11" x14ac:dyDescent="0.3">
      <c r="A5889" s="4" t="s">
        <v>411</v>
      </c>
      <c r="B5889" s="4" t="s">
        <v>376</v>
      </c>
      <c r="C5889" s="4" t="s">
        <v>36</v>
      </c>
      <c r="D5889" s="4" t="s">
        <v>817</v>
      </c>
      <c r="E5889" s="3" t="s">
        <v>932</v>
      </c>
      <c r="F5889" s="3"/>
      <c r="G5889" s="3" t="s">
        <v>382</v>
      </c>
      <c r="H5889" s="3">
        <v>2</v>
      </c>
      <c r="I5889" s="3" t="s">
        <v>833</v>
      </c>
      <c r="J5889" s="3">
        <v>2030</v>
      </c>
      <c r="K5889" s="9">
        <v>1.35</v>
      </c>
    </row>
    <row r="5890" spans="1:11" x14ac:dyDescent="0.3">
      <c r="A5890" s="4" t="s">
        <v>411</v>
      </c>
      <c r="B5890" s="4" t="s">
        <v>376</v>
      </c>
      <c r="C5890" s="4" t="s">
        <v>36</v>
      </c>
      <c r="D5890" s="4" t="s">
        <v>817</v>
      </c>
      <c r="E5890" s="3" t="s">
        <v>932</v>
      </c>
      <c r="F5890" s="3"/>
      <c r="G5890" s="3" t="s">
        <v>382</v>
      </c>
      <c r="H5890" s="3">
        <v>2</v>
      </c>
      <c r="I5890" s="3" t="s">
        <v>833</v>
      </c>
      <c r="J5890" s="3">
        <v>2040</v>
      </c>
      <c r="K5890" s="9">
        <v>1.35</v>
      </c>
    </row>
    <row r="5891" spans="1:11" x14ac:dyDescent="0.3">
      <c r="A5891" s="4" t="s">
        <v>411</v>
      </c>
      <c r="B5891" s="4" t="s">
        <v>376</v>
      </c>
      <c r="C5891" s="4" t="s">
        <v>36</v>
      </c>
      <c r="D5891" s="4" t="s">
        <v>817</v>
      </c>
      <c r="E5891" s="3" t="s">
        <v>932</v>
      </c>
      <c r="F5891" s="3"/>
      <c r="G5891" s="3" t="s">
        <v>382</v>
      </c>
      <c r="H5891" s="3">
        <v>2</v>
      </c>
      <c r="I5891" s="3" t="s">
        <v>833</v>
      </c>
      <c r="J5891" s="3">
        <v>2050</v>
      </c>
      <c r="K5891" s="9">
        <v>1.35</v>
      </c>
    </row>
    <row r="5892" spans="1:11" x14ac:dyDescent="0.3">
      <c r="A5892" s="4" t="s">
        <v>411</v>
      </c>
      <c r="B5892" s="4" t="s">
        <v>376</v>
      </c>
      <c r="C5892" s="4" t="s">
        <v>36</v>
      </c>
      <c r="D5892" s="4" t="s">
        <v>826</v>
      </c>
      <c r="E5892" s="3" t="s">
        <v>852</v>
      </c>
      <c r="F5892" s="3"/>
      <c r="G5892" s="3" t="s">
        <v>378</v>
      </c>
      <c r="H5892" s="3">
        <v>3</v>
      </c>
      <c r="I5892" s="3" t="s">
        <v>12</v>
      </c>
      <c r="J5892" s="3">
        <v>2025</v>
      </c>
      <c r="K5892" s="9">
        <v>0.8</v>
      </c>
    </row>
    <row r="5893" spans="1:11" x14ac:dyDescent="0.3">
      <c r="A5893" s="4" t="s">
        <v>411</v>
      </c>
      <c r="B5893" s="4" t="s">
        <v>376</v>
      </c>
      <c r="C5893" s="4" t="s">
        <v>36</v>
      </c>
      <c r="D5893" s="4" t="s">
        <v>826</v>
      </c>
      <c r="E5893" s="3" t="s">
        <v>852</v>
      </c>
      <c r="F5893" s="3"/>
      <c r="G5893" s="3" t="s">
        <v>378</v>
      </c>
      <c r="H5893" s="3">
        <v>3</v>
      </c>
      <c r="I5893" s="3" t="s">
        <v>11</v>
      </c>
      <c r="J5893" s="3">
        <v>2025</v>
      </c>
      <c r="K5893" s="9">
        <v>1.2</v>
      </c>
    </row>
    <row r="5894" spans="1:11" x14ac:dyDescent="0.3">
      <c r="A5894" s="4" t="s">
        <v>411</v>
      </c>
      <c r="B5894" s="4" t="s">
        <v>376</v>
      </c>
      <c r="C5894" s="4" t="s">
        <v>36</v>
      </c>
      <c r="D5894" s="4" t="s">
        <v>826</v>
      </c>
      <c r="E5894" s="3" t="s">
        <v>852</v>
      </c>
      <c r="F5894" s="3"/>
      <c r="G5894" s="3" t="s">
        <v>378</v>
      </c>
      <c r="H5894" s="3">
        <v>3</v>
      </c>
      <c r="I5894" s="3" t="s">
        <v>833</v>
      </c>
      <c r="J5894" s="3">
        <v>2025</v>
      </c>
      <c r="K5894" s="9">
        <v>25</v>
      </c>
    </row>
    <row r="5895" spans="1:11" x14ac:dyDescent="0.3">
      <c r="A5895" s="4" t="s">
        <v>411</v>
      </c>
      <c r="B5895" s="4" t="s">
        <v>376</v>
      </c>
      <c r="C5895" s="4" t="s">
        <v>36</v>
      </c>
      <c r="D5895" s="4" t="s">
        <v>826</v>
      </c>
      <c r="E5895" s="3" t="s">
        <v>852</v>
      </c>
      <c r="F5895" s="3"/>
      <c r="G5895" s="3" t="s">
        <v>378</v>
      </c>
      <c r="H5895" s="3">
        <v>3</v>
      </c>
      <c r="I5895" s="3" t="s">
        <v>833</v>
      </c>
      <c r="J5895" s="3">
        <v>2030</v>
      </c>
      <c r="K5895" s="9">
        <v>25</v>
      </c>
    </row>
    <row r="5896" spans="1:11" x14ac:dyDescent="0.3">
      <c r="A5896" s="4" t="s">
        <v>411</v>
      </c>
      <c r="B5896" s="4" t="s">
        <v>376</v>
      </c>
      <c r="C5896" s="4" t="s">
        <v>36</v>
      </c>
      <c r="D5896" s="4" t="s">
        <v>826</v>
      </c>
      <c r="E5896" s="3" t="s">
        <v>852</v>
      </c>
      <c r="F5896" s="3"/>
      <c r="G5896" s="3" t="s">
        <v>378</v>
      </c>
      <c r="H5896" s="3">
        <v>3</v>
      </c>
      <c r="I5896" s="3" t="s">
        <v>833</v>
      </c>
      <c r="J5896" s="3">
        <v>2040</v>
      </c>
      <c r="K5896" s="9">
        <v>25</v>
      </c>
    </row>
    <row r="5897" spans="1:11" x14ac:dyDescent="0.3">
      <c r="A5897" s="4" t="s">
        <v>411</v>
      </c>
      <c r="B5897" s="4" t="s">
        <v>376</v>
      </c>
      <c r="C5897" s="4" t="s">
        <v>36</v>
      </c>
      <c r="D5897" s="4" t="s">
        <v>826</v>
      </c>
      <c r="E5897" s="3" t="s">
        <v>852</v>
      </c>
      <c r="F5897" s="3"/>
      <c r="G5897" s="3" t="s">
        <v>378</v>
      </c>
      <c r="H5897" s="3">
        <v>3</v>
      </c>
      <c r="I5897" s="3" t="s">
        <v>833</v>
      </c>
      <c r="J5897" s="3">
        <v>2050</v>
      </c>
      <c r="K5897" s="9">
        <v>25</v>
      </c>
    </row>
    <row r="5898" spans="1:11" x14ac:dyDescent="0.3">
      <c r="A5898" s="4" t="s">
        <v>411</v>
      </c>
      <c r="B5898" s="4" t="s">
        <v>376</v>
      </c>
      <c r="C5898" s="4" t="s">
        <v>36</v>
      </c>
      <c r="D5898" s="4" t="s">
        <v>824</v>
      </c>
      <c r="E5898" s="3" t="s">
        <v>852</v>
      </c>
      <c r="F5898" s="3"/>
      <c r="G5898" s="3" t="s">
        <v>380</v>
      </c>
      <c r="H5898" s="3">
        <v>2</v>
      </c>
      <c r="I5898" s="3" t="s">
        <v>12</v>
      </c>
      <c r="J5898" s="3">
        <v>2025</v>
      </c>
      <c r="K5898" s="9">
        <v>0.8</v>
      </c>
    </row>
    <row r="5899" spans="1:11" x14ac:dyDescent="0.3">
      <c r="A5899" s="4" t="s">
        <v>411</v>
      </c>
      <c r="B5899" s="4" t="s">
        <v>376</v>
      </c>
      <c r="C5899" s="4" t="s">
        <v>36</v>
      </c>
      <c r="D5899" s="4" t="s">
        <v>824</v>
      </c>
      <c r="E5899" s="3" t="s">
        <v>852</v>
      </c>
      <c r="F5899" s="3"/>
      <c r="G5899" s="3" t="s">
        <v>380</v>
      </c>
      <c r="H5899" s="3">
        <v>2</v>
      </c>
      <c r="I5899" s="3" t="s">
        <v>11</v>
      </c>
      <c r="J5899" s="3">
        <v>2025</v>
      </c>
      <c r="K5899" s="9">
        <v>1.2</v>
      </c>
    </row>
    <row r="5900" spans="1:11" x14ac:dyDescent="0.3">
      <c r="A5900" s="4" t="s">
        <v>411</v>
      </c>
      <c r="B5900" s="4" t="s">
        <v>376</v>
      </c>
      <c r="C5900" s="4" t="s">
        <v>36</v>
      </c>
      <c r="D5900" s="4" t="s">
        <v>824</v>
      </c>
      <c r="E5900" s="3" t="s">
        <v>852</v>
      </c>
      <c r="F5900" s="3"/>
      <c r="G5900" s="3" t="s">
        <v>380</v>
      </c>
      <c r="H5900" s="3">
        <v>2</v>
      </c>
      <c r="I5900" s="3" t="s">
        <v>833</v>
      </c>
      <c r="J5900" s="3">
        <v>2025</v>
      </c>
      <c r="K5900" s="9">
        <v>32.799999999999997</v>
      </c>
    </row>
    <row r="5901" spans="1:11" x14ac:dyDescent="0.3">
      <c r="A5901" s="4" t="s">
        <v>411</v>
      </c>
      <c r="B5901" s="4" t="s">
        <v>376</v>
      </c>
      <c r="C5901" s="4" t="s">
        <v>36</v>
      </c>
      <c r="D5901" s="4" t="s">
        <v>824</v>
      </c>
      <c r="E5901" s="3" t="s">
        <v>852</v>
      </c>
      <c r="F5901" s="3"/>
      <c r="G5901" s="3" t="s">
        <v>380</v>
      </c>
      <c r="H5901" s="3">
        <v>2</v>
      </c>
      <c r="I5901" s="3" t="s">
        <v>833</v>
      </c>
      <c r="J5901" s="3">
        <v>2030</v>
      </c>
      <c r="K5901" s="9">
        <v>32.799999999999997</v>
      </c>
    </row>
    <row r="5902" spans="1:11" x14ac:dyDescent="0.3">
      <c r="A5902" s="4" t="s">
        <v>411</v>
      </c>
      <c r="B5902" s="4" t="s">
        <v>376</v>
      </c>
      <c r="C5902" s="4" t="s">
        <v>36</v>
      </c>
      <c r="D5902" s="4" t="s">
        <v>824</v>
      </c>
      <c r="E5902" s="3" t="s">
        <v>852</v>
      </c>
      <c r="F5902" s="3"/>
      <c r="G5902" s="3" t="s">
        <v>380</v>
      </c>
      <c r="H5902" s="3">
        <v>2</v>
      </c>
      <c r="I5902" s="3" t="s">
        <v>833</v>
      </c>
      <c r="J5902" s="3">
        <v>2040</v>
      </c>
      <c r="K5902" s="9">
        <v>32.799999999999997</v>
      </c>
    </row>
    <row r="5903" spans="1:11" x14ac:dyDescent="0.3">
      <c r="A5903" s="4" t="s">
        <v>411</v>
      </c>
      <c r="B5903" s="4" t="s">
        <v>376</v>
      </c>
      <c r="C5903" s="4" t="s">
        <v>36</v>
      </c>
      <c r="D5903" s="4" t="s">
        <v>824</v>
      </c>
      <c r="E5903" s="3" t="s">
        <v>852</v>
      </c>
      <c r="F5903" s="3"/>
      <c r="G5903" s="3" t="s">
        <v>380</v>
      </c>
      <c r="H5903" s="3">
        <v>2</v>
      </c>
      <c r="I5903" s="3" t="s">
        <v>833</v>
      </c>
      <c r="J5903" s="3">
        <v>2050</v>
      </c>
      <c r="K5903" s="9">
        <v>32.799999999999997</v>
      </c>
    </row>
    <row r="5904" spans="1:11" x14ac:dyDescent="0.3">
      <c r="A5904" s="4" t="s">
        <v>411</v>
      </c>
      <c r="B5904" s="4" t="s">
        <v>376</v>
      </c>
      <c r="C5904" s="4" t="s">
        <v>36</v>
      </c>
      <c r="D5904" s="4" t="s">
        <v>825</v>
      </c>
      <c r="E5904" s="3" t="s">
        <v>933</v>
      </c>
      <c r="F5904" s="3"/>
      <c r="G5904" s="3" t="s">
        <v>381</v>
      </c>
      <c r="H5904" s="3">
        <v>2</v>
      </c>
      <c r="I5904" s="3" t="s">
        <v>12</v>
      </c>
      <c r="J5904" s="3">
        <v>2025</v>
      </c>
      <c r="K5904" s="9">
        <v>0.8</v>
      </c>
    </row>
    <row r="5905" spans="1:11" x14ac:dyDescent="0.3">
      <c r="A5905" s="4" t="s">
        <v>411</v>
      </c>
      <c r="B5905" s="4" t="s">
        <v>376</v>
      </c>
      <c r="C5905" s="4" t="s">
        <v>36</v>
      </c>
      <c r="D5905" s="4" t="s">
        <v>825</v>
      </c>
      <c r="E5905" s="3" t="s">
        <v>933</v>
      </c>
      <c r="F5905" s="3"/>
      <c r="G5905" s="3" t="s">
        <v>381</v>
      </c>
      <c r="H5905" s="3">
        <v>2</v>
      </c>
      <c r="I5905" s="3" t="s">
        <v>11</v>
      </c>
      <c r="J5905" s="3">
        <v>2025</v>
      </c>
      <c r="K5905" s="9">
        <v>1.2</v>
      </c>
    </row>
    <row r="5906" spans="1:11" x14ac:dyDescent="0.3">
      <c r="A5906" s="4" t="s">
        <v>411</v>
      </c>
      <c r="B5906" s="4" t="s">
        <v>376</v>
      </c>
      <c r="C5906" s="4" t="s">
        <v>36</v>
      </c>
      <c r="D5906" s="4" t="s">
        <v>825</v>
      </c>
      <c r="E5906" s="3" t="s">
        <v>933</v>
      </c>
      <c r="F5906" s="3"/>
      <c r="G5906" s="3" t="s">
        <v>381</v>
      </c>
      <c r="H5906" s="3">
        <v>2</v>
      </c>
      <c r="I5906" s="3" t="s">
        <v>833</v>
      </c>
      <c r="J5906" s="3">
        <v>2025</v>
      </c>
      <c r="K5906" s="9">
        <v>12.9</v>
      </c>
    </row>
    <row r="5907" spans="1:11" x14ac:dyDescent="0.3">
      <c r="A5907" s="4" t="s">
        <v>411</v>
      </c>
      <c r="B5907" s="4" t="s">
        <v>376</v>
      </c>
      <c r="C5907" s="4" t="s">
        <v>36</v>
      </c>
      <c r="D5907" s="4" t="s">
        <v>825</v>
      </c>
      <c r="E5907" s="3" t="s">
        <v>933</v>
      </c>
      <c r="F5907" s="3"/>
      <c r="G5907" s="3" t="s">
        <v>381</v>
      </c>
      <c r="H5907" s="3">
        <v>2</v>
      </c>
      <c r="I5907" s="3" t="s">
        <v>833</v>
      </c>
      <c r="J5907" s="3">
        <v>2030</v>
      </c>
      <c r="K5907" s="9">
        <v>12.9</v>
      </c>
    </row>
    <row r="5908" spans="1:11" x14ac:dyDescent="0.3">
      <c r="A5908" s="4" t="s">
        <v>411</v>
      </c>
      <c r="B5908" s="4" t="s">
        <v>376</v>
      </c>
      <c r="C5908" s="4" t="s">
        <v>36</v>
      </c>
      <c r="D5908" s="4" t="s">
        <v>825</v>
      </c>
      <c r="E5908" s="3" t="s">
        <v>933</v>
      </c>
      <c r="F5908" s="3"/>
      <c r="G5908" s="3" t="s">
        <v>381</v>
      </c>
      <c r="H5908" s="3">
        <v>2</v>
      </c>
      <c r="I5908" s="3" t="s">
        <v>833</v>
      </c>
      <c r="J5908" s="3">
        <v>2040</v>
      </c>
      <c r="K5908" s="9">
        <v>12.9</v>
      </c>
    </row>
    <row r="5909" spans="1:11" x14ac:dyDescent="0.3">
      <c r="A5909" s="4" t="s">
        <v>411</v>
      </c>
      <c r="B5909" s="4" t="s">
        <v>376</v>
      </c>
      <c r="C5909" s="4" t="s">
        <v>36</v>
      </c>
      <c r="D5909" s="4" t="s">
        <v>825</v>
      </c>
      <c r="E5909" s="3" t="s">
        <v>933</v>
      </c>
      <c r="F5909" s="3"/>
      <c r="G5909" s="3" t="s">
        <v>381</v>
      </c>
      <c r="H5909" s="3">
        <v>2</v>
      </c>
      <c r="I5909" s="3" t="s">
        <v>833</v>
      </c>
      <c r="J5909" s="3">
        <v>2050</v>
      </c>
      <c r="K5909" s="9">
        <v>12.9</v>
      </c>
    </row>
    <row r="5910" spans="1:11" x14ac:dyDescent="0.3">
      <c r="A5910" s="4" t="s">
        <v>410</v>
      </c>
      <c r="B5910" s="4" t="s">
        <v>405</v>
      </c>
      <c r="C5910" s="4" t="s">
        <v>10</v>
      </c>
      <c r="D5910" s="4" t="s">
        <v>678</v>
      </c>
      <c r="E5910" s="3" t="s">
        <v>866</v>
      </c>
      <c r="F5910" s="3"/>
      <c r="G5910" s="3" t="s">
        <v>0</v>
      </c>
      <c r="H5910" s="3"/>
      <c r="I5910" s="3" t="s">
        <v>12</v>
      </c>
      <c r="J5910" s="3">
        <v>2025</v>
      </c>
      <c r="K5910" s="9">
        <v>0.5</v>
      </c>
    </row>
    <row r="5911" spans="1:11" x14ac:dyDescent="0.3">
      <c r="A5911" s="4" t="s">
        <v>410</v>
      </c>
      <c r="B5911" s="4" t="s">
        <v>405</v>
      </c>
      <c r="C5911" s="4" t="s">
        <v>10</v>
      </c>
      <c r="D5911" s="4" t="s">
        <v>678</v>
      </c>
      <c r="E5911" s="3" t="s">
        <v>866</v>
      </c>
      <c r="F5911" s="3"/>
      <c r="G5911" s="3" t="s">
        <v>0</v>
      </c>
      <c r="H5911" s="3"/>
      <c r="I5911" s="3" t="s">
        <v>12</v>
      </c>
      <c r="J5911" s="3">
        <v>2050</v>
      </c>
      <c r="K5911" s="9">
        <v>0.5</v>
      </c>
    </row>
    <row r="5912" spans="1:11" x14ac:dyDescent="0.3">
      <c r="A5912" s="4" t="s">
        <v>410</v>
      </c>
      <c r="B5912" s="4" t="s">
        <v>405</v>
      </c>
      <c r="C5912" s="4" t="s">
        <v>10</v>
      </c>
      <c r="D5912" s="4" t="s">
        <v>678</v>
      </c>
      <c r="E5912" s="3" t="s">
        <v>866</v>
      </c>
      <c r="F5912" s="3"/>
      <c r="G5912" s="3" t="s">
        <v>0</v>
      </c>
      <c r="H5912" s="3"/>
      <c r="I5912" s="3" t="s">
        <v>11</v>
      </c>
      <c r="J5912" s="3">
        <v>2025</v>
      </c>
      <c r="K5912" s="9">
        <v>1.5</v>
      </c>
    </row>
    <row r="5913" spans="1:11" x14ac:dyDescent="0.3">
      <c r="A5913" s="4" t="s">
        <v>410</v>
      </c>
      <c r="B5913" s="4" t="s">
        <v>405</v>
      </c>
      <c r="C5913" s="4" t="s">
        <v>10</v>
      </c>
      <c r="D5913" s="4" t="s">
        <v>678</v>
      </c>
      <c r="E5913" s="3" t="s">
        <v>866</v>
      </c>
      <c r="F5913" s="3"/>
      <c r="G5913" s="3" t="s">
        <v>0</v>
      </c>
      <c r="H5913" s="3"/>
      <c r="I5913" s="3" t="s">
        <v>11</v>
      </c>
      <c r="J5913" s="3">
        <v>2050</v>
      </c>
      <c r="K5913" s="9">
        <v>1.75</v>
      </c>
    </row>
    <row r="5914" spans="1:11" x14ac:dyDescent="0.3">
      <c r="A5914" s="4" t="s">
        <v>410</v>
      </c>
      <c r="B5914" s="4" t="s">
        <v>405</v>
      </c>
      <c r="C5914" s="4" t="s">
        <v>10</v>
      </c>
      <c r="D5914" s="4" t="s">
        <v>678</v>
      </c>
      <c r="E5914" s="3" t="s">
        <v>866</v>
      </c>
      <c r="F5914" s="3"/>
      <c r="G5914" s="3" t="s">
        <v>0</v>
      </c>
      <c r="H5914" s="3"/>
      <c r="I5914" s="3" t="s">
        <v>833</v>
      </c>
      <c r="J5914" s="3">
        <v>2025</v>
      </c>
      <c r="K5914" s="9">
        <v>0.38</v>
      </c>
    </row>
    <row r="5915" spans="1:11" x14ac:dyDescent="0.3">
      <c r="A5915" s="4" t="s">
        <v>410</v>
      </c>
      <c r="B5915" s="4" t="s">
        <v>405</v>
      </c>
      <c r="C5915" s="4" t="s">
        <v>10</v>
      </c>
      <c r="D5915" s="4" t="s">
        <v>678</v>
      </c>
      <c r="E5915" s="3" t="s">
        <v>866</v>
      </c>
      <c r="F5915" s="3"/>
      <c r="G5915" s="3" t="s">
        <v>0</v>
      </c>
      <c r="H5915" s="3"/>
      <c r="I5915" s="3" t="s">
        <v>833</v>
      </c>
      <c r="J5915" s="3">
        <v>2030</v>
      </c>
      <c r="K5915" s="9">
        <v>0.38</v>
      </c>
    </row>
    <row r="5916" spans="1:11" x14ac:dyDescent="0.3">
      <c r="A5916" s="4" t="s">
        <v>410</v>
      </c>
      <c r="B5916" s="4" t="s">
        <v>405</v>
      </c>
      <c r="C5916" s="4" t="s">
        <v>10</v>
      </c>
      <c r="D5916" s="4" t="s">
        <v>678</v>
      </c>
      <c r="E5916" s="3" t="s">
        <v>866</v>
      </c>
      <c r="F5916" s="3"/>
      <c r="G5916" s="3" t="s">
        <v>0</v>
      </c>
      <c r="H5916" s="3"/>
      <c r="I5916" s="3" t="s">
        <v>833</v>
      </c>
      <c r="J5916" s="3">
        <v>2040</v>
      </c>
      <c r="K5916" s="9">
        <v>0.38</v>
      </c>
    </row>
    <row r="5917" spans="1:11" x14ac:dyDescent="0.3">
      <c r="A5917" s="4" t="s">
        <v>410</v>
      </c>
      <c r="B5917" s="4" t="s">
        <v>405</v>
      </c>
      <c r="C5917" s="4" t="s">
        <v>10</v>
      </c>
      <c r="D5917" s="4" t="s">
        <v>678</v>
      </c>
      <c r="E5917" s="3" t="s">
        <v>866</v>
      </c>
      <c r="F5917" s="3"/>
      <c r="G5917" s="3" t="s">
        <v>0</v>
      </c>
      <c r="H5917" s="3"/>
      <c r="I5917" s="3" t="s">
        <v>833</v>
      </c>
      <c r="J5917" s="3">
        <v>2050</v>
      </c>
      <c r="K5917" s="9">
        <v>0.38</v>
      </c>
    </row>
    <row r="5918" spans="1:11" x14ac:dyDescent="0.3">
      <c r="A5918" s="4" t="s">
        <v>410</v>
      </c>
      <c r="B5918" s="4" t="s">
        <v>405</v>
      </c>
      <c r="C5918" s="4" t="s">
        <v>10</v>
      </c>
      <c r="D5918" s="4" t="s">
        <v>420</v>
      </c>
      <c r="E5918" s="3" t="s">
        <v>853</v>
      </c>
      <c r="F5918" s="3"/>
      <c r="G5918" s="3" t="s">
        <v>31</v>
      </c>
      <c r="H5918" s="3"/>
      <c r="I5918" s="3" t="s">
        <v>833</v>
      </c>
      <c r="J5918" s="3">
        <v>2025</v>
      </c>
      <c r="K5918" s="9">
        <v>2</v>
      </c>
    </row>
    <row r="5919" spans="1:11" x14ac:dyDescent="0.3">
      <c r="A5919" s="4" t="s">
        <v>410</v>
      </c>
      <c r="B5919" s="4" t="s">
        <v>405</v>
      </c>
      <c r="C5919" s="4" t="s">
        <v>10</v>
      </c>
      <c r="D5919" s="4" t="s">
        <v>420</v>
      </c>
      <c r="E5919" s="3" t="s">
        <v>853</v>
      </c>
      <c r="F5919" s="3"/>
      <c r="G5919" s="3" t="s">
        <v>31</v>
      </c>
      <c r="H5919" s="3"/>
      <c r="I5919" s="3" t="s">
        <v>833</v>
      </c>
      <c r="J5919" s="3">
        <v>2030</v>
      </c>
      <c r="K5919" s="9">
        <v>2</v>
      </c>
    </row>
    <row r="5920" spans="1:11" x14ac:dyDescent="0.3">
      <c r="A5920" s="4" t="s">
        <v>410</v>
      </c>
      <c r="B5920" s="4" t="s">
        <v>405</v>
      </c>
      <c r="C5920" s="4" t="s">
        <v>10</v>
      </c>
      <c r="D5920" s="4" t="s">
        <v>420</v>
      </c>
      <c r="E5920" s="3" t="s">
        <v>853</v>
      </c>
      <c r="F5920" s="3"/>
      <c r="G5920" s="3" t="s">
        <v>31</v>
      </c>
      <c r="H5920" s="3"/>
      <c r="I5920" s="3" t="s">
        <v>833</v>
      </c>
      <c r="J5920" s="3">
        <v>2040</v>
      </c>
      <c r="K5920" s="9">
        <v>2</v>
      </c>
    </row>
    <row r="5921" spans="1:11" x14ac:dyDescent="0.3">
      <c r="A5921" s="4" t="s">
        <v>410</v>
      </c>
      <c r="B5921" s="4" t="s">
        <v>405</v>
      </c>
      <c r="C5921" s="4" t="s">
        <v>10</v>
      </c>
      <c r="D5921" s="4" t="s">
        <v>420</v>
      </c>
      <c r="E5921" s="3" t="s">
        <v>853</v>
      </c>
      <c r="F5921" s="3"/>
      <c r="G5921" s="3" t="s">
        <v>31</v>
      </c>
      <c r="H5921" s="3"/>
      <c r="I5921" s="3" t="s">
        <v>833</v>
      </c>
      <c r="J5921" s="3">
        <v>2050</v>
      </c>
      <c r="K5921" s="9">
        <v>2</v>
      </c>
    </row>
    <row r="5922" spans="1:11" x14ac:dyDescent="0.3">
      <c r="A5922" s="4" t="s">
        <v>410</v>
      </c>
      <c r="B5922" s="4" t="s">
        <v>405</v>
      </c>
      <c r="C5922" s="4" t="s">
        <v>10</v>
      </c>
      <c r="D5922" s="4" t="s">
        <v>677</v>
      </c>
      <c r="E5922" s="3" t="s">
        <v>866</v>
      </c>
      <c r="F5922" s="3"/>
      <c r="G5922" s="3" t="s">
        <v>1</v>
      </c>
      <c r="H5922" s="3"/>
      <c r="I5922" s="3" t="s">
        <v>12</v>
      </c>
      <c r="J5922" s="3">
        <v>2025</v>
      </c>
      <c r="K5922" s="9">
        <v>0.75</v>
      </c>
    </row>
    <row r="5923" spans="1:11" x14ac:dyDescent="0.3">
      <c r="A5923" s="4" t="s">
        <v>410</v>
      </c>
      <c r="B5923" s="4" t="s">
        <v>405</v>
      </c>
      <c r="C5923" s="4" t="s">
        <v>10</v>
      </c>
      <c r="D5923" s="4" t="s">
        <v>677</v>
      </c>
      <c r="E5923" s="3" t="s">
        <v>866</v>
      </c>
      <c r="F5923" s="3"/>
      <c r="G5923" s="3" t="s">
        <v>1</v>
      </c>
      <c r="H5923" s="3"/>
      <c r="I5923" s="3" t="s">
        <v>12</v>
      </c>
      <c r="J5923" s="3">
        <v>2050</v>
      </c>
      <c r="K5923" s="9">
        <v>0.5</v>
      </c>
    </row>
    <row r="5924" spans="1:11" x14ac:dyDescent="0.3">
      <c r="A5924" s="4" t="s">
        <v>410</v>
      </c>
      <c r="B5924" s="4" t="s">
        <v>405</v>
      </c>
      <c r="C5924" s="4" t="s">
        <v>10</v>
      </c>
      <c r="D5924" s="4" t="s">
        <v>677</v>
      </c>
      <c r="E5924" s="3" t="s">
        <v>866</v>
      </c>
      <c r="F5924" s="3"/>
      <c r="G5924" s="3" t="s">
        <v>1</v>
      </c>
      <c r="H5924" s="3"/>
      <c r="I5924" s="3" t="s">
        <v>11</v>
      </c>
      <c r="J5924" s="3">
        <v>2025</v>
      </c>
      <c r="K5924" s="9">
        <v>1.25</v>
      </c>
    </row>
    <row r="5925" spans="1:11" x14ac:dyDescent="0.3">
      <c r="A5925" s="4" t="s">
        <v>410</v>
      </c>
      <c r="B5925" s="4" t="s">
        <v>405</v>
      </c>
      <c r="C5925" s="4" t="s">
        <v>10</v>
      </c>
      <c r="D5925" s="4" t="s">
        <v>677</v>
      </c>
      <c r="E5925" s="3" t="s">
        <v>866</v>
      </c>
      <c r="F5925" s="3"/>
      <c r="G5925" s="3" t="s">
        <v>1</v>
      </c>
      <c r="H5925" s="3"/>
      <c r="I5925" s="3" t="s">
        <v>11</v>
      </c>
      <c r="J5925" s="3">
        <v>2050</v>
      </c>
      <c r="K5925" s="9">
        <v>1.75</v>
      </c>
    </row>
    <row r="5926" spans="1:11" x14ac:dyDescent="0.3">
      <c r="A5926" s="4" t="s">
        <v>410</v>
      </c>
      <c r="B5926" s="4" t="s">
        <v>405</v>
      </c>
      <c r="C5926" s="4" t="s">
        <v>10</v>
      </c>
      <c r="D5926" s="4" t="s">
        <v>677</v>
      </c>
      <c r="E5926" s="3" t="s">
        <v>866</v>
      </c>
      <c r="F5926" s="3"/>
      <c r="G5926" s="3" t="s">
        <v>1</v>
      </c>
      <c r="H5926" s="3"/>
      <c r="I5926" s="3" t="s">
        <v>833</v>
      </c>
      <c r="J5926" s="3">
        <v>2025</v>
      </c>
      <c r="K5926" s="9">
        <v>0.04</v>
      </c>
    </row>
    <row r="5927" spans="1:11" x14ac:dyDescent="0.3">
      <c r="A5927" s="4" t="s">
        <v>410</v>
      </c>
      <c r="B5927" s="4" t="s">
        <v>405</v>
      </c>
      <c r="C5927" s="4" t="s">
        <v>10</v>
      </c>
      <c r="D5927" s="4" t="s">
        <v>677</v>
      </c>
      <c r="E5927" s="3" t="s">
        <v>866</v>
      </c>
      <c r="F5927" s="3"/>
      <c r="G5927" s="3" t="s">
        <v>1</v>
      </c>
      <c r="H5927" s="3"/>
      <c r="I5927" s="3" t="s">
        <v>833</v>
      </c>
      <c r="J5927" s="3">
        <v>2030</v>
      </c>
      <c r="K5927" s="9">
        <v>0.04</v>
      </c>
    </row>
    <row r="5928" spans="1:11" x14ac:dyDescent="0.3">
      <c r="A5928" s="4" t="s">
        <v>410</v>
      </c>
      <c r="B5928" s="4" t="s">
        <v>405</v>
      </c>
      <c r="C5928" s="4" t="s">
        <v>10</v>
      </c>
      <c r="D5928" s="4" t="s">
        <v>677</v>
      </c>
      <c r="E5928" s="3" t="s">
        <v>866</v>
      </c>
      <c r="F5928" s="3"/>
      <c r="G5928" s="3" t="s">
        <v>1</v>
      </c>
      <c r="H5928" s="3"/>
      <c r="I5928" s="3" t="s">
        <v>833</v>
      </c>
      <c r="J5928" s="3">
        <v>2040</v>
      </c>
      <c r="K5928" s="9">
        <v>0.04</v>
      </c>
    </row>
    <row r="5929" spans="1:11" x14ac:dyDescent="0.3">
      <c r="A5929" s="4" t="s">
        <v>410</v>
      </c>
      <c r="B5929" s="4" t="s">
        <v>405</v>
      </c>
      <c r="C5929" s="4" t="s">
        <v>10</v>
      </c>
      <c r="D5929" s="4" t="s">
        <v>677</v>
      </c>
      <c r="E5929" s="3" t="s">
        <v>866</v>
      </c>
      <c r="F5929" s="3"/>
      <c r="G5929" s="3" t="s">
        <v>1</v>
      </c>
      <c r="H5929" s="3"/>
      <c r="I5929" s="3" t="s">
        <v>833</v>
      </c>
      <c r="J5929" s="3">
        <v>2050</v>
      </c>
      <c r="K5929" s="9">
        <v>0.04</v>
      </c>
    </row>
    <row r="5930" spans="1:11" x14ac:dyDescent="0.3">
      <c r="A5930" s="4" t="s">
        <v>410</v>
      </c>
      <c r="B5930" s="4" t="s">
        <v>405</v>
      </c>
      <c r="C5930" s="4" t="s">
        <v>10</v>
      </c>
      <c r="D5930" s="4" t="s">
        <v>676</v>
      </c>
      <c r="E5930" s="3" t="s">
        <v>866</v>
      </c>
      <c r="F5930" s="3"/>
      <c r="G5930" s="3"/>
      <c r="H5930" s="3"/>
      <c r="I5930" s="3" t="s">
        <v>12</v>
      </c>
      <c r="J5930" s="3">
        <v>2025</v>
      </c>
      <c r="K5930" s="9">
        <v>0.75</v>
      </c>
    </row>
    <row r="5931" spans="1:11" x14ac:dyDescent="0.3">
      <c r="A5931" s="4" t="s">
        <v>410</v>
      </c>
      <c r="B5931" s="4" t="s">
        <v>405</v>
      </c>
      <c r="C5931" s="4" t="s">
        <v>10</v>
      </c>
      <c r="D5931" s="4" t="s">
        <v>676</v>
      </c>
      <c r="E5931" s="3" t="s">
        <v>866</v>
      </c>
      <c r="F5931" s="3"/>
      <c r="G5931" s="3"/>
      <c r="H5931" s="3"/>
      <c r="I5931" s="3" t="s">
        <v>12</v>
      </c>
      <c r="J5931" s="3">
        <v>2050</v>
      </c>
      <c r="K5931" s="9">
        <v>0.5</v>
      </c>
    </row>
    <row r="5932" spans="1:11" x14ac:dyDescent="0.3">
      <c r="A5932" s="4" t="s">
        <v>410</v>
      </c>
      <c r="B5932" s="4" t="s">
        <v>405</v>
      </c>
      <c r="C5932" s="4" t="s">
        <v>10</v>
      </c>
      <c r="D5932" s="4" t="s">
        <v>676</v>
      </c>
      <c r="E5932" s="3" t="s">
        <v>866</v>
      </c>
      <c r="F5932" s="3"/>
      <c r="G5932" s="3"/>
      <c r="H5932" s="3"/>
      <c r="I5932" s="3" t="s">
        <v>11</v>
      </c>
      <c r="J5932" s="3">
        <v>2025</v>
      </c>
      <c r="K5932" s="9">
        <v>1.25</v>
      </c>
    </row>
    <row r="5933" spans="1:11" x14ac:dyDescent="0.3">
      <c r="A5933" s="4" t="s">
        <v>410</v>
      </c>
      <c r="B5933" s="4" t="s">
        <v>405</v>
      </c>
      <c r="C5933" s="4" t="s">
        <v>10</v>
      </c>
      <c r="D5933" s="4" t="s">
        <v>676</v>
      </c>
      <c r="E5933" s="3" t="s">
        <v>866</v>
      </c>
      <c r="F5933" s="3"/>
      <c r="G5933" s="3"/>
      <c r="H5933" s="3"/>
      <c r="I5933" s="3" t="s">
        <v>11</v>
      </c>
      <c r="J5933" s="3">
        <v>2050</v>
      </c>
      <c r="K5933" s="9">
        <v>1.75</v>
      </c>
    </row>
    <row r="5934" spans="1:11" x14ac:dyDescent="0.3">
      <c r="A5934" s="4" t="s">
        <v>410</v>
      </c>
      <c r="B5934" s="4" t="s">
        <v>405</v>
      </c>
      <c r="C5934" s="4" t="s">
        <v>10</v>
      </c>
      <c r="D5934" s="4" t="s">
        <v>676</v>
      </c>
      <c r="E5934" s="3" t="s">
        <v>866</v>
      </c>
      <c r="F5934" s="3"/>
      <c r="G5934" s="3"/>
      <c r="H5934" s="3"/>
      <c r="I5934" s="3" t="s">
        <v>833</v>
      </c>
      <c r="J5934" s="3">
        <v>2025</v>
      </c>
      <c r="K5934" s="9">
        <v>0.99</v>
      </c>
    </row>
    <row r="5935" spans="1:11" x14ac:dyDescent="0.3">
      <c r="A5935" s="4" t="s">
        <v>410</v>
      </c>
      <c r="B5935" s="4" t="s">
        <v>405</v>
      </c>
      <c r="C5935" s="4" t="s">
        <v>10</v>
      </c>
      <c r="D5935" s="4" t="s">
        <v>676</v>
      </c>
      <c r="E5935" s="3" t="s">
        <v>866</v>
      </c>
      <c r="F5935" s="3"/>
      <c r="G5935" s="3"/>
      <c r="H5935" s="3"/>
      <c r="I5935" s="3" t="s">
        <v>833</v>
      </c>
      <c r="J5935" s="3">
        <v>2030</v>
      </c>
      <c r="K5935" s="9">
        <v>0.99</v>
      </c>
    </row>
    <row r="5936" spans="1:11" x14ac:dyDescent="0.3">
      <c r="A5936" s="4" t="s">
        <v>410</v>
      </c>
      <c r="B5936" s="4" t="s">
        <v>405</v>
      </c>
      <c r="C5936" s="4" t="s">
        <v>10</v>
      </c>
      <c r="D5936" s="4" t="s">
        <v>676</v>
      </c>
      <c r="E5936" s="3" t="s">
        <v>866</v>
      </c>
      <c r="F5936" s="3"/>
      <c r="G5936" s="3"/>
      <c r="H5936" s="3"/>
      <c r="I5936" s="3" t="s">
        <v>833</v>
      </c>
      <c r="J5936" s="3">
        <v>2040</v>
      </c>
      <c r="K5936" s="9">
        <v>0.99</v>
      </c>
    </row>
    <row r="5937" spans="1:11" x14ac:dyDescent="0.3">
      <c r="A5937" s="4" t="s">
        <v>410</v>
      </c>
      <c r="B5937" s="4" t="s">
        <v>405</v>
      </c>
      <c r="C5937" s="4" t="s">
        <v>10</v>
      </c>
      <c r="D5937" s="4" t="s">
        <v>676</v>
      </c>
      <c r="E5937" s="3" t="s">
        <v>866</v>
      </c>
      <c r="F5937" s="3"/>
      <c r="G5937" s="3"/>
      <c r="H5937" s="3"/>
      <c r="I5937" s="3" t="s">
        <v>833</v>
      </c>
      <c r="J5937" s="3">
        <v>2050</v>
      </c>
      <c r="K5937" s="9">
        <v>0.99</v>
      </c>
    </row>
    <row r="5938" spans="1:11" x14ac:dyDescent="0.3">
      <c r="A5938" s="4" t="s">
        <v>410</v>
      </c>
      <c r="B5938" s="4" t="s">
        <v>405</v>
      </c>
      <c r="C5938" s="4" t="s">
        <v>10</v>
      </c>
      <c r="D5938" s="4" t="s">
        <v>417</v>
      </c>
      <c r="E5938" s="3" t="s">
        <v>850</v>
      </c>
      <c r="F5938" s="3"/>
      <c r="G5938" s="3" t="s">
        <v>18</v>
      </c>
      <c r="H5938" s="3"/>
      <c r="I5938" s="3" t="s">
        <v>833</v>
      </c>
      <c r="J5938" s="3">
        <v>2025</v>
      </c>
      <c r="K5938" s="9">
        <v>4</v>
      </c>
    </row>
    <row r="5939" spans="1:11" x14ac:dyDescent="0.3">
      <c r="A5939" s="4" t="s">
        <v>410</v>
      </c>
      <c r="B5939" s="4" t="s">
        <v>405</v>
      </c>
      <c r="C5939" s="4" t="s">
        <v>10</v>
      </c>
      <c r="D5939" s="4" t="s">
        <v>417</v>
      </c>
      <c r="E5939" s="3" t="s">
        <v>850</v>
      </c>
      <c r="F5939" s="3"/>
      <c r="G5939" s="3" t="s">
        <v>18</v>
      </c>
      <c r="H5939" s="3"/>
      <c r="I5939" s="3" t="s">
        <v>833</v>
      </c>
      <c r="J5939" s="3">
        <v>2030</v>
      </c>
      <c r="K5939" s="9">
        <v>2</v>
      </c>
    </row>
    <row r="5940" spans="1:11" x14ac:dyDescent="0.3">
      <c r="A5940" s="4" t="s">
        <v>410</v>
      </c>
      <c r="B5940" s="4" t="s">
        <v>405</v>
      </c>
      <c r="C5940" s="4" t="s">
        <v>10</v>
      </c>
      <c r="D5940" s="4" t="s">
        <v>417</v>
      </c>
      <c r="E5940" s="3" t="s">
        <v>850</v>
      </c>
      <c r="F5940" s="3"/>
      <c r="G5940" s="3" t="s">
        <v>18</v>
      </c>
      <c r="H5940" s="3"/>
      <c r="I5940" s="3" t="s">
        <v>833</v>
      </c>
      <c r="J5940" s="3">
        <v>2040</v>
      </c>
      <c r="K5940" s="9">
        <v>1</v>
      </c>
    </row>
    <row r="5941" spans="1:11" x14ac:dyDescent="0.3">
      <c r="A5941" s="4" t="s">
        <v>410</v>
      </c>
      <c r="B5941" s="4" t="s">
        <v>405</v>
      </c>
      <c r="C5941" s="4" t="s">
        <v>10</v>
      </c>
      <c r="D5941" s="4" t="s">
        <v>417</v>
      </c>
      <c r="E5941" s="3" t="s">
        <v>850</v>
      </c>
      <c r="F5941" s="3"/>
      <c r="G5941" s="3" t="s">
        <v>18</v>
      </c>
      <c r="H5941" s="3"/>
      <c r="I5941" s="3" t="s">
        <v>833</v>
      </c>
      <c r="J5941" s="3">
        <v>2050</v>
      </c>
      <c r="K5941" s="9">
        <v>1</v>
      </c>
    </row>
    <row r="5942" spans="1:11" x14ac:dyDescent="0.3">
      <c r="A5942" s="4" t="s">
        <v>410</v>
      </c>
      <c r="B5942" s="4" t="s">
        <v>405</v>
      </c>
      <c r="C5942" s="4" t="s">
        <v>10</v>
      </c>
      <c r="D5942" s="4" t="s">
        <v>681</v>
      </c>
      <c r="E5942" s="3" t="s">
        <v>866</v>
      </c>
      <c r="F5942" s="3"/>
      <c r="G5942" s="3" t="s">
        <v>0</v>
      </c>
      <c r="H5942" s="3"/>
      <c r="I5942" s="3" t="s">
        <v>12</v>
      </c>
      <c r="J5942" s="3">
        <v>2025</v>
      </c>
      <c r="K5942" s="9">
        <v>0.5</v>
      </c>
    </row>
    <row r="5943" spans="1:11" x14ac:dyDescent="0.3">
      <c r="A5943" s="4" t="s">
        <v>410</v>
      </c>
      <c r="B5943" s="4" t="s">
        <v>405</v>
      </c>
      <c r="C5943" s="4" t="s">
        <v>10</v>
      </c>
      <c r="D5943" s="4" t="s">
        <v>681</v>
      </c>
      <c r="E5943" s="3" t="s">
        <v>866</v>
      </c>
      <c r="F5943" s="3"/>
      <c r="G5943" s="3" t="s">
        <v>0</v>
      </c>
      <c r="H5943" s="3"/>
      <c r="I5943" s="3" t="s">
        <v>12</v>
      </c>
      <c r="J5943" s="3">
        <v>2050</v>
      </c>
      <c r="K5943" s="9">
        <v>0.5</v>
      </c>
    </row>
    <row r="5944" spans="1:11" x14ac:dyDescent="0.3">
      <c r="A5944" s="4" t="s">
        <v>410</v>
      </c>
      <c r="B5944" s="4" t="s">
        <v>405</v>
      </c>
      <c r="C5944" s="4" t="s">
        <v>10</v>
      </c>
      <c r="D5944" s="4" t="s">
        <v>681</v>
      </c>
      <c r="E5944" s="3" t="s">
        <v>866</v>
      </c>
      <c r="F5944" s="3"/>
      <c r="G5944" s="3" t="s">
        <v>0</v>
      </c>
      <c r="H5944" s="3"/>
      <c r="I5944" s="3" t="s">
        <v>11</v>
      </c>
      <c r="J5944" s="3">
        <v>2025</v>
      </c>
      <c r="K5944" s="9">
        <v>1.5</v>
      </c>
    </row>
    <row r="5945" spans="1:11" x14ac:dyDescent="0.3">
      <c r="A5945" s="4" t="s">
        <v>410</v>
      </c>
      <c r="B5945" s="4" t="s">
        <v>405</v>
      </c>
      <c r="C5945" s="4" t="s">
        <v>10</v>
      </c>
      <c r="D5945" s="4" t="s">
        <v>681</v>
      </c>
      <c r="E5945" s="3" t="s">
        <v>866</v>
      </c>
      <c r="F5945" s="3"/>
      <c r="G5945" s="3" t="s">
        <v>0</v>
      </c>
      <c r="H5945" s="3"/>
      <c r="I5945" s="3" t="s">
        <v>11</v>
      </c>
      <c r="J5945" s="3">
        <v>2050</v>
      </c>
      <c r="K5945" s="9">
        <v>1.75</v>
      </c>
    </row>
    <row r="5946" spans="1:11" x14ac:dyDescent="0.3">
      <c r="A5946" s="4" t="s">
        <v>410</v>
      </c>
      <c r="B5946" s="4" t="s">
        <v>405</v>
      </c>
      <c r="C5946" s="4" t="s">
        <v>10</v>
      </c>
      <c r="D5946" s="4" t="s">
        <v>681</v>
      </c>
      <c r="E5946" s="3" t="s">
        <v>866</v>
      </c>
      <c r="F5946" s="3"/>
      <c r="G5946" s="3" t="s">
        <v>0</v>
      </c>
      <c r="H5946" s="3"/>
      <c r="I5946" s="3" t="s">
        <v>833</v>
      </c>
      <c r="J5946" s="3">
        <v>2025</v>
      </c>
      <c r="K5946" s="9">
        <v>0.08</v>
      </c>
    </row>
    <row r="5947" spans="1:11" x14ac:dyDescent="0.3">
      <c r="A5947" s="4" t="s">
        <v>410</v>
      </c>
      <c r="B5947" s="4" t="s">
        <v>405</v>
      </c>
      <c r="C5947" s="4" t="s">
        <v>10</v>
      </c>
      <c r="D5947" s="4" t="s">
        <v>681</v>
      </c>
      <c r="E5947" s="3" t="s">
        <v>866</v>
      </c>
      <c r="F5947" s="3"/>
      <c r="G5947" s="3" t="s">
        <v>0</v>
      </c>
      <c r="H5947" s="3"/>
      <c r="I5947" s="3" t="s">
        <v>833</v>
      </c>
      <c r="J5947" s="3">
        <v>2030</v>
      </c>
      <c r="K5947" s="9">
        <v>0.08</v>
      </c>
    </row>
    <row r="5948" spans="1:11" x14ac:dyDescent="0.3">
      <c r="A5948" s="4" t="s">
        <v>410</v>
      </c>
      <c r="B5948" s="4" t="s">
        <v>405</v>
      </c>
      <c r="C5948" s="4" t="s">
        <v>10</v>
      </c>
      <c r="D5948" s="4" t="s">
        <v>681</v>
      </c>
      <c r="E5948" s="3" t="s">
        <v>866</v>
      </c>
      <c r="F5948" s="3"/>
      <c r="G5948" s="3" t="s">
        <v>0</v>
      </c>
      <c r="H5948" s="3"/>
      <c r="I5948" s="3" t="s">
        <v>833</v>
      </c>
      <c r="J5948" s="3">
        <v>2040</v>
      </c>
      <c r="K5948" s="9">
        <v>0.08</v>
      </c>
    </row>
    <row r="5949" spans="1:11" x14ac:dyDescent="0.3">
      <c r="A5949" s="4" t="s">
        <v>410</v>
      </c>
      <c r="B5949" s="4" t="s">
        <v>405</v>
      </c>
      <c r="C5949" s="4" t="s">
        <v>10</v>
      </c>
      <c r="D5949" s="4" t="s">
        <v>681</v>
      </c>
      <c r="E5949" s="3" t="s">
        <v>866</v>
      </c>
      <c r="F5949" s="3"/>
      <c r="G5949" s="3" t="s">
        <v>0</v>
      </c>
      <c r="H5949" s="3"/>
      <c r="I5949" s="3" t="s">
        <v>833</v>
      </c>
      <c r="J5949" s="3">
        <v>2050</v>
      </c>
      <c r="K5949" s="9">
        <v>0.08</v>
      </c>
    </row>
    <row r="5950" spans="1:11" x14ac:dyDescent="0.3">
      <c r="A5950" s="4" t="s">
        <v>410</v>
      </c>
      <c r="B5950" s="4" t="s">
        <v>405</v>
      </c>
      <c r="C5950" s="4" t="s">
        <v>10</v>
      </c>
      <c r="D5950" s="4" t="s">
        <v>422</v>
      </c>
      <c r="E5950" s="3" t="s">
        <v>857</v>
      </c>
      <c r="F5950" s="3"/>
      <c r="G5950" s="3" t="s">
        <v>19</v>
      </c>
      <c r="H5950" s="3"/>
      <c r="I5950" s="3" t="s">
        <v>833</v>
      </c>
      <c r="J5950" s="3">
        <v>2025</v>
      </c>
      <c r="K5950" s="9">
        <v>2</v>
      </c>
    </row>
    <row r="5951" spans="1:11" x14ac:dyDescent="0.3">
      <c r="A5951" s="4" t="s">
        <v>410</v>
      </c>
      <c r="B5951" s="4" t="s">
        <v>405</v>
      </c>
      <c r="C5951" s="4" t="s">
        <v>10</v>
      </c>
      <c r="D5951" s="4" t="s">
        <v>422</v>
      </c>
      <c r="E5951" s="3" t="s">
        <v>857</v>
      </c>
      <c r="F5951" s="3"/>
      <c r="G5951" s="3" t="s">
        <v>19</v>
      </c>
      <c r="H5951" s="3"/>
      <c r="I5951" s="3" t="s">
        <v>833</v>
      </c>
      <c r="J5951" s="3">
        <v>2030</v>
      </c>
      <c r="K5951" s="9">
        <v>2</v>
      </c>
    </row>
    <row r="5952" spans="1:11" x14ac:dyDescent="0.3">
      <c r="A5952" s="4" t="s">
        <v>410</v>
      </c>
      <c r="B5952" s="4" t="s">
        <v>405</v>
      </c>
      <c r="C5952" s="4" t="s">
        <v>10</v>
      </c>
      <c r="D5952" s="4" t="s">
        <v>422</v>
      </c>
      <c r="E5952" s="3" t="s">
        <v>857</v>
      </c>
      <c r="F5952" s="3"/>
      <c r="G5952" s="3" t="s">
        <v>19</v>
      </c>
      <c r="H5952" s="3"/>
      <c r="I5952" s="3" t="s">
        <v>833</v>
      </c>
      <c r="J5952" s="3">
        <v>2040</v>
      </c>
      <c r="K5952" s="9">
        <v>2</v>
      </c>
    </row>
    <row r="5953" spans="1:11" x14ac:dyDescent="0.3">
      <c r="A5953" s="4" t="s">
        <v>410</v>
      </c>
      <c r="B5953" s="4" t="s">
        <v>405</v>
      </c>
      <c r="C5953" s="4" t="s">
        <v>10</v>
      </c>
      <c r="D5953" s="4" t="s">
        <v>422</v>
      </c>
      <c r="E5953" s="3" t="s">
        <v>857</v>
      </c>
      <c r="F5953" s="3"/>
      <c r="G5953" s="3" t="s">
        <v>19</v>
      </c>
      <c r="H5953" s="3"/>
      <c r="I5953" s="3" t="s">
        <v>833</v>
      </c>
      <c r="J5953" s="3">
        <v>2050</v>
      </c>
      <c r="K5953" s="9">
        <v>2</v>
      </c>
    </row>
    <row r="5954" spans="1:11" x14ac:dyDescent="0.3">
      <c r="A5954" s="4" t="s">
        <v>410</v>
      </c>
      <c r="B5954" s="4" t="s">
        <v>405</v>
      </c>
      <c r="C5954" s="4" t="s">
        <v>10</v>
      </c>
      <c r="D5954" s="4" t="s">
        <v>680</v>
      </c>
      <c r="E5954" s="3" t="s">
        <v>866</v>
      </c>
      <c r="F5954" s="3"/>
      <c r="G5954" s="3" t="s">
        <v>0</v>
      </c>
      <c r="H5954" s="3"/>
      <c r="I5954" s="3" t="s">
        <v>12</v>
      </c>
      <c r="J5954" s="3">
        <v>2025</v>
      </c>
      <c r="K5954" s="9">
        <v>0.5</v>
      </c>
    </row>
    <row r="5955" spans="1:11" x14ac:dyDescent="0.3">
      <c r="A5955" s="4" t="s">
        <v>410</v>
      </c>
      <c r="B5955" s="4" t="s">
        <v>405</v>
      </c>
      <c r="C5955" s="4" t="s">
        <v>10</v>
      </c>
      <c r="D5955" s="4" t="s">
        <v>680</v>
      </c>
      <c r="E5955" s="3" t="s">
        <v>866</v>
      </c>
      <c r="F5955" s="3"/>
      <c r="G5955" s="3" t="s">
        <v>0</v>
      </c>
      <c r="H5955" s="3"/>
      <c r="I5955" s="3" t="s">
        <v>12</v>
      </c>
      <c r="J5955" s="3">
        <v>2050</v>
      </c>
      <c r="K5955" s="9">
        <v>0.5</v>
      </c>
    </row>
    <row r="5956" spans="1:11" x14ac:dyDescent="0.3">
      <c r="A5956" s="4" t="s">
        <v>410</v>
      </c>
      <c r="B5956" s="4" t="s">
        <v>405</v>
      </c>
      <c r="C5956" s="4" t="s">
        <v>10</v>
      </c>
      <c r="D5956" s="4" t="s">
        <v>680</v>
      </c>
      <c r="E5956" s="3" t="s">
        <v>866</v>
      </c>
      <c r="F5956" s="3"/>
      <c r="G5956" s="3" t="s">
        <v>0</v>
      </c>
      <c r="H5956" s="3"/>
      <c r="I5956" s="3" t="s">
        <v>11</v>
      </c>
      <c r="J5956" s="3">
        <v>2025</v>
      </c>
      <c r="K5956" s="9">
        <v>1.5</v>
      </c>
    </row>
    <row r="5957" spans="1:11" x14ac:dyDescent="0.3">
      <c r="A5957" s="4" t="s">
        <v>410</v>
      </c>
      <c r="B5957" s="4" t="s">
        <v>405</v>
      </c>
      <c r="C5957" s="4" t="s">
        <v>10</v>
      </c>
      <c r="D5957" s="4" t="s">
        <v>680</v>
      </c>
      <c r="E5957" s="3" t="s">
        <v>866</v>
      </c>
      <c r="F5957" s="3"/>
      <c r="G5957" s="3" t="s">
        <v>0</v>
      </c>
      <c r="H5957" s="3"/>
      <c r="I5957" s="3" t="s">
        <v>11</v>
      </c>
      <c r="J5957" s="3">
        <v>2050</v>
      </c>
      <c r="K5957" s="9">
        <v>1.75</v>
      </c>
    </row>
    <row r="5958" spans="1:11" x14ac:dyDescent="0.3">
      <c r="A5958" s="4" t="s">
        <v>410</v>
      </c>
      <c r="B5958" s="4" t="s">
        <v>405</v>
      </c>
      <c r="C5958" s="4" t="s">
        <v>10</v>
      </c>
      <c r="D5958" s="4" t="s">
        <v>680</v>
      </c>
      <c r="E5958" s="3" t="s">
        <v>866</v>
      </c>
      <c r="F5958" s="3"/>
      <c r="G5958" s="3" t="s">
        <v>0</v>
      </c>
      <c r="H5958" s="3"/>
      <c r="I5958" s="3" t="s">
        <v>833</v>
      </c>
      <c r="J5958" s="3">
        <v>2025</v>
      </c>
      <c r="K5958" s="9">
        <v>0.19</v>
      </c>
    </row>
    <row r="5959" spans="1:11" x14ac:dyDescent="0.3">
      <c r="A5959" s="4" t="s">
        <v>410</v>
      </c>
      <c r="B5959" s="4" t="s">
        <v>405</v>
      </c>
      <c r="C5959" s="4" t="s">
        <v>10</v>
      </c>
      <c r="D5959" s="4" t="s">
        <v>680</v>
      </c>
      <c r="E5959" s="3" t="s">
        <v>866</v>
      </c>
      <c r="F5959" s="3"/>
      <c r="G5959" s="3" t="s">
        <v>0</v>
      </c>
      <c r="H5959" s="3"/>
      <c r="I5959" s="3" t="s">
        <v>833</v>
      </c>
      <c r="J5959" s="3">
        <v>2030</v>
      </c>
      <c r="K5959" s="9">
        <v>0.19</v>
      </c>
    </row>
    <row r="5960" spans="1:11" x14ac:dyDescent="0.3">
      <c r="A5960" s="4" t="s">
        <v>410</v>
      </c>
      <c r="B5960" s="4" t="s">
        <v>405</v>
      </c>
      <c r="C5960" s="4" t="s">
        <v>10</v>
      </c>
      <c r="D5960" s="4" t="s">
        <v>680</v>
      </c>
      <c r="E5960" s="3" t="s">
        <v>866</v>
      </c>
      <c r="F5960" s="3"/>
      <c r="G5960" s="3" t="s">
        <v>0</v>
      </c>
      <c r="H5960" s="3"/>
      <c r="I5960" s="3" t="s">
        <v>833</v>
      </c>
      <c r="J5960" s="3">
        <v>2040</v>
      </c>
      <c r="K5960" s="9">
        <v>0.19</v>
      </c>
    </row>
    <row r="5961" spans="1:11" x14ac:dyDescent="0.3">
      <c r="A5961" s="4" t="s">
        <v>410</v>
      </c>
      <c r="B5961" s="4" t="s">
        <v>405</v>
      </c>
      <c r="C5961" s="4" t="s">
        <v>10</v>
      </c>
      <c r="D5961" s="4" t="s">
        <v>680</v>
      </c>
      <c r="E5961" s="3" t="s">
        <v>866</v>
      </c>
      <c r="F5961" s="3"/>
      <c r="G5961" s="3" t="s">
        <v>0</v>
      </c>
      <c r="H5961" s="3"/>
      <c r="I5961" s="3" t="s">
        <v>833</v>
      </c>
      <c r="J5961" s="3">
        <v>2050</v>
      </c>
      <c r="K5961" s="9">
        <v>0.19</v>
      </c>
    </row>
    <row r="5962" spans="1:11" x14ac:dyDescent="0.3">
      <c r="A5962" s="4" t="s">
        <v>410</v>
      </c>
      <c r="B5962" s="4" t="s">
        <v>405</v>
      </c>
      <c r="C5962" s="4" t="s">
        <v>10</v>
      </c>
      <c r="D5962" s="4" t="s">
        <v>679</v>
      </c>
      <c r="E5962" s="3" t="s">
        <v>866</v>
      </c>
      <c r="F5962" s="3"/>
      <c r="G5962" s="3" t="s">
        <v>0</v>
      </c>
      <c r="H5962" s="3"/>
      <c r="I5962" s="3" t="s">
        <v>12</v>
      </c>
      <c r="J5962" s="3">
        <v>2025</v>
      </c>
      <c r="K5962" s="9">
        <v>0.5</v>
      </c>
    </row>
    <row r="5963" spans="1:11" x14ac:dyDescent="0.3">
      <c r="A5963" s="4" t="s">
        <v>410</v>
      </c>
      <c r="B5963" s="4" t="s">
        <v>405</v>
      </c>
      <c r="C5963" s="4" t="s">
        <v>10</v>
      </c>
      <c r="D5963" s="4" t="s">
        <v>679</v>
      </c>
      <c r="E5963" s="3" t="s">
        <v>866</v>
      </c>
      <c r="F5963" s="3"/>
      <c r="G5963" s="3" t="s">
        <v>0</v>
      </c>
      <c r="H5963" s="3"/>
      <c r="I5963" s="3" t="s">
        <v>12</v>
      </c>
      <c r="J5963" s="3">
        <v>2050</v>
      </c>
      <c r="K5963" s="9">
        <v>0.5</v>
      </c>
    </row>
    <row r="5964" spans="1:11" x14ac:dyDescent="0.3">
      <c r="A5964" s="4" t="s">
        <v>410</v>
      </c>
      <c r="B5964" s="4" t="s">
        <v>405</v>
      </c>
      <c r="C5964" s="4" t="s">
        <v>10</v>
      </c>
      <c r="D5964" s="4" t="s">
        <v>679</v>
      </c>
      <c r="E5964" s="3" t="s">
        <v>866</v>
      </c>
      <c r="F5964" s="3"/>
      <c r="G5964" s="3" t="s">
        <v>0</v>
      </c>
      <c r="H5964" s="3"/>
      <c r="I5964" s="3" t="s">
        <v>11</v>
      </c>
      <c r="J5964" s="3">
        <v>2025</v>
      </c>
      <c r="K5964" s="9">
        <v>1.5</v>
      </c>
    </row>
    <row r="5965" spans="1:11" x14ac:dyDescent="0.3">
      <c r="A5965" s="4" t="s">
        <v>410</v>
      </c>
      <c r="B5965" s="4" t="s">
        <v>405</v>
      </c>
      <c r="C5965" s="4" t="s">
        <v>10</v>
      </c>
      <c r="D5965" s="4" t="s">
        <v>679</v>
      </c>
      <c r="E5965" s="3" t="s">
        <v>866</v>
      </c>
      <c r="F5965" s="3"/>
      <c r="G5965" s="3" t="s">
        <v>0</v>
      </c>
      <c r="H5965" s="3"/>
      <c r="I5965" s="3" t="s">
        <v>11</v>
      </c>
      <c r="J5965" s="3">
        <v>2050</v>
      </c>
      <c r="K5965" s="9">
        <v>1.75</v>
      </c>
    </row>
    <row r="5966" spans="1:11" x14ac:dyDescent="0.3">
      <c r="A5966" s="4" t="s">
        <v>410</v>
      </c>
      <c r="B5966" s="4" t="s">
        <v>405</v>
      </c>
      <c r="C5966" s="4" t="s">
        <v>10</v>
      </c>
      <c r="D5966" s="4" t="s">
        <v>679</v>
      </c>
      <c r="E5966" s="3" t="s">
        <v>866</v>
      </c>
      <c r="F5966" s="3"/>
      <c r="G5966" s="3" t="s">
        <v>0</v>
      </c>
      <c r="H5966" s="3"/>
      <c r="I5966" s="3" t="s">
        <v>833</v>
      </c>
      <c r="J5966" s="3">
        <v>2025</v>
      </c>
      <c r="K5966" s="9">
        <v>0.17</v>
      </c>
    </row>
    <row r="5967" spans="1:11" x14ac:dyDescent="0.3">
      <c r="A5967" s="4" t="s">
        <v>410</v>
      </c>
      <c r="B5967" s="4" t="s">
        <v>405</v>
      </c>
      <c r="C5967" s="4" t="s">
        <v>10</v>
      </c>
      <c r="D5967" s="4" t="s">
        <v>679</v>
      </c>
      <c r="E5967" s="3" t="s">
        <v>866</v>
      </c>
      <c r="F5967" s="3"/>
      <c r="G5967" s="3" t="s">
        <v>0</v>
      </c>
      <c r="H5967" s="3"/>
      <c r="I5967" s="3" t="s">
        <v>833</v>
      </c>
      <c r="J5967" s="3">
        <v>2030</v>
      </c>
      <c r="K5967" s="9">
        <v>0.17</v>
      </c>
    </row>
    <row r="5968" spans="1:11" x14ac:dyDescent="0.3">
      <c r="A5968" s="4" t="s">
        <v>410</v>
      </c>
      <c r="B5968" s="4" t="s">
        <v>405</v>
      </c>
      <c r="C5968" s="4" t="s">
        <v>10</v>
      </c>
      <c r="D5968" s="4" t="s">
        <v>679</v>
      </c>
      <c r="E5968" s="3" t="s">
        <v>866</v>
      </c>
      <c r="F5968" s="3"/>
      <c r="G5968" s="3" t="s">
        <v>0</v>
      </c>
      <c r="H5968" s="3"/>
      <c r="I5968" s="3" t="s">
        <v>833</v>
      </c>
      <c r="J5968" s="3">
        <v>2040</v>
      </c>
      <c r="K5968" s="9">
        <v>0.17</v>
      </c>
    </row>
    <row r="5969" spans="1:11" x14ac:dyDescent="0.3">
      <c r="A5969" s="4" t="s">
        <v>410</v>
      </c>
      <c r="B5969" s="4" t="s">
        <v>405</v>
      </c>
      <c r="C5969" s="4" t="s">
        <v>10</v>
      </c>
      <c r="D5969" s="4" t="s">
        <v>679</v>
      </c>
      <c r="E5969" s="3" t="s">
        <v>866</v>
      </c>
      <c r="F5969" s="3"/>
      <c r="G5969" s="3" t="s">
        <v>0</v>
      </c>
      <c r="H5969" s="3"/>
      <c r="I5969" s="3" t="s">
        <v>833</v>
      </c>
      <c r="J5969" s="3">
        <v>2050</v>
      </c>
      <c r="K5969" s="9">
        <v>0.17</v>
      </c>
    </row>
    <row r="5970" spans="1:11" x14ac:dyDescent="0.3">
      <c r="A5970" s="4" t="s">
        <v>410</v>
      </c>
      <c r="B5970" s="4" t="s">
        <v>405</v>
      </c>
      <c r="C5970" s="4" t="s">
        <v>10</v>
      </c>
      <c r="D5970" s="4" t="s">
        <v>419</v>
      </c>
      <c r="E5970" s="3" t="s">
        <v>853</v>
      </c>
      <c r="F5970" s="3"/>
      <c r="G5970" s="3" t="s">
        <v>34</v>
      </c>
      <c r="H5970" s="3"/>
      <c r="I5970" s="3" t="s">
        <v>833</v>
      </c>
      <c r="J5970" s="3">
        <v>2025</v>
      </c>
      <c r="K5970" s="9">
        <v>25</v>
      </c>
    </row>
    <row r="5971" spans="1:11" x14ac:dyDescent="0.3">
      <c r="A5971" s="4" t="s">
        <v>410</v>
      </c>
      <c r="B5971" s="4" t="s">
        <v>405</v>
      </c>
      <c r="C5971" s="4" t="s">
        <v>10</v>
      </c>
      <c r="D5971" s="4" t="s">
        <v>419</v>
      </c>
      <c r="E5971" s="3" t="s">
        <v>853</v>
      </c>
      <c r="F5971" s="3"/>
      <c r="G5971" s="3" t="s">
        <v>34</v>
      </c>
      <c r="H5971" s="3"/>
      <c r="I5971" s="3" t="s">
        <v>833</v>
      </c>
      <c r="J5971" s="3">
        <v>2030</v>
      </c>
      <c r="K5971" s="9">
        <v>25</v>
      </c>
    </row>
    <row r="5972" spans="1:11" x14ac:dyDescent="0.3">
      <c r="A5972" s="4" t="s">
        <v>410</v>
      </c>
      <c r="B5972" s="4" t="s">
        <v>405</v>
      </c>
      <c r="C5972" s="4" t="s">
        <v>10</v>
      </c>
      <c r="D5972" s="4" t="s">
        <v>419</v>
      </c>
      <c r="E5972" s="3" t="s">
        <v>853</v>
      </c>
      <c r="F5972" s="3"/>
      <c r="G5972" s="3" t="s">
        <v>34</v>
      </c>
      <c r="H5972" s="3"/>
      <c r="I5972" s="3" t="s">
        <v>833</v>
      </c>
      <c r="J5972" s="3">
        <v>2040</v>
      </c>
      <c r="K5972" s="9">
        <v>25</v>
      </c>
    </row>
    <row r="5973" spans="1:11" x14ac:dyDescent="0.3">
      <c r="A5973" s="4" t="s">
        <v>410</v>
      </c>
      <c r="B5973" s="4" t="s">
        <v>405</v>
      </c>
      <c r="C5973" s="4" t="s">
        <v>10</v>
      </c>
      <c r="D5973" s="4" t="s">
        <v>419</v>
      </c>
      <c r="E5973" s="3" t="s">
        <v>853</v>
      </c>
      <c r="F5973" s="3"/>
      <c r="G5973" s="3" t="s">
        <v>34</v>
      </c>
      <c r="H5973" s="3"/>
      <c r="I5973" s="3" t="s">
        <v>833</v>
      </c>
      <c r="J5973" s="3">
        <v>2050</v>
      </c>
      <c r="K5973" s="9">
        <v>25</v>
      </c>
    </row>
    <row r="5974" spans="1:11" x14ac:dyDescent="0.3">
      <c r="A5974" s="4" t="s">
        <v>410</v>
      </c>
      <c r="B5974" s="4" t="s">
        <v>405</v>
      </c>
      <c r="C5974" s="4" t="s">
        <v>10</v>
      </c>
      <c r="D5974" s="4" t="s">
        <v>669</v>
      </c>
      <c r="E5974" s="3" t="s">
        <v>855</v>
      </c>
      <c r="F5974" s="3"/>
      <c r="G5974" s="3" t="s">
        <v>78</v>
      </c>
      <c r="H5974" s="3"/>
      <c r="I5974" s="3" t="s">
        <v>12</v>
      </c>
      <c r="J5974" s="3">
        <v>2025</v>
      </c>
      <c r="K5974" s="9">
        <v>0.5</v>
      </c>
    </row>
    <row r="5975" spans="1:11" x14ac:dyDescent="0.3">
      <c r="A5975" s="4" t="s">
        <v>410</v>
      </c>
      <c r="B5975" s="4" t="s">
        <v>405</v>
      </c>
      <c r="C5975" s="4" t="s">
        <v>10</v>
      </c>
      <c r="D5975" s="4" t="s">
        <v>669</v>
      </c>
      <c r="E5975" s="3" t="s">
        <v>855</v>
      </c>
      <c r="F5975" s="3"/>
      <c r="G5975" s="3" t="s">
        <v>78</v>
      </c>
      <c r="H5975" s="3"/>
      <c r="I5975" s="3" t="s">
        <v>12</v>
      </c>
      <c r="J5975" s="3">
        <v>2050</v>
      </c>
      <c r="K5975" s="9">
        <v>0.5</v>
      </c>
    </row>
    <row r="5976" spans="1:11" x14ac:dyDescent="0.3">
      <c r="A5976" s="4" t="s">
        <v>410</v>
      </c>
      <c r="B5976" s="4" t="s">
        <v>405</v>
      </c>
      <c r="C5976" s="4" t="s">
        <v>10</v>
      </c>
      <c r="D5976" s="4" t="s">
        <v>669</v>
      </c>
      <c r="E5976" s="3" t="s">
        <v>855</v>
      </c>
      <c r="F5976" s="3"/>
      <c r="G5976" s="3" t="s">
        <v>78</v>
      </c>
      <c r="H5976" s="3"/>
      <c r="I5976" s="3" t="s">
        <v>11</v>
      </c>
      <c r="J5976" s="3">
        <v>2025</v>
      </c>
      <c r="K5976" s="9">
        <v>1.5</v>
      </c>
    </row>
    <row r="5977" spans="1:11" x14ac:dyDescent="0.3">
      <c r="A5977" s="4" t="s">
        <v>410</v>
      </c>
      <c r="B5977" s="4" t="s">
        <v>405</v>
      </c>
      <c r="C5977" s="4" t="s">
        <v>10</v>
      </c>
      <c r="D5977" s="4" t="s">
        <v>669</v>
      </c>
      <c r="E5977" s="3" t="s">
        <v>855</v>
      </c>
      <c r="F5977" s="3"/>
      <c r="G5977" s="3" t="s">
        <v>78</v>
      </c>
      <c r="H5977" s="3"/>
      <c r="I5977" s="3" t="s">
        <v>11</v>
      </c>
      <c r="J5977" s="3">
        <v>2050</v>
      </c>
      <c r="K5977" s="9">
        <v>1.75</v>
      </c>
    </row>
    <row r="5978" spans="1:11" x14ac:dyDescent="0.3">
      <c r="A5978" s="4" t="s">
        <v>410</v>
      </c>
      <c r="B5978" s="4" t="s">
        <v>405</v>
      </c>
      <c r="C5978" s="4" t="s">
        <v>10</v>
      </c>
      <c r="D5978" s="4" t="s">
        <v>669</v>
      </c>
      <c r="E5978" s="3" t="s">
        <v>855</v>
      </c>
      <c r="F5978" s="3"/>
      <c r="G5978" s="3" t="s">
        <v>78</v>
      </c>
      <c r="H5978" s="3"/>
      <c r="I5978" s="3" t="s">
        <v>833</v>
      </c>
      <c r="J5978" s="3">
        <v>2025</v>
      </c>
      <c r="K5978" s="9">
        <v>18</v>
      </c>
    </row>
    <row r="5979" spans="1:11" x14ac:dyDescent="0.3">
      <c r="A5979" s="4" t="s">
        <v>410</v>
      </c>
      <c r="B5979" s="4" t="s">
        <v>405</v>
      </c>
      <c r="C5979" s="4" t="s">
        <v>10</v>
      </c>
      <c r="D5979" s="4" t="s">
        <v>669</v>
      </c>
      <c r="E5979" s="3" t="s">
        <v>855</v>
      </c>
      <c r="F5979" s="3"/>
      <c r="G5979" s="3" t="s">
        <v>78</v>
      </c>
      <c r="H5979" s="3"/>
      <c r="I5979" s="3" t="s">
        <v>833</v>
      </c>
      <c r="J5979" s="3">
        <v>2030</v>
      </c>
      <c r="K5979" s="9">
        <v>22</v>
      </c>
    </row>
    <row r="5980" spans="1:11" x14ac:dyDescent="0.3">
      <c r="A5980" s="4" t="s">
        <v>410</v>
      </c>
      <c r="B5980" s="4" t="s">
        <v>405</v>
      </c>
      <c r="C5980" s="4" t="s">
        <v>10</v>
      </c>
      <c r="D5980" s="4" t="s">
        <v>669</v>
      </c>
      <c r="E5980" s="3" t="s">
        <v>855</v>
      </c>
      <c r="F5980" s="3"/>
      <c r="G5980" s="3" t="s">
        <v>78</v>
      </c>
      <c r="H5980" s="3"/>
      <c r="I5980" s="3" t="s">
        <v>833</v>
      </c>
      <c r="J5980" s="3">
        <v>2040</v>
      </c>
      <c r="K5980" s="9">
        <v>31</v>
      </c>
    </row>
    <row r="5981" spans="1:11" x14ac:dyDescent="0.3">
      <c r="A5981" s="4" t="s">
        <v>410</v>
      </c>
      <c r="B5981" s="4" t="s">
        <v>405</v>
      </c>
      <c r="C5981" s="4" t="s">
        <v>10</v>
      </c>
      <c r="D5981" s="4" t="s">
        <v>669</v>
      </c>
      <c r="E5981" s="3" t="s">
        <v>855</v>
      </c>
      <c r="F5981" s="3"/>
      <c r="G5981" s="3" t="s">
        <v>78</v>
      </c>
      <c r="H5981" s="3"/>
      <c r="I5981" s="3" t="s">
        <v>833</v>
      </c>
      <c r="J5981" s="3">
        <v>2050</v>
      </c>
      <c r="K5981" s="9">
        <v>40</v>
      </c>
    </row>
    <row r="5982" spans="1:11" x14ac:dyDescent="0.3">
      <c r="A5982" s="4" t="s">
        <v>410</v>
      </c>
      <c r="B5982" s="4" t="s">
        <v>405</v>
      </c>
      <c r="C5982" s="4" t="s">
        <v>10</v>
      </c>
      <c r="D5982" s="4" t="s">
        <v>668</v>
      </c>
      <c r="E5982" s="3" t="s">
        <v>855</v>
      </c>
      <c r="F5982" s="3"/>
      <c r="G5982" s="3" t="s">
        <v>75</v>
      </c>
      <c r="H5982" s="3"/>
      <c r="I5982" s="3" t="s">
        <v>12</v>
      </c>
      <c r="J5982" s="3">
        <v>2025</v>
      </c>
      <c r="K5982" s="9">
        <v>0.5</v>
      </c>
    </row>
    <row r="5983" spans="1:11" x14ac:dyDescent="0.3">
      <c r="A5983" s="4" t="s">
        <v>410</v>
      </c>
      <c r="B5983" s="4" t="s">
        <v>405</v>
      </c>
      <c r="C5983" s="4" t="s">
        <v>10</v>
      </c>
      <c r="D5983" s="4" t="s">
        <v>668</v>
      </c>
      <c r="E5983" s="3" t="s">
        <v>855</v>
      </c>
      <c r="F5983" s="3"/>
      <c r="G5983" s="3" t="s">
        <v>75</v>
      </c>
      <c r="H5983" s="3"/>
      <c r="I5983" s="3" t="s">
        <v>12</v>
      </c>
      <c r="J5983" s="3">
        <v>2050</v>
      </c>
      <c r="K5983" s="9">
        <v>0.5</v>
      </c>
    </row>
    <row r="5984" spans="1:11" x14ac:dyDescent="0.3">
      <c r="A5984" s="4" t="s">
        <v>410</v>
      </c>
      <c r="B5984" s="4" t="s">
        <v>405</v>
      </c>
      <c r="C5984" s="4" t="s">
        <v>10</v>
      </c>
      <c r="D5984" s="4" t="s">
        <v>668</v>
      </c>
      <c r="E5984" s="3" t="s">
        <v>855</v>
      </c>
      <c r="F5984" s="3"/>
      <c r="G5984" s="3" t="s">
        <v>75</v>
      </c>
      <c r="H5984" s="3"/>
      <c r="I5984" s="3" t="s">
        <v>11</v>
      </c>
      <c r="J5984" s="3">
        <v>2025</v>
      </c>
      <c r="K5984" s="9">
        <v>1.5</v>
      </c>
    </row>
    <row r="5985" spans="1:11" x14ac:dyDescent="0.3">
      <c r="A5985" s="4" t="s">
        <v>410</v>
      </c>
      <c r="B5985" s="4" t="s">
        <v>405</v>
      </c>
      <c r="C5985" s="4" t="s">
        <v>10</v>
      </c>
      <c r="D5985" s="4" t="s">
        <v>668</v>
      </c>
      <c r="E5985" s="3" t="s">
        <v>855</v>
      </c>
      <c r="F5985" s="3"/>
      <c r="G5985" s="3" t="s">
        <v>75</v>
      </c>
      <c r="H5985" s="3"/>
      <c r="I5985" s="3" t="s">
        <v>11</v>
      </c>
      <c r="J5985" s="3">
        <v>2050</v>
      </c>
      <c r="K5985" s="9">
        <v>1.75</v>
      </c>
    </row>
    <row r="5986" spans="1:11" x14ac:dyDescent="0.3">
      <c r="A5986" s="4" t="s">
        <v>410</v>
      </c>
      <c r="B5986" s="4" t="s">
        <v>405</v>
      </c>
      <c r="C5986" s="4" t="s">
        <v>10</v>
      </c>
      <c r="D5986" s="4" t="s">
        <v>668</v>
      </c>
      <c r="E5986" s="3" t="s">
        <v>855</v>
      </c>
      <c r="F5986" s="3"/>
      <c r="G5986" s="3" t="s">
        <v>75</v>
      </c>
      <c r="H5986" s="3"/>
      <c r="I5986" s="3" t="s">
        <v>833</v>
      </c>
      <c r="J5986" s="3">
        <v>2025</v>
      </c>
      <c r="K5986" s="9">
        <v>13</v>
      </c>
    </row>
    <row r="5987" spans="1:11" x14ac:dyDescent="0.3">
      <c r="A5987" s="4" t="s">
        <v>410</v>
      </c>
      <c r="B5987" s="4" t="s">
        <v>405</v>
      </c>
      <c r="C5987" s="4" t="s">
        <v>10</v>
      </c>
      <c r="D5987" s="4" t="s">
        <v>668</v>
      </c>
      <c r="E5987" s="3" t="s">
        <v>855</v>
      </c>
      <c r="F5987" s="3"/>
      <c r="G5987" s="3" t="s">
        <v>75</v>
      </c>
      <c r="H5987" s="3"/>
      <c r="I5987" s="3" t="s">
        <v>833</v>
      </c>
      <c r="J5987" s="3">
        <v>2030</v>
      </c>
      <c r="K5987" s="9">
        <v>16</v>
      </c>
    </row>
    <row r="5988" spans="1:11" x14ac:dyDescent="0.3">
      <c r="A5988" s="4" t="s">
        <v>410</v>
      </c>
      <c r="B5988" s="4" t="s">
        <v>405</v>
      </c>
      <c r="C5988" s="4" t="s">
        <v>10</v>
      </c>
      <c r="D5988" s="4" t="s">
        <v>668</v>
      </c>
      <c r="E5988" s="3" t="s">
        <v>855</v>
      </c>
      <c r="F5988" s="3"/>
      <c r="G5988" s="3" t="s">
        <v>75</v>
      </c>
      <c r="H5988" s="3"/>
      <c r="I5988" s="3" t="s">
        <v>833</v>
      </c>
      <c r="J5988" s="3">
        <v>2040</v>
      </c>
      <c r="K5988" s="9">
        <v>23</v>
      </c>
    </row>
    <row r="5989" spans="1:11" x14ac:dyDescent="0.3">
      <c r="A5989" s="4" t="s">
        <v>410</v>
      </c>
      <c r="B5989" s="4" t="s">
        <v>405</v>
      </c>
      <c r="C5989" s="4" t="s">
        <v>10</v>
      </c>
      <c r="D5989" s="4" t="s">
        <v>668</v>
      </c>
      <c r="E5989" s="3" t="s">
        <v>855</v>
      </c>
      <c r="F5989" s="3"/>
      <c r="G5989" s="3" t="s">
        <v>75</v>
      </c>
      <c r="H5989" s="3"/>
      <c r="I5989" s="3" t="s">
        <v>833</v>
      </c>
      <c r="J5989" s="3">
        <v>2050</v>
      </c>
      <c r="K5989" s="9">
        <v>30</v>
      </c>
    </row>
    <row r="5990" spans="1:11" x14ac:dyDescent="0.3">
      <c r="A5990" s="4" t="s">
        <v>410</v>
      </c>
      <c r="B5990" s="4" t="s">
        <v>405</v>
      </c>
      <c r="C5990" s="4" t="s">
        <v>415</v>
      </c>
      <c r="D5990" s="4" t="s">
        <v>453</v>
      </c>
      <c r="E5990" s="3" t="s">
        <v>850</v>
      </c>
      <c r="F5990" s="3"/>
      <c r="G5990" s="3" t="s">
        <v>244</v>
      </c>
      <c r="H5990" s="3"/>
      <c r="I5990" s="3" t="s">
        <v>833</v>
      </c>
      <c r="J5990" s="3">
        <v>2025</v>
      </c>
      <c r="K5990" s="9">
        <v>75</v>
      </c>
    </row>
    <row r="5991" spans="1:11" x14ac:dyDescent="0.3">
      <c r="A5991" s="4" t="s">
        <v>410</v>
      </c>
      <c r="B5991" s="4" t="s">
        <v>405</v>
      </c>
      <c r="C5991" s="4" t="s">
        <v>415</v>
      </c>
      <c r="D5991" s="4" t="s">
        <v>453</v>
      </c>
      <c r="E5991" s="3" t="s">
        <v>850</v>
      </c>
      <c r="F5991" s="3"/>
      <c r="G5991" s="3" t="s">
        <v>244</v>
      </c>
      <c r="H5991" s="3"/>
      <c r="I5991" s="3" t="s">
        <v>833</v>
      </c>
      <c r="J5991" s="3">
        <v>2030</v>
      </c>
      <c r="K5991" s="9">
        <v>75</v>
      </c>
    </row>
    <row r="5992" spans="1:11" x14ac:dyDescent="0.3">
      <c r="A5992" s="4" t="s">
        <v>410</v>
      </c>
      <c r="B5992" s="4" t="s">
        <v>405</v>
      </c>
      <c r="C5992" s="4" t="s">
        <v>415</v>
      </c>
      <c r="D5992" s="4" t="s">
        <v>453</v>
      </c>
      <c r="E5992" s="3" t="s">
        <v>850</v>
      </c>
      <c r="F5992" s="3"/>
      <c r="G5992" s="3" t="s">
        <v>244</v>
      </c>
      <c r="H5992" s="3"/>
      <c r="I5992" s="3" t="s">
        <v>833</v>
      </c>
      <c r="J5992" s="3">
        <v>2040</v>
      </c>
      <c r="K5992" s="9">
        <v>75</v>
      </c>
    </row>
    <row r="5993" spans="1:11" x14ac:dyDescent="0.3">
      <c r="A5993" s="4" t="s">
        <v>410</v>
      </c>
      <c r="B5993" s="4" t="s">
        <v>405</v>
      </c>
      <c r="C5993" s="4" t="s">
        <v>415</v>
      </c>
      <c r="D5993" s="4" t="s">
        <v>453</v>
      </c>
      <c r="E5993" s="3" t="s">
        <v>850</v>
      </c>
      <c r="F5993" s="3"/>
      <c r="G5993" s="3" t="s">
        <v>244</v>
      </c>
      <c r="H5993" s="3"/>
      <c r="I5993" s="3" t="s">
        <v>833</v>
      </c>
      <c r="J5993" s="3">
        <v>2050</v>
      </c>
      <c r="K5993" s="9">
        <v>75</v>
      </c>
    </row>
    <row r="5994" spans="1:11" x14ac:dyDescent="0.3">
      <c r="A5994" s="4" t="s">
        <v>410</v>
      </c>
      <c r="B5994" s="4" t="s">
        <v>405</v>
      </c>
      <c r="C5994" s="4" t="s">
        <v>415</v>
      </c>
      <c r="D5994" s="4" t="s">
        <v>454</v>
      </c>
      <c r="E5994" s="3" t="s">
        <v>850</v>
      </c>
      <c r="F5994" s="3"/>
      <c r="G5994" s="3"/>
      <c r="H5994" s="3"/>
      <c r="I5994" s="3" t="s">
        <v>833</v>
      </c>
      <c r="J5994" s="3">
        <v>2025</v>
      </c>
      <c r="K5994" s="9">
        <v>25</v>
      </c>
    </row>
    <row r="5995" spans="1:11" x14ac:dyDescent="0.3">
      <c r="A5995" s="4" t="s">
        <v>410</v>
      </c>
      <c r="B5995" s="4" t="s">
        <v>405</v>
      </c>
      <c r="C5995" s="4" t="s">
        <v>415</v>
      </c>
      <c r="D5995" s="4" t="s">
        <v>454</v>
      </c>
      <c r="E5995" s="3" t="s">
        <v>850</v>
      </c>
      <c r="F5995" s="3"/>
      <c r="G5995" s="3"/>
      <c r="H5995" s="3"/>
      <c r="I5995" s="3" t="s">
        <v>833</v>
      </c>
      <c r="J5995" s="3">
        <v>2030</v>
      </c>
      <c r="K5995" s="9">
        <v>25</v>
      </c>
    </row>
    <row r="5996" spans="1:11" x14ac:dyDescent="0.3">
      <c r="A5996" s="4" t="s">
        <v>410</v>
      </c>
      <c r="B5996" s="4" t="s">
        <v>405</v>
      </c>
      <c r="C5996" s="4" t="s">
        <v>415</v>
      </c>
      <c r="D5996" s="4" t="s">
        <v>454</v>
      </c>
      <c r="E5996" s="3" t="s">
        <v>850</v>
      </c>
      <c r="F5996" s="3"/>
      <c r="G5996" s="3"/>
      <c r="H5996" s="3"/>
      <c r="I5996" s="3" t="s">
        <v>833</v>
      </c>
      <c r="J5996" s="3">
        <v>2040</v>
      </c>
      <c r="K5996" s="9">
        <v>25</v>
      </c>
    </row>
    <row r="5997" spans="1:11" x14ac:dyDescent="0.3">
      <c r="A5997" s="4" t="s">
        <v>410</v>
      </c>
      <c r="B5997" s="4" t="s">
        <v>405</v>
      </c>
      <c r="C5997" s="4" t="s">
        <v>415</v>
      </c>
      <c r="D5997" s="4" t="s">
        <v>454</v>
      </c>
      <c r="E5997" s="3" t="s">
        <v>850</v>
      </c>
      <c r="F5997" s="3"/>
      <c r="G5997" s="3"/>
      <c r="H5997" s="3"/>
      <c r="I5997" s="3" t="s">
        <v>833</v>
      </c>
      <c r="J5997" s="3">
        <v>2050</v>
      </c>
      <c r="K5997" s="9">
        <v>25</v>
      </c>
    </row>
    <row r="5998" spans="1:11" x14ac:dyDescent="0.3">
      <c r="A5998" s="4" t="s">
        <v>410</v>
      </c>
      <c r="B5998" s="4" t="s">
        <v>405</v>
      </c>
      <c r="C5998" s="4" t="s">
        <v>415</v>
      </c>
      <c r="D5998" s="4" t="s">
        <v>818</v>
      </c>
      <c r="E5998" s="3" t="s">
        <v>869</v>
      </c>
      <c r="F5998" s="3"/>
      <c r="G5998" s="3" t="s">
        <v>245</v>
      </c>
      <c r="H5998" s="3"/>
      <c r="I5998" s="3" t="s">
        <v>12</v>
      </c>
      <c r="J5998" s="3">
        <v>2025</v>
      </c>
      <c r="K5998" s="9">
        <v>0.6</v>
      </c>
    </row>
    <row r="5999" spans="1:11" x14ac:dyDescent="0.3">
      <c r="A5999" s="4" t="s">
        <v>410</v>
      </c>
      <c r="B5999" s="4" t="s">
        <v>405</v>
      </c>
      <c r="C5999" s="4" t="s">
        <v>415</v>
      </c>
      <c r="D5999" s="4" t="s">
        <v>818</v>
      </c>
      <c r="E5999" s="3" t="s">
        <v>869</v>
      </c>
      <c r="F5999" s="3"/>
      <c r="G5999" s="3" t="s">
        <v>245</v>
      </c>
      <c r="H5999" s="3"/>
      <c r="I5999" s="3" t="s">
        <v>12</v>
      </c>
      <c r="J5999" s="3">
        <v>2050</v>
      </c>
      <c r="K5999" s="9">
        <v>0.5</v>
      </c>
    </row>
    <row r="6000" spans="1:11" x14ac:dyDescent="0.3">
      <c r="A6000" s="4" t="s">
        <v>410</v>
      </c>
      <c r="B6000" s="4" t="s">
        <v>405</v>
      </c>
      <c r="C6000" s="4" t="s">
        <v>415</v>
      </c>
      <c r="D6000" s="4" t="s">
        <v>818</v>
      </c>
      <c r="E6000" s="3" t="s">
        <v>869</v>
      </c>
      <c r="F6000" s="3"/>
      <c r="G6000" s="3" t="s">
        <v>245</v>
      </c>
      <c r="H6000" s="3"/>
      <c r="I6000" s="3" t="s">
        <v>11</v>
      </c>
      <c r="J6000" s="3">
        <v>2025</v>
      </c>
      <c r="K6000" s="9">
        <v>1.4</v>
      </c>
    </row>
    <row r="6001" spans="1:11" x14ac:dyDescent="0.3">
      <c r="A6001" s="4" t="s">
        <v>410</v>
      </c>
      <c r="B6001" s="4" t="s">
        <v>405</v>
      </c>
      <c r="C6001" s="4" t="s">
        <v>415</v>
      </c>
      <c r="D6001" s="4" t="s">
        <v>818</v>
      </c>
      <c r="E6001" s="3" t="s">
        <v>869</v>
      </c>
      <c r="F6001" s="3"/>
      <c r="G6001" s="3" t="s">
        <v>245</v>
      </c>
      <c r="H6001" s="3"/>
      <c r="I6001" s="3" t="s">
        <v>11</v>
      </c>
      <c r="J6001" s="3">
        <v>2050</v>
      </c>
      <c r="K6001" s="9">
        <v>1.5</v>
      </c>
    </row>
    <row r="6002" spans="1:11" x14ac:dyDescent="0.3">
      <c r="A6002" s="4" t="s">
        <v>410</v>
      </c>
      <c r="B6002" s="4" t="s">
        <v>405</v>
      </c>
      <c r="C6002" s="4" t="s">
        <v>415</v>
      </c>
      <c r="D6002" s="4" t="s">
        <v>818</v>
      </c>
      <c r="E6002" s="3" t="s">
        <v>869</v>
      </c>
      <c r="F6002" s="3"/>
      <c r="G6002" s="3" t="s">
        <v>245</v>
      </c>
      <c r="H6002" s="3"/>
      <c r="I6002" s="3" t="s">
        <v>833</v>
      </c>
      <c r="J6002" s="3">
        <v>2025</v>
      </c>
      <c r="K6002" s="9">
        <v>5.3999999999999999E-2</v>
      </c>
    </row>
    <row r="6003" spans="1:11" x14ac:dyDescent="0.3">
      <c r="A6003" s="4" t="s">
        <v>410</v>
      </c>
      <c r="B6003" s="4" t="s">
        <v>405</v>
      </c>
      <c r="C6003" s="4" t="s">
        <v>415</v>
      </c>
      <c r="D6003" s="4" t="s">
        <v>818</v>
      </c>
      <c r="E6003" s="3" t="s">
        <v>869</v>
      </c>
      <c r="F6003" s="3"/>
      <c r="G6003" s="3" t="s">
        <v>245</v>
      </c>
      <c r="H6003" s="3"/>
      <c r="I6003" s="3" t="s">
        <v>833</v>
      </c>
      <c r="J6003" s="3">
        <v>2030</v>
      </c>
      <c r="K6003" s="9">
        <v>5.0999999999999997E-2</v>
      </c>
    </row>
    <row r="6004" spans="1:11" x14ac:dyDescent="0.3">
      <c r="A6004" s="4" t="s">
        <v>410</v>
      </c>
      <c r="B6004" s="4" t="s">
        <v>405</v>
      </c>
      <c r="C6004" s="4" t="s">
        <v>415</v>
      </c>
      <c r="D6004" s="4" t="s">
        <v>818</v>
      </c>
      <c r="E6004" s="3" t="s">
        <v>869</v>
      </c>
      <c r="F6004" s="3"/>
      <c r="G6004" s="3" t="s">
        <v>245</v>
      </c>
      <c r="H6004" s="3"/>
      <c r="I6004" s="3" t="s">
        <v>833</v>
      </c>
      <c r="J6004" s="3">
        <v>2040</v>
      </c>
      <c r="K6004" s="9">
        <v>4.4999999999999998E-2</v>
      </c>
    </row>
    <row r="6005" spans="1:11" x14ac:dyDescent="0.3">
      <c r="A6005" s="4" t="s">
        <v>410</v>
      </c>
      <c r="B6005" s="4" t="s">
        <v>405</v>
      </c>
      <c r="C6005" s="4" t="s">
        <v>415</v>
      </c>
      <c r="D6005" s="4" t="s">
        <v>818</v>
      </c>
      <c r="E6005" s="3" t="s">
        <v>869</v>
      </c>
      <c r="F6005" s="3"/>
      <c r="G6005" s="3" t="s">
        <v>245</v>
      </c>
      <c r="H6005" s="3"/>
      <c r="I6005" s="3" t="s">
        <v>833</v>
      </c>
      <c r="J6005" s="3">
        <v>2050</v>
      </c>
      <c r="K6005" s="9">
        <v>4.2000000000000003E-2</v>
      </c>
    </row>
    <row r="6006" spans="1:11" x14ac:dyDescent="0.3">
      <c r="A6006" s="4" t="s">
        <v>410</v>
      </c>
      <c r="B6006" s="4" t="s">
        <v>405</v>
      </c>
      <c r="C6006" s="4" t="s">
        <v>415</v>
      </c>
      <c r="D6006" s="4" t="s">
        <v>674</v>
      </c>
      <c r="E6006" s="3" t="s">
        <v>899</v>
      </c>
      <c r="F6006" s="3"/>
      <c r="G6006" s="3" t="s">
        <v>377</v>
      </c>
      <c r="H6006" s="3">
        <v>1</v>
      </c>
      <c r="I6006" s="3" t="s">
        <v>12</v>
      </c>
      <c r="J6006" s="3">
        <v>2025</v>
      </c>
      <c r="K6006" s="9">
        <v>0.6</v>
      </c>
    </row>
    <row r="6007" spans="1:11" x14ac:dyDescent="0.3">
      <c r="A6007" s="4" t="s">
        <v>410</v>
      </c>
      <c r="B6007" s="4" t="s">
        <v>405</v>
      </c>
      <c r="C6007" s="4" t="s">
        <v>415</v>
      </c>
      <c r="D6007" s="4" t="s">
        <v>674</v>
      </c>
      <c r="E6007" s="3" t="s">
        <v>899</v>
      </c>
      <c r="F6007" s="3"/>
      <c r="G6007" s="3" t="s">
        <v>377</v>
      </c>
      <c r="H6007" s="3">
        <v>1</v>
      </c>
      <c r="I6007" s="3" t="s">
        <v>12</v>
      </c>
      <c r="J6007" s="3">
        <v>2050</v>
      </c>
      <c r="K6007" s="9">
        <v>0.5</v>
      </c>
    </row>
    <row r="6008" spans="1:11" x14ac:dyDescent="0.3">
      <c r="A6008" s="4" t="s">
        <v>410</v>
      </c>
      <c r="B6008" s="4" t="s">
        <v>405</v>
      </c>
      <c r="C6008" s="4" t="s">
        <v>415</v>
      </c>
      <c r="D6008" s="4" t="s">
        <v>674</v>
      </c>
      <c r="E6008" s="3" t="s">
        <v>899</v>
      </c>
      <c r="F6008" s="3"/>
      <c r="G6008" s="3" t="s">
        <v>377</v>
      </c>
      <c r="H6008" s="3">
        <v>1</v>
      </c>
      <c r="I6008" s="3" t="s">
        <v>11</v>
      </c>
      <c r="J6008" s="3">
        <v>2025</v>
      </c>
      <c r="K6008" s="9">
        <v>1.4</v>
      </c>
    </row>
    <row r="6009" spans="1:11" x14ac:dyDescent="0.3">
      <c r="A6009" s="4" t="s">
        <v>410</v>
      </c>
      <c r="B6009" s="4" t="s">
        <v>405</v>
      </c>
      <c r="C6009" s="4" t="s">
        <v>415</v>
      </c>
      <c r="D6009" s="4" t="s">
        <v>674</v>
      </c>
      <c r="E6009" s="3" t="s">
        <v>899</v>
      </c>
      <c r="F6009" s="3"/>
      <c r="G6009" s="3" t="s">
        <v>377</v>
      </c>
      <c r="H6009" s="3">
        <v>1</v>
      </c>
      <c r="I6009" s="3" t="s">
        <v>11</v>
      </c>
      <c r="J6009" s="3">
        <v>2050</v>
      </c>
      <c r="K6009" s="9">
        <v>1.5</v>
      </c>
    </row>
    <row r="6010" spans="1:11" x14ac:dyDescent="0.3">
      <c r="A6010" s="4" t="s">
        <v>410</v>
      </c>
      <c r="B6010" s="4" t="s">
        <v>405</v>
      </c>
      <c r="C6010" s="4" t="s">
        <v>415</v>
      </c>
      <c r="D6010" s="4" t="s">
        <v>674</v>
      </c>
      <c r="E6010" s="3" t="s">
        <v>899</v>
      </c>
      <c r="F6010" s="3"/>
      <c r="G6010" s="3" t="s">
        <v>377</v>
      </c>
      <c r="H6010" s="3">
        <v>1</v>
      </c>
      <c r="I6010" s="3" t="s">
        <v>833</v>
      </c>
      <c r="J6010" s="3">
        <v>2025</v>
      </c>
      <c r="K6010" s="9">
        <v>1.6</v>
      </c>
    </row>
    <row r="6011" spans="1:11" x14ac:dyDescent="0.3">
      <c r="A6011" s="4" t="s">
        <v>410</v>
      </c>
      <c r="B6011" s="4" t="s">
        <v>405</v>
      </c>
      <c r="C6011" s="4" t="s">
        <v>415</v>
      </c>
      <c r="D6011" s="4" t="s">
        <v>674</v>
      </c>
      <c r="E6011" s="3" t="s">
        <v>899</v>
      </c>
      <c r="F6011" s="3"/>
      <c r="G6011" s="3" t="s">
        <v>377</v>
      </c>
      <c r="H6011" s="3">
        <v>1</v>
      </c>
      <c r="I6011" s="3" t="s">
        <v>833</v>
      </c>
      <c r="J6011" s="3">
        <v>2030</v>
      </c>
      <c r="K6011" s="9">
        <v>1.4</v>
      </c>
    </row>
    <row r="6012" spans="1:11" x14ac:dyDescent="0.3">
      <c r="A6012" s="4" t="s">
        <v>410</v>
      </c>
      <c r="B6012" s="4" t="s">
        <v>405</v>
      </c>
      <c r="C6012" s="4" t="s">
        <v>415</v>
      </c>
      <c r="D6012" s="4" t="s">
        <v>674</v>
      </c>
      <c r="E6012" s="3" t="s">
        <v>899</v>
      </c>
      <c r="F6012" s="3"/>
      <c r="G6012" s="3" t="s">
        <v>377</v>
      </c>
      <c r="H6012" s="3">
        <v>1</v>
      </c>
      <c r="I6012" s="3" t="s">
        <v>833</v>
      </c>
      <c r="J6012" s="3">
        <v>2040</v>
      </c>
      <c r="K6012" s="9">
        <v>1.3</v>
      </c>
    </row>
    <row r="6013" spans="1:11" x14ac:dyDescent="0.3">
      <c r="A6013" s="4" t="s">
        <v>410</v>
      </c>
      <c r="B6013" s="4" t="s">
        <v>405</v>
      </c>
      <c r="C6013" s="4" t="s">
        <v>415</v>
      </c>
      <c r="D6013" s="4" t="s">
        <v>674</v>
      </c>
      <c r="E6013" s="3" t="s">
        <v>899</v>
      </c>
      <c r="F6013" s="3"/>
      <c r="G6013" s="3" t="s">
        <v>377</v>
      </c>
      <c r="H6013" s="3">
        <v>1</v>
      </c>
      <c r="I6013" s="3" t="s">
        <v>833</v>
      </c>
      <c r="J6013" s="3">
        <v>2050</v>
      </c>
      <c r="K6013" s="9">
        <v>1.2</v>
      </c>
    </row>
    <row r="6014" spans="1:11" x14ac:dyDescent="0.3">
      <c r="A6014" s="4" t="s">
        <v>410</v>
      </c>
      <c r="B6014" s="4" t="s">
        <v>405</v>
      </c>
      <c r="C6014" s="4" t="s">
        <v>415</v>
      </c>
      <c r="D6014" s="4" t="s">
        <v>820</v>
      </c>
      <c r="E6014" s="3" t="s">
        <v>899</v>
      </c>
      <c r="F6014" s="3"/>
      <c r="G6014" s="3"/>
      <c r="H6014" s="3"/>
      <c r="I6014" s="3" t="s">
        <v>833</v>
      </c>
      <c r="J6014" s="3">
        <v>2025</v>
      </c>
      <c r="K6014" s="9">
        <v>0</v>
      </c>
    </row>
    <row r="6015" spans="1:11" x14ac:dyDescent="0.3">
      <c r="A6015" s="4" t="s">
        <v>410</v>
      </c>
      <c r="B6015" s="4" t="s">
        <v>405</v>
      </c>
      <c r="C6015" s="4" t="s">
        <v>415</v>
      </c>
      <c r="D6015" s="4" t="s">
        <v>820</v>
      </c>
      <c r="E6015" s="3" t="s">
        <v>899</v>
      </c>
      <c r="F6015" s="3"/>
      <c r="G6015" s="3"/>
      <c r="H6015" s="3"/>
      <c r="I6015" s="3" t="s">
        <v>833</v>
      </c>
      <c r="J6015" s="3">
        <v>2030</v>
      </c>
      <c r="K6015" s="9">
        <v>0</v>
      </c>
    </row>
    <row r="6016" spans="1:11" x14ac:dyDescent="0.3">
      <c r="A6016" s="4" t="s">
        <v>410</v>
      </c>
      <c r="B6016" s="4" t="s">
        <v>405</v>
      </c>
      <c r="C6016" s="4" t="s">
        <v>415</v>
      </c>
      <c r="D6016" s="4" t="s">
        <v>820</v>
      </c>
      <c r="E6016" s="3" t="s">
        <v>899</v>
      </c>
      <c r="F6016" s="3"/>
      <c r="G6016" s="3"/>
      <c r="H6016" s="3"/>
      <c r="I6016" s="3" t="s">
        <v>833</v>
      </c>
      <c r="J6016" s="3">
        <v>2040</v>
      </c>
      <c r="K6016" s="9">
        <v>0</v>
      </c>
    </row>
    <row r="6017" spans="1:11" x14ac:dyDescent="0.3">
      <c r="A6017" s="4" t="s">
        <v>410</v>
      </c>
      <c r="B6017" s="4" t="s">
        <v>405</v>
      </c>
      <c r="C6017" s="4" t="s">
        <v>415</v>
      </c>
      <c r="D6017" s="4" t="s">
        <v>820</v>
      </c>
      <c r="E6017" s="3" t="s">
        <v>899</v>
      </c>
      <c r="F6017" s="3"/>
      <c r="G6017" s="3"/>
      <c r="H6017" s="3"/>
      <c r="I6017" s="3" t="s">
        <v>833</v>
      </c>
      <c r="J6017" s="3">
        <v>2050</v>
      </c>
      <c r="K6017" s="9">
        <v>0</v>
      </c>
    </row>
    <row r="6018" spans="1:11" x14ac:dyDescent="0.3">
      <c r="A6018" s="4" t="s">
        <v>410</v>
      </c>
      <c r="B6018" s="4" t="s">
        <v>405</v>
      </c>
      <c r="C6018" s="4" t="s">
        <v>415</v>
      </c>
      <c r="D6018" s="4" t="s">
        <v>819</v>
      </c>
      <c r="E6018" s="3" t="s">
        <v>890</v>
      </c>
      <c r="F6018" s="3"/>
      <c r="G6018" s="3"/>
      <c r="H6018" s="3">
        <v>2</v>
      </c>
      <c r="I6018" s="3" t="s">
        <v>12</v>
      </c>
      <c r="J6018" s="3">
        <v>2025</v>
      </c>
      <c r="K6018" s="9">
        <v>0.6</v>
      </c>
    </row>
    <row r="6019" spans="1:11" x14ac:dyDescent="0.3">
      <c r="A6019" s="4" t="s">
        <v>410</v>
      </c>
      <c r="B6019" s="4" t="s">
        <v>405</v>
      </c>
      <c r="C6019" s="4" t="s">
        <v>415</v>
      </c>
      <c r="D6019" s="4" t="s">
        <v>819</v>
      </c>
      <c r="E6019" s="3" t="s">
        <v>890</v>
      </c>
      <c r="F6019" s="3"/>
      <c r="G6019" s="3"/>
      <c r="H6019" s="3">
        <v>2</v>
      </c>
      <c r="I6019" s="3" t="s">
        <v>12</v>
      </c>
      <c r="J6019" s="3">
        <v>2050</v>
      </c>
      <c r="K6019" s="9">
        <v>0.5</v>
      </c>
    </row>
    <row r="6020" spans="1:11" x14ac:dyDescent="0.3">
      <c r="A6020" s="4" t="s">
        <v>410</v>
      </c>
      <c r="B6020" s="4" t="s">
        <v>405</v>
      </c>
      <c r="C6020" s="4" t="s">
        <v>415</v>
      </c>
      <c r="D6020" s="4" t="s">
        <v>819</v>
      </c>
      <c r="E6020" s="3" t="s">
        <v>890</v>
      </c>
      <c r="F6020" s="3"/>
      <c r="G6020" s="3"/>
      <c r="H6020" s="3">
        <v>2</v>
      </c>
      <c r="I6020" s="3" t="s">
        <v>11</v>
      </c>
      <c r="J6020" s="3">
        <v>2025</v>
      </c>
      <c r="K6020" s="9">
        <v>1.4</v>
      </c>
    </row>
    <row r="6021" spans="1:11" x14ac:dyDescent="0.3">
      <c r="A6021" s="4" t="s">
        <v>410</v>
      </c>
      <c r="B6021" s="4" t="s">
        <v>405</v>
      </c>
      <c r="C6021" s="4" t="s">
        <v>415</v>
      </c>
      <c r="D6021" s="4" t="s">
        <v>819</v>
      </c>
      <c r="E6021" s="3" t="s">
        <v>890</v>
      </c>
      <c r="F6021" s="3"/>
      <c r="G6021" s="3"/>
      <c r="H6021" s="3">
        <v>2</v>
      </c>
      <c r="I6021" s="3" t="s">
        <v>11</v>
      </c>
      <c r="J6021" s="3">
        <v>2050</v>
      </c>
      <c r="K6021" s="9">
        <v>1.5</v>
      </c>
    </row>
    <row r="6022" spans="1:11" x14ac:dyDescent="0.3">
      <c r="A6022" s="4" t="s">
        <v>410</v>
      </c>
      <c r="B6022" s="4" t="s">
        <v>405</v>
      </c>
      <c r="C6022" s="4" t="s">
        <v>415</v>
      </c>
      <c r="D6022" s="4" t="s">
        <v>819</v>
      </c>
      <c r="E6022" s="3" t="s">
        <v>890</v>
      </c>
      <c r="F6022" s="3"/>
      <c r="G6022" s="3"/>
      <c r="H6022" s="3">
        <v>2</v>
      </c>
      <c r="I6022" s="3" t="s">
        <v>833</v>
      </c>
      <c r="J6022" s="3">
        <v>2025</v>
      </c>
      <c r="K6022" s="9">
        <v>8.1</v>
      </c>
    </row>
    <row r="6023" spans="1:11" x14ac:dyDescent="0.3">
      <c r="A6023" s="4" t="s">
        <v>410</v>
      </c>
      <c r="B6023" s="4" t="s">
        <v>405</v>
      </c>
      <c r="C6023" s="4" t="s">
        <v>415</v>
      </c>
      <c r="D6023" s="4" t="s">
        <v>819</v>
      </c>
      <c r="E6023" s="3" t="s">
        <v>890</v>
      </c>
      <c r="F6023" s="3"/>
      <c r="G6023" s="3"/>
      <c r="H6023" s="3">
        <v>2</v>
      </c>
      <c r="I6023" s="3" t="s">
        <v>833</v>
      </c>
      <c r="J6023" s="3">
        <v>2030</v>
      </c>
      <c r="K6023" s="9">
        <v>8.1</v>
      </c>
    </row>
    <row r="6024" spans="1:11" x14ac:dyDescent="0.3">
      <c r="A6024" s="4" t="s">
        <v>410</v>
      </c>
      <c r="B6024" s="4" t="s">
        <v>405</v>
      </c>
      <c r="C6024" s="4" t="s">
        <v>415</v>
      </c>
      <c r="D6024" s="4" t="s">
        <v>819</v>
      </c>
      <c r="E6024" s="3" t="s">
        <v>890</v>
      </c>
      <c r="F6024" s="3"/>
      <c r="G6024" s="3"/>
      <c r="H6024" s="3">
        <v>2</v>
      </c>
      <c r="I6024" s="3" t="s">
        <v>833</v>
      </c>
      <c r="J6024" s="3">
        <v>2040</v>
      </c>
      <c r="K6024" s="9">
        <v>8.1</v>
      </c>
    </row>
    <row r="6025" spans="1:11" x14ac:dyDescent="0.3">
      <c r="A6025" s="4" t="s">
        <v>410</v>
      </c>
      <c r="B6025" s="4" t="s">
        <v>405</v>
      </c>
      <c r="C6025" s="4" t="s">
        <v>415</v>
      </c>
      <c r="D6025" s="4" t="s">
        <v>819</v>
      </c>
      <c r="E6025" s="3" t="s">
        <v>890</v>
      </c>
      <c r="F6025" s="3"/>
      <c r="G6025" s="3"/>
      <c r="H6025" s="3">
        <v>2</v>
      </c>
      <c r="I6025" s="3" t="s">
        <v>833</v>
      </c>
      <c r="J6025" s="3">
        <v>2050</v>
      </c>
      <c r="K6025" s="9">
        <v>8.1</v>
      </c>
    </row>
    <row r="6026" spans="1:11" x14ac:dyDescent="0.3">
      <c r="A6026" s="4" t="s">
        <v>410</v>
      </c>
      <c r="B6026" s="4" t="s">
        <v>405</v>
      </c>
      <c r="C6026" s="4" t="s">
        <v>36</v>
      </c>
      <c r="D6026" s="4" t="s">
        <v>815</v>
      </c>
      <c r="E6026" s="3" t="s">
        <v>931</v>
      </c>
      <c r="F6026" s="3"/>
      <c r="G6026" s="3" t="s">
        <v>379</v>
      </c>
      <c r="H6026" s="3">
        <v>3</v>
      </c>
      <c r="I6026" s="3" t="s">
        <v>12</v>
      </c>
      <c r="J6026" s="3">
        <v>2025</v>
      </c>
      <c r="K6026" s="9">
        <v>0.8</v>
      </c>
    </row>
    <row r="6027" spans="1:11" x14ac:dyDescent="0.3">
      <c r="A6027" s="4" t="s">
        <v>410</v>
      </c>
      <c r="B6027" s="4" t="s">
        <v>405</v>
      </c>
      <c r="C6027" s="4" t="s">
        <v>36</v>
      </c>
      <c r="D6027" s="4" t="s">
        <v>815</v>
      </c>
      <c r="E6027" s="3" t="s">
        <v>931</v>
      </c>
      <c r="F6027" s="3"/>
      <c r="G6027" s="3" t="s">
        <v>379</v>
      </c>
      <c r="H6027" s="3">
        <v>3</v>
      </c>
      <c r="I6027" s="3" t="s">
        <v>11</v>
      </c>
      <c r="J6027" s="3">
        <v>2025</v>
      </c>
      <c r="K6027" s="9">
        <v>1.2</v>
      </c>
    </row>
    <row r="6028" spans="1:11" x14ac:dyDescent="0.3">
      <c r="A6028" s="4" t="s">
        <v>410</v>
      </c>
      <c r="B6028" s="4" t="s">
        <v>405</v>
      </c>
      <c r="C6028" s="4" t="s">
        <v>36</v>
      </c>
      <c r="D6028" s="4" t="s">
        <v>815</v>
      </c>
      <c r="E6028" s="3" t="s">
        <v>931</v>
      </c>
      <c r="F6028" s="3"/>
      <c r="G6028" s="3" t="s">
        <v>379</v>
      </c>
      <c r="H6028" s="3">
        <v>3</v>
      </c>
      <c r="I6028" s="3" t="s">
        <v>833</v>
      </c>
      <c r="J6028" s="3">
        <v>2025</v>
      </c>
      <c r="K6028" s="9">
        <v>1.6</v>
      </c>
    </row>
    <row r="6029" spans="1:11" x14ac:dyDescent="0.3">
      <c r="A6029" s="4" t="s">
        <v>410</v>
      </c>
      <c r="B6029" s="4" t="s">
        <v>405</v>
      </c>
      <c r="C6029" s="4" t="s">
        <v>36</v>
      </c>
      <c r="D6029" s="4" t="s">
        <v>815</v>
      </c>
      <c r="E6029" s="3" t="s">
        <v>931</v>
      </c>
      <c r="F6029" s="3"/>
      <c r="G6029" s="3" t="s">
        <v>379</v>
      </c>
      <c r="H6029" s="3">
        <v>3</v>
      </c>
      <c r="I6029" s="3" t="s">
        <v>833</v>
      </c>
      <c r="J6029" s="3">
        <v>2030</v>
      </c>
      <c r="K6029" s="9">
        <v>1.6</v>
      </c>
    </row>
    <row r="6030" spans="1:11" x14ac:dyDescent="0.3">
      <c r="A6030" s="4" t="s">
        <v>410</v>
      </c>
      <c r="B6030" s="4" t="s">
        <v>405</v>
      </c>
      <c r="C6030" s="4" t="s">
        <v>36</v>
      </c>
      <c r="D6030" s="4" t="s">
        <v>815</v>
      </c>
      <c r="E6030" s="3" t="s">
        <v>931</v>
      </c>
      <c r="F6030" s="3"/>
      <c r="G6030" s="3" t="s">
        <v>379</v>
      </c>
      <c r="H6030" s="3">
        <v>3</v>
      </c>
      <c r="I6030" s="3" t="s">
        <v>833</v>
      </c>
      <c r="J6030" s="3">
        <v>2040</v>
      </c>
      <c r="K6030" s="9">
        <v>1.6</v>
      </c>
    </row>
    <row r="6031" spans="1:11" x14ac:dyDescent="0.3">
      <c r="A6031" s="4" t="s">
        <v>410</v>
      </c>
      <c r="B6031" s="4" t="s">
        <v>405</v>
      </c>
      <c r="C6031" s="4" t="s">
        <v>36</v>
      </c>
      <c r="D6031" s="4" t="s">
        <v>815</v>
      </c>
      <c r="E6031" s="3" t="s">
        <v>931</v>
      </c>
      <c r="F6031" s="3"/>
      <c r="G6031" s="3" t="s">
        <v>379</v>
      </c>
      <c r="H6031" s="3">
        <v>3</v>
      </c>
      <c r="I6031" s="3" t="s">
        <v>833</v>
      </c>
      <c r="J6031" s="3">
        <v>2050</v>
      </c>
      <c r="K6031" s="9">
        <v>1.6</v>
      </c>
    </row>
    <row r="6032" spans="1:11" x14ac:dyDescent="0.3">
      <c r="A6032" s="4" t="s">
        <v>410</v>
      </c>
      <c r="B6032" s="4" t="s">
        <v>405</v>
      </c>
      <c r="C6032" s="4" t="s">
        <v>36</v>
      </c>
      <c r="D6032" s="4" t="s">
        <v>814</v>
      </c>
      <c r="E6032" s="3" t="s">
        <v>931</v>
      </c>
      <c r="F6032" s="3"/>
      <c r="G6032" s="3" t="s">
        <v>379</v>
      </c>
      <c r="H6032" s="3">
        <v>3</v>
      </c>
      <c r="I6032" s="3" t="s">
        <v>12</v>
      </c>
      <c r="J6032" s="3">
        <v>2025</v>
      </c>
      <c r="K6032" s="9">
        <v>0.8</v>
      </c>
    </row>
    <row r="6033" spans="1:11" x14ac:dyDescent="0.3">
      <c r="A6033" s="4" t="s">
        <v>410</v>
      </c>
      <c r="B6033" s="4" t="s">
        <v>405</v>
      </c>
      <c r="C6033" s="4" t="s">
        <v>36</v>
      </c>
      <c r="D6033" s="4" t="s">
        <v>814</v>
      </c>
      <c r="E6033" s="3" t="s">
        <v>931</v>
      </c>
      <c r="F6033" s="3"/>
      <c r="G6033" s="3" t="s">
        <v>379</v>
      </c>
      <c r="H6033" s="3">
        <v>3</v>
      </c>
      <c r="I6033" s="3" t="s">
        <v>11</v>
      </c>
      <c r="J6033" s="3">
        <v>2025</v>
      </c>
      <c r="K6033" s="9">
        <v>1.2</v>
      </c>
    </row>
    <row r="6034" spans="1:11" x14ac:dyDescent="0.3">
      <c r="A6034" s="4" t="s">
        <v>410</v>
      </c>
      <c r="B6034" s="4" t="s">
        <v>405</v>
      </c>
      <c r="C6034" s="4" t="s">
        <v>36</v>
      </c>
      <c r="D6034" s="4" t="s">
        <v>814</v>
      </c>
      <c r="E6034" s="3" t="s">
        <v>931</v>
      </c>
      <c r="F6034" s="3"/>
      <c r="G6034" s="3" t="s">
        <v>379</v>
      </c>
      <c r="H6034" s="3">
        <v>3</v>
      </c>
      <c r="I6034" s="3" t="s">
        <v>833</v>
      </c>
      <c r="J6034" s="3">
        <v>2025</v>
      </c>
      <c r="K6034" s="9">
        <v>7.4999999999999997E-2</v>
      </c>
    </row>
    <row r="6035" spans="1:11" x14ac:dyDescent="0.3">
      <c r="A6035" s="4" t="s">
        <v>410</v>
      </c>
      <c r="B6035" s="4" t="s">
        <v>405</v>
      </c>
      <c r="C6035" s="4" t="s">
        <v>36</v>
      </c>
      <c r="D6035" s="4" t="s">
        <v>814</v>
      </c>
      <c r="E6035" s="3" t="s">
        <v>931</v>
      </c>
      <c r="F6035" s="3"/>
      <c r="G6035" s="3" t="s">
        <v>379</v>
      </c>
      <c r="H6035" s="3">
        <v>3</v>
      </c>
      <c r="I6035" s="3" t="s">
        <v>833</v>
      </c>
      <c r="J6035" s="3">
        <v>2030</v>
      </c>
      <c r="K6035" s="9">
        <v>7.4999999999999997E-2</v>
      </c>
    </row>
    <row r="6036" spans="1:11" x14ac:dyDescent="0.3">
      <c r="A6036" s="4" t="s">
        <v>410</v>
      </c>
      <c r="B6036" s="4" t="s">
        <v>405</v>
      </c>
      <c r="C6036" s="4" t="s">
        <v>36</v>
      </c>
      <c r="D6036" s="4" t="s">
        <v>814</v>
      </c>
      <c r="E6036" s="3" t="s">
        <v>931</v>
      </c>
      <c r="F6036" s="3"/>
      <c r="G6036" s="3" t="s">
        <v>379</v>
      </c>
      <c r="H6036" s="3">
        <v>3</v>
      </c>
      <c r="I6036" s="3" t="s">
        <v>833</v>
      </c>
      <c r="J6036" s="3">
        <v>2040</v>
      </c>
      <c r="K6036" s="9">
        <v>7.4999999999999997E-2</v>
      </c>
    </row>
    <row r="6037" spans="1:11" x14ac:dyDescent="0.3">
      <c r="A6037" s="4" t="s">
        <v>410</v>
      </c>
      <c r="B6037" s="4" t="s">
        <v>405</v>
      </c>
      <c r="C6037" s="4" t="s">
        <v>36</v>
      </c>
      <c r="D6037" s="4" t="s">
        <v>814</v>
      </c>
      <c r="E6037" s="3" t="s">
        <v>931</v>
      </c>
      <c r="F6037" s="3"/>
      <c r="G6037" s="3" t="s">
        <v>379</v>
      </c>
      <c r="H6037" s="3">
        <v>3</v>
      </c>
      <c r="I6037" s="3" t="s">
        <v>833</v>
      </c>
      <c r="J6037" s="3">
        <v>2050</v>
      </c>
      <c r="K6037" s="9">
        <v>7.4999999999999997E-2</v>
      </c>
    </row>
    <row r="6038" spans="1:11" x14ac:dyDescent="0.3">
      <c r="A6038" s="4" t="s">
        <v>410</v>
      </c>
      <c r="B6038" s="4" t="s">
        <v>405</v>
      </c>
      <c r="C6038" s="4" t="s">
        <v>36</v>
      </c>
      <c r="D6038" s="4" t="s">
        <v>816</v>
      </c>
      <c r="E6038" s="3" t="s">
        <v>931</v>
      </c>
      <c r="F6038" s="3"/>
      <c r="G6038" s="3" t="s">
        <v>379</v>
      </c>
      <c r="H6038" s="3">
        <v>6</v>
      </c>
      <c r="I6038" s="3" t="s">
        <v>12</v>
      </c>
      <c r="J6038" s="3">
        <v>2025</v>
      </c>
      <c r="K6038" s="9">
        <v>0.8</v>
      </c>
    </row>
    <row r="6039" spans="1:11" x14ac:dyDescent="0.3">
      <c r="A6039" s="4" t="s">
        <v>410</v>
      </c>
      <c r="B6039" s="4" t="s">
        <v>405</v>
      </c>
      <c r="C6039" s="4" t="s">
        <v>36</v>
      </c>
      <c r="D6039" s="4" t="s">
        <v>816</v>
      </c>
      <c r="E6039" s="3" t="s">
        <v>931</v>
      </c>
      <c r="F6039" s="3"/>
      <c r="G6039" s="3" t="s">
        <v>379</v>
      </c>
      <c r="H6039" s="3">
        <v>6</v>
      </c>
      <c r="I6039" s="3" t="s">
        <v>11</v>
      </c>
      <c r="J6039" s="3">
        <v>2025</v>
      </c>
      <c r="K6039" s="9">
        <v>1.2</v>
      </c>
    </row>
    <row r="6040" spans="1:11" x14ac:dyDescent="0.3">
      <c r="A6040" s="4" t="s">
        <v>410</v>
      </c>
      <c r="B6040" s="4" t="s">
        <v>405</v>
      </c>
      <c r="C6040" s="4" t="s">
        <v>36</v>
      </c>
      <c r="D6040" s="4" t="s">
        <v>816</v>
      </c>
      <c r="E6040" s="3" t="s">
        <v>931</v>
      </c>
      <c r="F6040" s="3"/>
      <c r="G6040" s="3" t="s">
        <v>379</v>
      </c>
      <c r="H6040" s="3">
        <v>6</v>
      </c>
      <c r="I6040" s="3" t="s">
        <v>833</v>
      </c>
      <c r="J6040" s="3">
        <v>2025</v>
      </c>
      <c r="K6040" s="9">
        <v>1.1000000000000001</v>
      </c>
    </row>
    <row r="6041" spans="1:11" x14ac:dyDescent="0.3">
      <c r="A6041" s="4" t="s">
        <v>410</v>
      </c>
      <c r="B6041" s="4" t="s">
        <v>405</v>
      </c>
      <c r="C6041" s="4" t="s">
        <v>36</v>
      </c>
      <c r="D6041" s="4" t="s">
        <v>816</v>
      </c>
      <c r="E6041" s="3" t="s">
        <v>931</v>
      </c>
      <c r="F6041" s="3"/>
      <c r="G6041" s="3" t="s">
        <v>379</v>
      </c>
      <c r="H6041" s="3">
        <v>6</v>
      </c>
      <c r="I6041" s="3" t="s">
        <v>833</v>
      </c>
      <c r="J6041" s="3">
        <v>2030</v>
      </c>
      <c r="K6041" s="9">
        <v>1.1000000000000001</v>
      </c>
    </row>
    <row r="6042" spans="1:11" x14ac:dyDescent="0.3">
      <c r="A6042" s="4" t="s">
        <v>410</v>
      </c>
      <c r="B6042" s="4" t="s">
        <v>405</v>
      </c>
      <c r="C6042" s="4" t="s">
        <v>36</v>
      </c>
      <c r="D6042" s="4" t="s">
        <v>816</v>
      </c>
      <c r="E6042" s="3" t="s">
        <v>931</v>
      </c>
      <c r="F6042" s="3"/>
      <c r="G6042" s="3" t="s">
        <v>379</v>
      </c>
      <c r="H6042" s="3">
        <v>6</v>
      </c>
      <c r="I6042" s="3" t="s">
        <v>833</v>
      </c>
      <c r="J6042" s="3">
        <v>2040</v>
      </c>
      <c r="K6042" s="9">
        <v>1.1000000000000001</v>
      </c>
    </row>
    <row r="6043" spans="1:11" x14ac:dyDescent="0.3">
      <c r="A6043" s="4" t="s">
        <v>410</v>
      </c>
      <c r="B6043" s="4" t="s">
        <v>405</v>
      </c>
      <c r="C6043" s="4" t="s">
        <v>36</v>
      </c>
      <c r="D6043" s="4" t="s">
        <v>816</v>
      </c>
      <c r="E6043" s="3" t="s">
        <v>931</v>
      </c>
      <c r="F6043" s="3"/>
      <c r="G6043" s="3" t="s">
        <v>379</v>
      </c>
      <c r="H6043" s="3">
        <v>6</v>
      </c>
      <c r="I6043" s="3" t="s">
        <v>833</v>
      </c>
      <c r="J6043" s="3">
        <v>2050</v>
      </c>
      <c r="K6043" s="9">
        <v>1.1000000000000001</v>
      </c>
    </row>
    <row r="6044" spans="1:11" x14ac:dyDescent="0.3">
      <c r="A6044" s="4" t="s">
        <v>410</v>
      </c>
      <c r="B6044" s="4" t="s">
        <v>405</v>
      </c>
      <c r="C6044" s="4" t="s">
        <v>36</v>
      </c>
      <c r="D6044" s="4" t="s">
        <v>817</v>
      </c>
      <c r="E6044" s="3" t="s">
        <v>932</v>
      </c>
      <c r="F6044" s="3"/>
      <c r="G6044" s="3" t="s">
        <v>382</v>
      </c>
      <c r="H6044" s="3">
        <v>2</v>
      </c>
      <c r="I6044" s="3" t="s">
        <v>12</v>
      </c>
      <c r="J6044" s="3">
        <v>2025</v>
      </c>
      <c r="K6044" s="9">
        <v>0.8</v>
      </c>
    </row>
    <row r="6045" spans="1:11" x14ac:dyDescent="0.3">
      <c r="A6045" s="4" t="s">
        <v>410</v>
      </c>
      <c r="B6045" s="4" t="s">
        <v>405</v>
      </c>
      <c r="C6045" s="4" t="s">
        <v>36</v>
      </c>
      <c r="D6045" s="4" t="s">
        <v>817</v>
      </c>
      <c r="E6045" s="3" t="s">
        <v>932</v>
      </c>
      <c r="F6045" s="3"/>
      <c r="G6045" s="3" t="s">
        <v>382</v>
      </c>
      <c r="H6045" s="3">
        <v>2</v>
      </c>
      <c r="I6045" s="3" t="s">
        <v>11</v>
      </c>
      <c r="J6045" s="3">
        <v>2025</v>
      </c>
      <c r="K6045" s="9">
        <v>1.2</v>
      </c>
    </row>
    <row r="6046" spans="1:11" x14ac:dyDescent="0.3">
      <c r="A6046" s="4" t="s">
        <v>410</v>
      </c>
      <c r="B6046" s="4" t="s">
        <v>405</v>
      </c>
      <c r="C6046" s="4" t="s">
        <v>36</v>
      </c>
      <c r="D6046" s="4" t="s">
        <v>817</v>
      </c>
      <c r="E6046" s="3" t="s">
        <v>932</v>
      </c>
      <c r="F6046" s="3"/>
      <c r="G6046" s="3" t="s">
        <v>382</v>
      </c>
      <c r="H6046" s="3">
        <v>2</v>
      </c>
      <c r="I6046" s="3" t="s">
        <v>833</v>
      </c>
      <c r="J6046" s="3">
        <v>2025</v>
      </c>
      <c r="K6046" s="9">
        <v>1.35</v>
      </c>
    </row>
    <row r="6047" spans="1:11" x14ac:dyDescent="0.3">
      <c r="A6047" s="4" t="s">
        <v>410</v>
      </c>
      <c r="B6047" s="4" t="s">
        <v>405</v>
      </c>
      <c r="C6047" s="4" t="s">
        <v>36</v>
      </c>
      <c r="D6047" s="4" t="s">
        <v>817</v>
      </c>
      <c r="E6047" s="3" t="s">
        <v>932</v>
      </c>
      <c r="F6047" s="3"/>
      <c r="G6047" s="3" t="s">
        <v>382</v>
      </c>
      <c r="H6047" s="3">
        <v>2</v>
      </c>
      <c r="I6047" s="3" t="s">
        <v>833</v>
      </c>
      <c r="J6047" s="3">
        <v>2030</v>
      </c>
      <c r="K6047" s="9">
        <v>1.35</v>
      </c>
    </row>
    <row r="6048" spans="1:11" x14ac:dyDescent="0.3">
      <c r="A6048" s="4" t="s">
        <v>410</v>
      </c>
      <c r="B6048" s="4" t="s">
        <v>405</v>
      </c>
      <c r="C6048" s="4" t="s">
        <v>36</v>
      </c>
      <c r="D6048" s="4" t="s">
        <v>817</v>
      </c>
      <c r="E6048" s="3" t="s">
        <v>932</v>
      </c>
      <c r="F6048" s="3"/>
      <c r="G6048" s="3" t="s">
        <v>382</v>
      </c>
      <c r="H6048" s="3">
        <v>2</v>
      </c>
      <c r="I6048" s="3" t="s">
        <v>833</v>
      </c>
      <c r="J6048" s="3">
        <v>2040</v>
      </c>
      <c r="K6048" s="9">
        <v>1.35</v>
      </c>
    </row>
    <row r="6049" spans="1:11" x14ac:dyDescent="0.3">
      <c r="A6049" s="4" t="s">
        <v>410</v>
      </c>
      <c r="B6049" s="4" t="s">
        <v>405</v>
      </c>
      <c r="C6049" s="4" t="s">
        <v>36</v>
      </c>
      <c r="D6049" s="4" t="s">
        <v>817</v>
      </c>
      <c r="E6049" s="3" t="s">
        <v>932</v>
      </c>
      <c r="F6049" s="3"/>
      <c r="G6049" s="3" t="s">
        <v>382</v>
      </c>
      <c r="H6049" s="3">
        <v>2</v>
      </c>
      <c r="I6049" s="3" t="s">
        <v>833</v>
      </c>
      <c r="J6049" s="3">
        <v>2050</v>
      </c>
      <c r="K6049" s="9">
        <v>1.35</v>
      </c>
    </row>
    <row r="6050" spans="1:11" x14ac:dyDescent="0.3">
      <c r="A6050" s="4" t="s">
        <v>410</v>
      </c>
      <c r="B6050" s="4" t="s">
        <v>405</v>
      </c>
      <c r="C6050" s="4" t="s">
        <v>36</v>
      </c>
      <c r="D6050" s="4" t="s">
        <v>821</v>
      </c>
      <c r="E6050" s="3" t="s">
        <v>852</v>
      </c>
      <c r="F6050" s="3"/>
      <c r="G6050" s="3" t="s">
        <v>379</v>
      </c>
      <c r="H6050" s="3">
        <v>4</v>
      </c>
      <c r="I6050" s="3" t="s">
        <v>12</v>
      </c>
      <c r="J6050" s="3">
        <v>2025</v>
      </c>
      <c r="K6050" s="9">
        <v>0.8</v>
      </c>
    </row>
    <row r="6051" spans="1:11" x14ac:dyDescent="0.3">
      <c r="A6051" s="4" t="s">
        <v>410</v>
      </c>
      <c r="B6051" s="4" t="s">
        <v>405</v>
      </c>
      <c r="C6051" s="4" t="s">
        <v>36</v>
      </c>
      <c r="D6051" s="4" t="s">
        <v>821</v>
      </c>
      <c r="E6051" s="3" t="s">
        <v>852</v>
      </c>
      <c r="F6051" s="3"/>
      <c r="G6051" s="3" t="s">
        <v>379</v>
      </c>
      <c r="H6051" s="3">
        <v>4</v>
      </c>
      <c r="I6051" s="3" t="s">
        <v>11</v>
      </c>
      <c r="J6051" s="3">
        <v>2025</v>
      </c>
      <c r="K6051" s="9">
        <v>1.2</v>
      </c>
    </row>
    <row r="6052" spans="1:11" x14ac:dyDescent="0.3">
      <c r="A6052" s="4" t="s">
        <v>410</v>
      </c>
      <c r="B6052" s="4" t="s">
        <v>405</v>
      </c>
      <c r="C6052" s="4" t="s">
        <v>36</v>
      </c>
      <c r="D6052" s="4" t="s">
        <v>821</v>
      </c>
      <c r="E6052" s="3" t="s">
        <v>852</v>
      </c>
      <c r="F6052" s="3"/>
      <c r="G6052" s="3" t="s">
        <v>379</v>
      </c>
      <c r="H6052" s="3">
        <v>4</v>
      </c>
      <c r="I6052" s="3" t="s">
        <v>833</v>
      </c>
      <c r="J6052" s="3">
        <v>2025</v>
      </c>
      <c r="K6052" s="9">
        <v>27</v>
      </c>
    </row>
    <row r="6053" spans="1:11" x14ac:dyDescent="0.3">
      <c r="A6053" s="4" t="s">
        <v>410</v>
      </c>
      <c r="B6053" s="4" t="s">
        <v>405</v>
      </c>
      <c r="C6053" s="4" t="s">
        <v>36</v>
      </c>
      <c r="D6053" s="4" t="s">
        <v>821</v>
      </c>
      <c r="E6053" s="3" t="s">
        <v>852</v>
      </c>
      <c r="F6053" s="3"/>
      <c r="G6053" s="3" t="s">
        <v>379</v>
      </c>
      <c r="H6053" s="3">
        <v>4</v>
      </c>
      <c r="I6053" s="3" t="s">
        <v>833</v>
      </c>
      <c r="J6053" s="3">
        <v>2030</v>
      </c>
      <c r="K6053" s="9">
        <v>27</v>
      </c>
    </row>
    <row r="6054" spans="1:11" x14ac:dyDescent="0.3">
      <c r="A6054" s="4" t="s">
        <v>410</v>
      </c>
      <c r="B6054" s="4" t="s">
        <v>405</v>
      </c>
      <c r="C6054" s="4" t="s">
        <v>36</v>
      </c>
      <c r="D6054" s="4" t="s">
        <v>821</v>
      </c>
      <c r="E6054" s="3" t="s">
        <v>852</v>
      </c>
      <c r="F6054" s="3"/>
      <c r="G6054" s="3" t="s">
        <v>379</v>
      </c>
      <c r="H6054" s="3">
        <v>4</v>
      </c>
      <c r="I6054" s="3" t="s">
        <v>833</v>
      </c>
      <c r="J6054" s="3">
        <v>2040</v>
      </c>
      <c r="K6054" s="9">
        <v>27</v>
      </c>
    </row>
    <row r="6055" spans="1:11" x14ac:dyDescent="0.3">
      <c r="A6055" s="4" t="s">
        <v>410</v>
      </c>
      <c r="B6055" s="4" t="s">
        <v>405</v>
      </c>
      <c r="C6055" s="4" t="s">
        <v>36</v>
      </c>
      <c r="D6055" s="4" t="s">
        <v>821</v>
      </c>
      <c r="E6055" s="3" t="s">
        <v>852</v>
      </c>
      <c r="F6055" s="3"/>
      <c r="G6055" s="3" t="s">
        <v>379</v>
      </c>
      <c r="H6055" s="3">
        <v>4</v>
      </c>
      <c r="I6055" s="3" t="s">
        <v>833</v>
      </c>
      <c r="J6055" s="3">
        <v>2050</v>
      </c>
      <c r="K6055" s="9">
        <v>27</v>
      </c>
    </row>
    <row r="6056" spans="1:11" x14ac:dyDescent="0.3">
      <c r="A6056" s="4" t="s">
        <v>410</v>
      </c>
      <c r="B6056" s="4" t="s">
        <v>405</v>
      </c>
      <c r="C6056" s="4" t="s">
        <v>36</v>
      </c>
      <c r="D6056" s="4" t="s">
        <v>822</v>
      </c>
      <c r="E6056" s="3" t="s">
        <v>852</v>
      </c>
      <c r="F6056" s="3"/>
      <c r="G6056" s="3" t="s">
        <v>380</v>
      </c>
      <c r="H6056" s="3">
        <v>5</v>
      </c>
      <c r="I6056" s="3" t="s">
        <v>12</v>
      </c>
      <c r="J6056" s="3">
        <v>2025</v>
      </c>
      <c r="K6056" s="9">
        <v>0.8</v>
      </c>
    </row>
    <row r="6057" spans="1:11" x14ac:dyDescent="0.3">
      <c r="A6057" s="4" t="s">
        <v>410</v>
      </c>
      <c r="B6057" s="4" t="s">
        <v>405</v>
      </c>
      <c r="C6057" s="4" t="s">
        <v>36</v>
      </c>
      <c r="D6057" s="4" t="s">
        <v>822</v>
      </c>
      <c r="E6057" s="3" t="s">
        <v>852</v>
      </c>
      <c r="F6057" s="3"/>
      <c r="G6057" s="3" t="s">
        <v>380</v>
      </c>
      <c r="H6057" s="3">
        <v>5</v>
      </c>
      <c r="I6057" s="3" t="s">
        <v>11</v>
      </c>
      <c r="J6057" s="3">
        <v>2025</v>
      </c>
      <c r="K6057" s="9">
        <v>1.2</v>
      </c>
    </row>
    <row r="6058" spans="1:11" x14ac:dyDescent="0.3">
      <c r="A6058" s="4" t="s">
        <v>410</v>
      </c>
      <c r="B6058" s="4" t="s">
        <v>405</v>
      </c>
      <c r="C6058" s="4" t="s">
        <v>36</v>
      </c>
      <c r="D6058" s="4" t="s">
        <v>822</v>
      </c>
      <c r="E6058" s="3" t="s">
        <v>852</v>
      </c>
      <c r="F6058" s="3"/>
      <c r="G6058" s="3" t="s">
        <v>380</v>
      </c>
      <c r="H6058" s="3">
        <v>5</v>
      </c>
      <c r="I6058" s="3" t="s">
        <v>833</v>
      </c>
      <c r="J6058" s="3">
        <v>2025</v>
      </c>
      <c r="K6058" s="9">
        <v>23.5</v>
      </c>
    </row>
    <row r="6059" spans="1:11" x14ac:dyDescent="0.3">
      <c r="A6059" s="4" t="s">
        <v>410</v>
      </c>
      <c r="B6059" s="4" t="s">
        <v>405</v>
      </c>
      <c r="C6059" s="4" t="s">
        <v>36</v>
      </c>
      <c r="D6059" s="4" t="s">
        <v>822</v>
      </c>
      <c r="E6059" s="3" t="s">
        <v>852</v>
      </c>
      <c r="F6059" s="3"/>
      <c r="G6059" s="3" t="s">
        <v>380</v>
      </c>
      <c r="H6059" s="3">
        <v>5</v>
      </c>
      <c r="I6059" s="3" t="s">
        <v>833</v>
      </c>
      <c r="J6059" s="3">
        <v>2030</v>
      </c>
      <c r="K6059" s="9">
        <v>23.5</v>
      </c>
    </row>
    <row r="6060" spans="1:11" x14ac:dyDescent="0.3">
      <c r="A6060" s="4" t="s">
        <v>410</v>
      </c>
      <c r="B6060" s="4" t="s">
        <v>405</v>
      </c>
      <c r="C6060" s="4" t="s">
        <v>36</v>
      </c>
      <c r="D6060" s="4" t="s">
        <v>822</v>
      </c>
      <c r="E6060" s="3" t="s">
        <v>852</v>
      </c>
      <c r="F6060" s="3"/>
      <c r="G6060" s="3" t="s">
        <v>380</v>
      </c>
      <c r="H6060" s="3">
        <v>5</v>
      </c>
      <c r="I6060" s="3" t="s">
        <v>833</v>
      </c>
      <c r="J6060" s="3">
        <v>2040</v>
      </c>
      <c r="K6060" s="9">
        <v>23.5</v>
      </c>
    </row>
    <row r="6061" spans="1:11" x14ac:dyDescent="0.3">
      <c r="A6061" s="4" t="s">
        <v>410</v>
      </c>
      <c r="B6061" s="4" t="s">
        <v>405</v>
      </c>
      <c r="C6061" s="4" t="s">
        <v>36</v>
      </c>
      <c r="D6061" s="4" t="s">
        <v>822</v>
      </c>
      <c r="E6061" s="3" t="s">
        <v>852</v>
      </c>
      <c r="F6061" s="3"/>
      <c r="G6061" s="3" t="s">
        <v>380</v>
      </c>
      <c r="H6061" s="3">
        <v>5</v>
      </c>
      <c r="I6061" s="3" t="s">
        <v>833</v>
      </c>
      <c r="J6061" s="3">
        <v>2050</v>
      </c>
      <c r="K6061" s="9">
        <v>23.5</v>
      </c>
    </row>
    <row r="6062" spans="1:11" x14ac:dyDescent="0.3">
      <c r="A6062" s="4" t="s">
        <v>410</v>
      </c>
      <c r="B6062" s="4" t="s">
        <v>405</v>
      </c>
      <c r="C6062" s="4" t="s">
        <v>36</v>
      </c>
      <c r="D6062" s="4" t="s">
        <v>823</v>
      </c>
      <c r="E6062" s="3" t="s">
        <v>933</v>
      </c>
      <c r="F6062" s="3"/>
      <c r="G6062" s="3" t="s">
        <v>406</v>
      </c>
      <c r="H6062" s="3">
        <v>5</v>
      </c>
      <c r="I6062" s="3" t="s">
        <v>12</v>
      </c>
      <c r="J6062" s="3">
        <v>2025</v>
      </c>
      <c r="K6062" s="9">
        <v>0.8</v>
      </c>
    </row>
    <row r="6063" spans="1:11" x14ac:dyDescent="0.3">
      <c r="A6063" s="4" t="s">
        <v>410</v>
      </c>
      <c r="B6063" s="4" t="s">
        <v>405</v>
      </c>
      <c r="C6063" s="4" t="s">
        <v>36</v>
      </c>
      <c r="D6063" s="4" t="s">
        <v>823</v>
      </c>
      <c r="E6063" s="3" t="s">
        <v>933</v>
      </c>
      <c r="F6063" s="3"/>
      <c r="G6063" s="3" t="s">
        <v>406</v>
      </c>
      <c r="H6063" s="3">
        <v>5</v>
      </c>
      <c r="I6063" s="3" t="s">
        <v>11</v>
      </c>
      <c r="J6063" s="3">
        <v>2025</v>
      </c>
      <c r="K6063" s="9">
        <v>1.2</v>
      </c>
    </row>
    <row r="6064" spans="1:11" x14ac:dyDescent="0.3">
      <c r="A6064" s="4" t="s">
        <v>410</v>
      </c>
      <c r="B6064" s="4" t="s">
        <v>405</v>
      </c>
      <c r="C6064" s="4" t="s">
        <v>36</v>
      </c>
      <c r="D6064" s="4" t="s">
        <v>823</v>
      </c>
      <c r="E6064" s="3" t="s">
        <v>933</v>
      </c>
      <c r="F6064" s="3"/>
      <c r="G6064" s="3" t="s">
        <v>406</v>
      </c>
      <c r="H6064" s="3">
        <v>5</v>
      </c>
      <c r="I6064" s="3" t="s">
        <v>833</v>
      </c>
      <c r="J6064" s="3">
        <v>2025</v>
      </c>
      <c r="K6064" s="9">
        <v>15.7</v>
      </c>
    </row>
    <row r="6065" spans="1:11" x14ac:dyDescent="0.3">
      <c r="A6065" s="4" t="s">
        <v>410</v>
      </c>
      <c r="B6065" s="4" t="s">
        <v>405</v>
      </c>
      <c r="C6065" s="4" t="s">
        <v>36</v>
      </c>
      <c r="D6065" s="4" t="s">
        <v>823</v>
      </c>
      <c r="E6065" s="3" t="s">
        <v>933</v>
      </c>
      <c r="F6065" s="3"/>
      <c r="G6065" s="3" t="s">
        <v>406</v>
      </c>
      <c r="H6065" s="3">
        <v>5</v>
      </c>
      <c r="I6065" s="3" t="s">
        <v>833</v>
      </c>
      <c r="J6065" s="3">
        <v>2030</v>
      </c>
      <c r="K6065" s="9">
        <v>15.7</v>
      </c>
    </row>
    <row r="6066" spans="1:11" x14ac:dyDescent="0.3">
      <c r="A6066" s="4" t="s">
        <v>410</v>
      </c>
      <c r="B6066" s="4" t="s">
        <v>405</v>
      </c>
      <c r="C6066" s="4" t="s">
        <v>36</v>
      </c>
      <c r="D6066" s="4" t="s">
        <v>823</v>
      </c>
      <c r="E6066" s="3" t="s">
        <v>933</v>
      </c>
      <c r="F6066" s="3"/>
      <c r="G6066" s="3" t="s">
        <v>406</v>
      </c>
      <c r="H6066" s="3">
        <v>5</v>
      </c>
      <c r="I6066" s="3" t="s">
        <v>833</v>
      </c>
      <c r="J6066" s="3">
        <v>2040</v>
      </c>
      <c r="K6066" s="9">
        <v>15.7</v>
      </c>
    </row>
    <row r="6067" spans="1:11" x14ac:dyDescent="0.3">
      <c r="A6067" s="4" t="s">
        <v>410</v>
      </c>
      <c r="B6067" s="4" t="s">
        <v>405</v>
      </c>
      <c r="C6067" s="4" t="s">
        <v>36</v>
      </c>
      <c r="D6067" s="4" t="s">
        <v>823</v>
      </c>
      <c r="E6067" s="3" t="s">
        <v>933</v>
      </c>
      <c r="F6067" s="3"/>
      <c r="G6067" s="3" t="s">
        <v>406</v>
      </c>
      <c r="H6067" s="3">
        <v>5</v>
      </c>
      <c r="I6067" s="3" t="s">
        <v>833</v>
      </c>
      <c r="J6067" s="3">
        <v>2050</v>
      </c>
      <c r="K6067" s="9">
        <v>15.7</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M47"/>
  <sheetViews>
    <sheetView showGridLines="0" topLeftCell="A2" zoomScaleNormal="100" workbookViewId="0">
      <selection activeCell="B18" sqref="B18"/>
    </sheetView>
  </sheetViews>
  <sheetFormatPr defaultColWidth="8.88671875" defaultRowHeight="10.199999999999999" x14ac:dyDescent="0.2"/>
  <cols>
    <col min="1" max="1" width="2.88671875" style="121" customWidth="1"/>
    <col min="2" max="2" width="39.109375" style="121" customWidth="1"/>
    <col min="3" max="3" width="6.109375" style="121" customWidth="1"/>
    <col min="4" max="6" width="4.88671875" style="121" bestFit="1" customWidth="1"/>
    <col min="7" max="7" width="5.109375" style="121" bestFit="1" customWidth="1"/>
    <col min="8" max="8" width="5" style="121" bestFit="1" customWidth="1"/>
    <col min="9" max="9" width="5.109375" style="121" bestFit="1" customWidth="1"/>
    <col min="10" max="10" width="5" style="121" bestFit="1" customWidth="1"/>
    <col min="11" max="11" width="5.5546875" style="121" bestFit="1" customWidth="1"/>
    <col min="12" max="12" width="3.109375" style="121" bestFit="1" customWidth="1"/>
    <col min="13" max="13" width="3.5546875" style="121" bestFit="1" customWidth="1"/>
    <col min="14" max="16384" width="8.88671875" style="121"/>
  </cols>
  <sheetData>
    <row r="1" spans="1:13" ht="24" customHeight="1" x14ac:dyDescent="0.2">
      <c r="A1" s="89" t="s">
        <v>15</v>
      </c>
      <c r="B1" s="6"/>
      <c r="C1" s="420" t="s">
        <v>364</v>
      </c>
      <c r="D1" s="415"/>
      <c r="E1" s="415"/>
      <c r="F1" s="415"/>
      <c r="G1" s="415"/>
      <c r="H1" s="415"/>
      <c r="I1" s="415"/>
      <c r="J1" s="415"/>
      <c r="K1" s="415"/>
      <c r="L1" s="415"/>
      <c r="M1" s="286"/>
    </row>
    <row r="2" spans="1:13" x14ac:dyDescent="0.2">
      <c r="A2" s="59" t="s">
        <v>412</v>
      </c>
      <c r="B2" s="7"/>
      <c r="C2" s="90">
        <v>2020</v>
      </c>
      <c r="D2" s="90">
        <v>2030</v>
      </c>
      <c r="E2" s="90">
        <v>2040</v>
      </c>
      <c r="F2" s="90">
        <v>2050</v>
      </c>
      <c r="G2" s="90">
        <v>2020</v>
      </c>
      <c r="H2" s="90">
        <v>2020</v>
      </c>
      <c r="I2" s="90">
        <v>2050</v>
      </c>
      <c r="J2" s="90">
        <v>2050</v>
      </c>
      <c r="K2" s="90" t="s">
        <v>14</v>
      </c>
      <c r="L2" s="91" t="s">
        <v>13</v>
      </c>
      <c r="M2" s="17"/>
    </row>
    <row r="3" spans="1:13" ht="10.8" thickBot="1" x14ac:dyDescent="0.25">
      <c r="A3" s="92" t="s">
        <v>832</v>
      </c>
      <c r="B3" s="8"/>
      <c r="C3" s="83" t="s">
        <v>833</v>
      </c>
      <c r="D3" s="83" t="s">
        <v>833</v>
      </c>
      <c r="E3" s="83" t="s">
        <v>833</v>
      </c>
      <c r="F3" s="83" t="s">
        <v>833</v>
      </c>
      <c r="G3" s="93" t="s">
        <v>12</v>
      </c>
      <c r="H3" s="93" t="s">
        <v>11</v>
      </c>
      <c r="I3" s="93" t="s">
        <v>12</v>
      </c>
      <c r="J3" s="93" t="s">
        <v>11</v>
      </c>
      <c r="K3" s="93" t="s">
        <v>17</v>
      </c>
      <c r="L3" s="208" t="s">
        <v>17</v>
      </c>
      <c r="M3" s="287"/>
    </row>
    <row r="4" spans="1:13" x14ac:dyDescent="0.2">
      <c r="A4" s="95" t="s">
        <v>413</v>
      </c>
      <c r="B4" s="95" t="s">
        <v>414</v>
      </c>
      <c r="C4" s="2"/>
      <c r="D4" s="96"/>
      <c r="E4" s="96"/>
      <c r="F4" s="96"/>
      <c r="G4" s="96"/>
      <c r="H4" s="96"/>
      <c r="I4" s="96"/>
      <c r="J4" s="96"/>
      <c r="K4" s="96"/>
      <c r="L4" s="150"/>
      <c r="M4" s="287"/>
    </row>
    <row r="5" spans="1:13" x14ac:dyDescent="0.2">
      <c r="A5" s="97" t="s">
        <v>10</v>
      </c>
      <c r="B5" s="98"/>
      <c r="C5" s="96"/>
      <c r="D5" s="96"/>
      <c r="E5" s="96"/>
      <c r="F5" s="96"/>
      <c r="G5" s="96"/>
      <c r="H5" s="96"/>
      <c r="I5" s="96"/>
      <c r="J5" s="96"/>
      <c r="K5" s="96"/>
      <c r="L5" s="150"/>
      <c r="M5" s="287"/>
    </row>
    <row r="6" spans="1:13" x14ac:dyDescent="0.2">
      <c r="A6" s="97"/>
      <c r="B6" s="99" t="s">
        <v>721</v>
      </c>
      <c r="C6" s="131">
        <v>1</v>
      </c>
      <c r="D6" s="131">
        <v>1</v>
      </c>
      <c r="E6" s="131">
        <v>1</v>
      </c>
      <c r="F6" s="131">
        <v>1</v>
      </c>
      <c r="G6" s="131">
        <v>1</v>
      </c>
      <c r="H6" s="131">
        <v>1</v>
      </c>
      <c r="I6" s="131">
        <v>1</v>
      </c>
      <c r="J6" s="131">
        <v>1</v>
      </c>
      <c r="K6" s="101" t="s">
        <v>5</v>
      </c>
      <c r="L6" s="150"/>
      <c r="M6" s="3"/>
    </row>
    <row r="7" spans="1:13" x14ac:dyDescent="0.2">
      <c r="A7" s="97"/>
      <c r="B7" s="99" t="s">
        <v>709</v>
      </c>
      <c r="C7" s="131">
        <f t="shared" ref="C7:J7" si="0">C6*3600*(C13/100)*24/120</f>
        <v>558</v>
      </c>
      <c r="D7" s="131">
        <f t="shared" si="0"/>
        <v>579.6</v>
      </c>
      <c r="E7" s="131">
        <f t="shared" si="0"/>
        <v>590.4</v>
      </c>
      <c r="F7" s="131">
        <f t="shared" si="0"/>
        <v>601.20000000000005</v>
      </c>
      <c r="G7" s="131">
        <f t="shared" si="0"/>
        <v>532.79999999999995</v>
      </c>
      <c r="H7" s="131">
        <f t="shared" si="0"/>
        <v>583.20000000000005</v>
      </c>
      <c r="I7" s="131">
        <f t="shared" si="0"/>
        <v>554.4</v>
      </c>
      <c r="J7" s="131">
        <f t="shared" si="0"/>
        <v>609.12</v>
      </c>
      <c r="K7" s="101" t="s">
        <v>1</v>
      </c>
      <c r="L7" s="150"/>
      <c r="M7" s="3"/>
    </row>
    <row r="8" spans="1:13" x14ac:dyDescent="0.2">
      <c r="A8" s="97"/>
      <c r="B8" s="289" t="s">
        <v>590</v>
      </c>
      <c r="C8" s="131"/>
      <c r="D8" s="131"/>
      <c r="E8" s="131"/>
      <c r="F8" s="131"/>
      <c r="G8" s="131"/>
      <c r="H8" s="131"/>
      <c r="I8" s="131"/>
      <c r="J8" s="131"/>
      <c r="K8" s="101"/>
      <c r="L8" s="150"/>
      <c r="M8" s="3"/>
    </row>
    <row r="9" spans="1:13" x14ac:dyDescent="0.2">
      <c r="A9" s="97"/>
      <c r="B9" s="99" t="s">
        <v>836</v>
      </c>
      <c r="C9" s="147">
        <v>79.5</v>
      </c>
      <c r="D9" s="147">
        <v>80.5</v>
      </c>
      <c r="E9" s="147">
        <v>81.400000000000006</v>
      </c>
      <c r="F9" s="147">
        <v>81.400000000000006</v>
      </c>
      <c r="G9" s="147">
        <v>79</v>
      </c>
      <c r="H9" s="147">
        <v>82</v>
      </c>
      <c r="I9" s="147">
        <v>81</v>
      </c>
      <c r="J9" s="147">
        <v>83</v>
      </c>
      <c r="K9" s="101" t="s">
        <v>5</v>
      </c>
      <c r="L9" s="150"/>
      <c r="M9" s="3"/>
    </row>
    <row r="10" spans="1:13" x14ac:dyDescent="0.2">
      <c r="A10" s="97"/>
      <c r="B10" s="99" t="s">
        <v>837</v>
      </c>
      <c r="C10" s="147">
        <f>100-C9</f>
        <v>20.5</v>
      </c>
      <c r="D10" s="147">
        <f t="shared" ref="D10:J10" si="1">100-D9</f>
        <v>19.5</v>
      </c>
      <c r="E10" s="147">
        <f t="shared" si="1"/>
        <v>18.599999999999994</v>
      </c>
      <c r="F10" s="147">
        <f t="shared" si="1"/>
        <v>18.599999999999994</v>
      </c>
      <c r="G10" s="147">
        <f t="shared" si="1"/>
        <v>21</v>
      </c>
      <c r="H10" s="147">
        <f t="shared" si="1"/>
        <v>18</v>
      </c>
      <c r="I10" s="147">
        <f t="shared" si="1"/>
        <v>19</v>
      </c>
      <c r="J10" s="147">
        <f t="shared" si="1"/>
        <v>17</v>
      </c>
      <c r="K10" s="101"/>
      <c r="L10" s="150"/>
      <c r="M10" s="3"/>
    </row>
    <row r="11" spans="1:13" x14ac:dyDescent="0.2">
      <c r="A11" s="97"/>
      <c r="B11" s="99" t="s">
        <v>722</v>
      </c>
      <c r="C11" s="131">
        <f>C16+(C16*8)</f>
        <v>209.27092709270929</v>
      </c>
      <c r="D11" s="131">
        <f t="shared" ref="D11:J11" si="2">D16+(D16*8)</f>
        <v>217.37173717371738</v>
      </c>
      <c r="E11" s="131">
        <f t="shared" si="2"/>
        <v>221.42214221422142</v>
      </c>
      <c r="F11" s="131">
        <f t="shared" si="2"/>
        <v>225.47254725472547</v>
      </c>
      <c r="G11" s="131">
        <f t="shared" si="2"/>
        <v>199.81998199819981</v>
      </c>
      <c r="H11" s="131">
        <f t="shared" si="2"/>
        <v>218.72187218721871</v>
      </c>
      <c r="I11" s="131">
        <f t="shared" si="2"/>
        <v>207.92079207920793</v>
      </c>
      <c r="J11" s="131">
        <f t="shared" si="2"/>
        <v>228.44284428442845</v>
      </c>
      <c r="K11" s="101"/>
      <c r="L11" s="150"/>
      <c r="M11" s="3"/>
    </row>
    <row r="12" spans="1:13" x14ac:dyDescent="0.2">
      <c r="A12" s="97"/>
      <c r="B12" s="166" t="s">
        <v>591</v>
      </c>
      <c r="C12" s="210"/>
      <c r="D12" s="211"/>
      <c r="E12" s="210"/>
      <c r="F12" s="210"/>
      <c r="G12" s="212"/>
      <c r="H12" s="212"/>
      <c r="I12" s="212"/>
      <c r="J12" s="212"/>
      <c r="K12" s="210"/>
      <c r="L12" s="213"/>
      <c r="M12" s="3"/>
    </row>
    <row r="13" spans="1:13" x14ac:dyDescent="0.2">
      <c r="A13" s="97"/>
      <c r="B13" s="99" t="s">
        <v>942</v>
      </c>
      <c r="C13" s="147">
        <f>(74+81)/2</f>
        <v>77.5</v>
      </c>
      <c r="D13" s="147">
        <f>(77+84)/2</f>
        <v>80.5</v>
      </c>
      <c r="E13" s="147">
        <f>(D13+F13)/2</f>
        <v>82</v>
      </c>
      <c r="F13" s="147">
        <f>(77+90)/2</f>
        <v>83.5</v>
      </c>
      <c r="G13" s="147">
        <v>74</v>
      </c>
      <c r="H13" s="147">
        <v>81</v>
      </c>
      <c r="I13" s="147">
        <v>77</v>
      </c>
      <c r="J13" s="147">
        <v>84.6</v>
      </c>
      <c r="K13" s="101" t="s">
        <v>365</v>
      </c>
      <c r="L13" s="150" t="s">
        <v>353</v>
      </c>
      <c r="M13" s="11"/>
    </row>
    <row r="14" spans="1:13" x14ac:dyDescent="0.2">
      <c r="A14" s="97"/>
      <c r="B14" s="99" t="s">
        <v>838</v>
      </c>
      <c r="C14" s="147">
        <f t="shared" ref="C14:J14" si="3">C13/33.33*39.4-C13</f>
        <v>14.114161416141613</v>
      </c>
      <c r="D14" s="147">
        <f t="shared" si="3"/>
        <v>14.660516051605157</v>
      </c>
      <c r="E14" s="147">
        <f t="shared" si="3"/>
        <v>14.933693369336936</v>
      </c>
      <c r="F14" s="147">
        <f t="shared" si="3"/>
        <v>15.206870687068701</v>
      </c>
      <c r="G14" s="147">
        <f>G13/33.33*39.4-G13</f>
        <v>13.476747674767466</v>
      </c>
      <c r="H14" s="147">
        <f t="shared" si="3"/>
        <v>14.751575157515745</v>
      </c>
      <c r="I14" s="147">
        <f t="shared" si="3"/>
        <v>14.023102310231025</v>
      </c>
      <c r="J14" s="147">
        <f t="shared" si="3"/>
        <v>15.407200720072012</v>
      </c>
      <c r="K14" s="101" t="s">
        <v>19</v>
      </c>
      <c r="L14" s="150"/>
      <c r="M14" s="3"/>
    </row>
    <row r="15" spans="1:13" x14ac:dyDescent="0.2">
      <c r="A15" s="97"/>
      <c r="B15" s="99" t="s">
        <v>839</v>
      </c>
      <c r="C15" s="147">
        <f t="shared" ref="C15:J15" si="4">100-C13-C14</f>
        <v>8.3858385838583871</v>
      </c>
      <c r="D15" s="147">
        <f t="shared" si="4"/>
        <v>4.8394839483948431</v>
      </c>
      <c r="E15" s="147">
        <f t="shared" si="4"/>
        <v>3.066306630663064</v>
      </c>
      <c r="F15" s="147">
        <f t="shared" si="4"/>
        <v>1.2931293129312991</v>
      </c>
      <c r="G15" s="147">
        <f t="shared" si="4"/>
        <v>12.523252325232534</v>
      </c>
      <c r="H15" s="147">
        <f>100-H13-H14</f>
        <v>4.2484248424842548</v>
      </c>
      <c r="I15" s="147">
        <f t="shared" si="4"/>
        <v>8.9768976897689754</v>
      </c>
      <c r="J15" s="147">
        <f t="shared" si="4"/>
        <v>-7.2007200720065612E-3</v>
      </c>
      <c r="K15" s="101"/>
      <c r="L15" s="150"/>
      <c r="M15" s="3"/>
    </row>
    <row r="16" spans="1:13" x14ac:dyDescent="0.2">
      <c r="A16" s="97"/>
      <c r="B16" s="99" t="s">
        <v>723</v>
      </c>
      <c r="C16" s="147">
        <f>C13/33.33*1000/100</f>
        <v>23.252325232523255</v>
      </c>
      <c r="D16" s="147">
        <f t="shared" ref="D16:J16" si="5">D13/33.33*1000/100</f>
        <v>24.152415241524153</v>
      </c>
      <c r="E16" s="147">
        <f t="shared" si="5"/>
        <v>24.602460246024602</v>
      </c>
      <c r="F16" s="147">
        <f t="shared" si="5"/>
        <v>25.052505250525051</v>
      </c>
      <c r="G16" s="147">
        <f t="shared" si="5"/>
        <v>22.202220222022202</v>
      </c>
      <c r="H16" s="147">
        <f t="shared" si="5"/>
        <v>24.3024302430243</v>
      </c>
      <c r="I16" s="147">
        <f t="shared" si="5"/>
        <v>23.102310231023104</v>
      </c>
      <c r="J16" s="147">
        <f t="shared" si="5"/>
        <v>25.382538253825384</v>
      </c>
      <c r="K16" s="101"/>
      <c r="L16" s="150"/>
      <c r="M16" s="3"/>
    </row>
    <row r="17" spans="1:13" x14ac:dyDescent="0.2">
      <c r="A17" s="97"/>
      <c r="B17" s="99" t="s">
        <v>417</v>
      </c>
      <c r="C17" s="147">
        <v>1.4</v>
      </c>
      <c r="D17" s="147">
        <v>1.4</v>
      </c>
      <c r="E17" s="147">
        <v>1.4</v>
      </c>
      <c r="F17" s="147">
        <v>1.4</v>
      </c>
      <c r="G17" s="147">
        <v>1.4</v>
      </c>
      <c r="H17" s="147">
        <v>1.4</v>
      </c>
      <c r="I17" s="147">
        <v>1.4</v>
      </c>
      <c r="J17" s="147">
        <v>1.4</v>
      </c>
      <c r="K17" s="101" t="s">
        <v>5</v>
      </c>
      <c r="L17" s="150"/>
      <c r="M17" s="3"/>
    </row>
    <row r="18" spans="1:13" x14ac:dyDescent="0.2">
      <c r="A18" s="97"/>
      <c r="B18" s="99" t="s">
        <v>418</v>
      </c>
      <c r="C18" s="131">
        <v>5</v>
      </c>
      <c r="D18" s="131">
        <v>5</v>
      </c>
      <c r="E18" s="131">
        <v>5</v>
      </c>
      <c r="F18" s="131">
        <v>5</v>
      </c>
      <c r="G18" s="131">
        <v>5</v>
      </c>
      <c r="H18" s="131">
        <v>5</v>
      </c>
      <c r="I18" s="131">
        <v>5</v>
      </c>
      <c r="J18" s="131">
        <v>5</v>
      </c>
      <c r="K18" s="101" t="s">
        <v>5</v>
      </c>
      <c r="L18" s="150"/>
      <c r="M18" s="3"/>
    </row>
    <row r="19" spans="1:13" x14ac:dyDescent="0.2">
      <c r="A19" s="97"/>
      <c r="B19" s="99" t="s">
        <v>419</v>
      </c>
      <c r="C19" s="131">
        <v>10</v>
      </c>
      <c r="D19" s="131">
        <v>20</v>
      </c>
      <c r="E19" s="131">
        <v>20</v>
      </c>
      <c r="F19" s="131">
        <v>20</v>
      </c>
      <c r="G19" s="131">
        <v>10</v>
      </c>
      <c r="H19" s="131">
        <v>10</v>
      </c>
      <c r="I19" s="131">
        <v>15</v>
      </c>
      <c r="J19" s="131">
        <v>20</v>
      </c>
      <c r="K19" s="101" t="s">
        <v>5</v>
      </c>
      <c r="L19" s="150"/>
      <c r="M19" s="3"/>
    </row>
    <row r="20" spans="1:13" x14ac:dyDescent="0.2">
      <c r="A20" s="97"/>
      <c r="B20" s="99" t="s">
        <v>724</v>
      </c>
      <c r="C20" s="147">
        <v>4</v>
      </c>
      <c r="D20" s="147">
        <v>0.5</v>
      </c>
      <c r="E20" s="147">
        <v>0.5</v>
      </c>
      <c r="F20" s="147">
        <v>0.5</v>
      </c>
      <c r="G20" s="147">
        <v>4</v>
      </c>
      <c r="H20" s="147">
        <v>4</v>
      </c>
      <c r="I20" s="147">
        <v>0.5</v>
      </c>
      <c r="J20" s="147">
        <v>1</v>
      </c>
      <c r="K20" s="101" t="s">
        <v>5</v>
      </c>
      <c r="L20" s="150"/>
      <c r="M20" s="3"/>
    </row>
    <row r="21" spans="1:13" x14ac:dyDescent="0.2">
      <c r="A21" s="110" t="s">
        <v>373</v>
      </c>
      <c r="C21" s="109"/>
      <c r="D21" s="109"/>
      <c r="E21" s="109"/>
      <c r="F21" s="109"/>
      <c r="G21" s="109"/>
      <c r="H21" s="109"/>
      <c r="I21" s="109"/>
      <c r="J21" s="109"/>
      <c r="K21" s="101"/>
      <c r="L21" s="150"/>
      <c r="M21" s="3"/>
    </row>
    <row r="22" spans="1:13" x14ac:dyDescent="0.2">
      <c r="A22" s="97"/>
      <c r="B22" s="99" t="s">
        <v>725</v>
      </c>
      <c r="C22" s="131">
        <f>((2800+5600)/2*0.85)/(C9/100)</f>
        <v>4490.566037735849</v>
      </c>
      <c r="D22" s="131">
        <f>(800+2800)/2*0.85/(D9/100)</f>
        <v>1900.6211180124224</v>
      </c>
      <c r="E22" s="131">
        <f>D22/2+F22/2</f>
        <v>1341.8953255909778</v>
      </c>
      <c r="F22" s="131">
        <f>(500+1000)/2*0.85/(F9/100)</f>
        <v>783.16953316953311</v>
      </c>
      <c r="G22" s="131">
        <f>2800*0.85/(G9/100)</f>
        <v>3012.658227848101</v>
      </c>
      <c r="H22" s="131">
        <f>5600*0.85/(H9/100)</f>
        <v>5804.8780487804879</v>
      </c>
      <c r="I22" s="131">
        <f>500*0.85/(I9/100)</f>
        <v>524.69135802469134</v>
      </c>
      <c r="J22" s="131">
        <f>1000*0.85/(J9/100)</f>
        <v>1024.0963855421687</v>
      </c>
      <c r="K22" s="101" t="s">
        <v>123</v>
      </c>
      <c r="L22" s="150" t="s">
        <v>353</v>
      </c>
      <c r="M22" s="12"/>
    </row>
    <row r="23" spans="1:13" x14ac:dyDescent="0.2">
      <c r="A23" s="97"/>
      <c r="B23" s="99" t="s">
        <v>715</v>
      </c>
      <c r="C23" s="131">
        <f t="shared" ref="C23:J23" si="6">(C16/1000)^-1/24*C22</f>
        <v>8046.8046256847219</v>
      </c>
      <c r="D23" s="131">
        <f t="shared" si="6"/>
        <v>3278.8665560742261</v>
      </c>
      <c r="E23" s="131">
        <f t="shared" si="6"/>
        <v>2272.6306505054517</v>
      </c>
      <c r="F23" s="131">
        <f t="shared" si="6"/>
        <v>1302.5469331607055</v>
      </c>
      <c r="G23" s="131">
        <f t="shared" si="6"/>
        <v>5653.8231269243925</v>
      </c>
      <c r="H23" s="131">
        <f t="shared" si="6"/>
        <v>9952.4992472146951</v>
      </c>
      <c r="I23" s="131">
        <f t="shared" si="6"/>
        <v>946.31834215167544</v>
      </c>
      <c r="J23" s="131">
        <f t="shared" si="6"/>
        <v>1681.1038480161778</v>
      </c>
      <c r="K23" s="101" t="s">
        <v>366</v>
      </c>
      <c r="L23" s="150" t="s">
        <v>353</v>
      </c>
      <c r="M23" s="3"/>
    </row>
    <row r="24" spans="1:13" x14ac:dyDescent="0.2">
      <c r="A24" s="97"/>
      <c r="B24" s="99" t="s">
        <v>475</v>
      </c>
      <c r="C24" s="131">
        <v>80</v>
      </c>
      <c r="D24" s="131">
        <v>80</v>
      </c>
      <c r="E24" s="131">
        <v>80</v>
      </c>
      <c r="F24" s="131">
        <v>80</v>
      </c>
      <c r="G24" s="131">
        <v>80</v>
      </c>
      <c r="H24" s="131">
        <v>80</v>
      </c>
      <c r="I24" s="131">
        <v>80</v>
      </c>
      <c r="J24" s="131">
        <v>80</v>
      </c>
      <c r="K24" s="101" t="s">
        <v>5</v>
      </c>
      <c r="L24" s="150"/>
      <c r="M24" s="3"/>
    </row>
    <row r="25" spans="1:13" x14ac:dyDescent="0.2">
      <c r="A25" s="97"/>
      <c r="B25" s="99" t="s">
        <v>476</v>
      </c>
      <c r="C25" s="131">
        <v>20</v>
      </c>
      <c r="D25" s="131">
        <v>20</v>
      </c>
      <c r="E25" s="131">
        <v>20</v>
      </c>
      <c r="F25" s="131">
        <v>20</v>
      </c>
      <c r="G25" s="131">
        <v>20</v>
      </c>
      <c r="H25" s="131">
        <v>20</v>
      </c>
      <c r="I25" s="131">
        <v>20</v>
      </c>
      <c r="J25" s="131">
        <v>20</v>
      </c>
      <c r="K25" s="101" t="s">
        <v>5</v>
      </c>
      <c r="L25" s="150"/>
      <c r="M25" s="3"/>
    </row>
    <row r="26" spans="1:13" x14ac:dyDescent="0.2">
      <c r="A26" s="97"/>
      <c r="B26" s="99" t="s">
        <v>716</v>
      </c>
      <c r="C26" s="131">
        <v>12</v>
      </c>
      <c r="D26" s="131">
        <v>12</v>
      </c>
      <c r="E26" s="131">
        <v>12</v>
      </c>
      <c r="F26" s="131">
        <v>12</v>
      </c>
      <c r="G26" s="131">
        <v>12</v>
      </c>
      <c r="H26" s="131">
        <v>12</v>
      </c>
      <c r="I26" s="131">
        <v>12</v>
      </c>
      <c r="J26" s="131">
        <v>12</v>
      </c>
      <c r="K26" s="131" t="s">
        <v>367</v>
      </c>
      <c r="L26" s="150" t="s">
        <v>360</v>
      </c>
      <c r="M26" s="3"/>
    </row>
    <row r="27" spans="1:13" x14ac:dyDescent="0.2">
      <c r="A27" s="97"/>
      <c r="B27" s="99" t="s">
        <v>717</v>
      </c>
      <c r="C27" s="109" t="s">
        <v>17</v>
      </c>
      <c r="D27" s="109" t="s">
        <v>17</v>
      </c>
      <c r="E27" s="109" t="s">
        <v>17</v>
      </c>
      <c r="F27" s="109" t="s">
        <v>17</v>
      </c>
      <c r="G27" s="109"/>
      <c r="H27" s="109"/>
      <c r="I27" s="109"/>
      <c r="J27" s="109"/>
      <c r="K27" s="101" t="s">
        <v>0</v>
      </c>
      <c r="L27" s="150"/>
      <c r="M27" s="3"/>
    </row>
    <row r="28" spans="1:13" x14ac:dyDescent="0.2">
      <c r="A28" s="97"/>
      <c r="B28" s="99" t="s">
        <v>718</v>
      </c>
      <c r="C28" s="109" t="s">
        <v>17</v>
      </c>
      <c r="D28" s="109" t="s">
        <v>17</v>
      </c>
      <c r="E28" s="109" t="s">
        <v>17</v>
      </c>
      <c r="F28" s="109" t="s">
        <v>17</v>
      </c>
      <c r="G28" s="109"/>
      <c r="H28" s="109"/>
      <c r="I28" s="109"/>
      <c r="J28" s="109"/>
      <c r="K28" s="101"/>
      <c r="L28" s="150"/>
      <c r="M28" s="3"/>
    </row>
    <row r="29" spans="1:13" x14ac:dyDescent="0.2">
      <c r="A29" s="97" t="s">
        <v>416</v>
      </c>
      <c r="B29" s="110"/>
      <c r="C29" s="109"/>
      <c r="D29" s="109"/>
      <c r="E29" s="109"/>
      <c r="F29" s="109"/>
      <c r="G29" s="109"/>
      <c r="H29" s="109"/>
      <c r="I29" s="109"/>
      <c r="J29" s="109"/>
      <c r="K29" s="101"/>
      <c r="L29" s="150"/>
      <c r="M29" s="3"/>
    </row>
    <row r="30" spans="1:13" x14ac:dyDescent="0.2">
      <c r="A30" s="97"/>
      <c r="B30" s="99" t="s">
        <v>719</v>
      </c>
      <c r="C30" s="109">
        <v>0.65</v>
      </c>
      <c r="D30" s="109">
        <v>1</v>
      </c>
      <c r="E30" s="109">
        <v>1.5</v>
      </c>
      <c r="F30" s="109">
        <v>1.5</v>
      </c>
      <c r="G30" s="109">
        <v>0.5</v>
      </c>
      <c r="H30" s="109">
        <v>0.65</v>
      </c>
      <c r="I30" s="109">
        <v>1.5</v>
      </c>
      <c r="J30" s="109">
        <v>1.8</v>
      </c>
      <c r="K30" s="101"/>
      <c r="L30" s="150" t="s">
        <v>360</v>
      </c>
      <c r="M30" s="13"/>
    </row>
    <row r="31" spans="1:13" ht="10.8" thickBot="1" x14ac:dyDescent="0.25">
      <c r="A31" s="112"/>
      <c r="B31" s="152" t="s">
        <v>720</v>
      </c>
      <c r="C31" s="278">
        <v>35</v>
      </c>
      <c r="D31" s="278">
        <v>20</v>
      </c>
      <c r="E31" s="278">
        <v>15</v>
      </c>
      <c r="F31" s="278">
        <v>10</v>
      </c>
      <c r="G31" s="278">
        <v>35</v>
      </c>
      <c r="H31" s="278">
        <v>35</v>
      </c>
      <c r="I31" s="278">
        <v>10</v>
      </c>
      <c r="J31" s="278">
        <v>20</v>
      </c>
      <c r="K31" s="114"/>
      <c r="L31" s="279" t="s">
        <v>360</v>
      </c>
      <c r="M31" s="13"/>
    </row>
    <row r="32" spans="1:13" x14ac:dyDescent="0.2">
      <c r="A32" s="122"/>
      <c r="B32" s="137"/>
      <c r="C32" s="123"/>
      <c r="D32" s="138"/>
      <c r="E32" s="138"/>
      <c r="F32" s="138"/>
      <c r="G32" s="138"/>
      <c r="H32" s="103"/>
      <c r="I32" s="103"/>
      <c r="J32" s="9"/>
      <c r="K32" s="9"/>
      <c r="L32" s="23"/>
      <c r="M32" s="124"/>
    </row>
    <row r="33" spans="1:13" ht="14.4" customHeight="1" x14ac:dyDescent="0.2">
      <c r="A33" s="424" t="s">
        <v>6</v>
      </c>
      <c r="B33" s="424"/>
      <c r="C33" s="126"/>
      <c r="D33" s="126"/>
      <c r="E33" s="126"/>
      <c r="F33" s="126"/>
      <c r="G33" s="126"/>
      <c r="H33" s="126"/>
      <c r="I33" s="126"/>
      <c r="J33" s="126"/>
      <c r="K33" s="139"/>
      <c r="L33" s="423"/>
      <c r="M33" s="423"/>
    </row>
    <row r="34" spans="1:13" x14ac:dyDescent="0.2">
      <c r="A34" s="101"/>
      <c r="B34" s="115" t="s">
        <v>490</v>
      </c>
      <c r="C34" s="140"/>
      <c r="D34" s="140"/>
      <c r="E34" s="140"/>
      <c r="F34" s="140"/>
      <c r="G34" s="140"/>
      <c r="H34" s="140"/>
      <c r="I34" s="140"/>
      <c r="J34" s="140"/>
      <c r="K34" s="141"/>
      <c r="L34" s="141"/>
      <c r="M34" s="141"/>
    </row>
    <row r="35" spans="1:13" x14ac:dyDescent="0.2">
      <c r="A35" s="101"/>
      <c r="B35" s="115" t="s">
        <v>491</v>
      </c>
      <c r="C35" s="140"/>
      <c r="D35" s="140"/>
      <c r="E35" s="140"/>
      <c r="F35" s="140"/>
      <c r="G35" s="140"/>
      <c r="H35" s="140"/>
      <c r="I35" s="140"/>
      <c r="J35" s="140"/>
      <c r="K35" s="141"/>
      <c r="L35" s="141"/>
      <c r="M35" s="141"/>
    </row>
    <row r="36" spans="1:13" x14ac:dyDescent="0.2">
      <c r="A36" s="101"/>
      <c r="B36" s="115" t="s">
        <v>492</v>
      </c>
      <c r="C36" s="116"/>
      <c r="D36" s="116"/>
      <c r="E36" s="116"/>
      <c r="F36" s="116"/>
      <c r="G36" s="116"/>
      <c r="H36" s="116"/>
      <c r="I36" s="116"/>
      <c r="J36" s="116"/>
      <c r="K36" s="116"/>
      <c r="L36" s="116"/>
      <c r="M36" s="116"/>
    </row>
    <row r="37" spans="1:13" x14ac:dyDescent="0.2">
      <c r="A37" s="101"/>
      <c r="B37" s="115" t="s">
        <v>493</v>
      </c>
      <c r="D37" s="140"/>
      <c r="E37" s="140"/>
      <c r="F37" s="140"/>
      <c r="G37" s="140"/>
      <c r="H37" s="140"/>
      <c r="I37" s="140"/>
      <c r="J37" s="140"/>
      <c r="K37" s="140"/>
      <c r="L37" s="141"/>
      <c r="M37" s="141"/>
    </row>
    <row r="38" spans="1:13" x14ac:dyDescent="0.2">
      <c r="A38" s="101"/>
      <c r="B38" s="115" t="s">
        <v>494</v>
      </c>
      <c r="C38" s="115"/>
      <c r="D38" s="115"/>
      <c r="E38" s="115"/>
      <c r="F38" s="115"/>
      <c r="G38" s="115"/>
      <c r="H38" s="115"/>
      <c r="I38" s="115"/>
      <c r="J38" s="115"/>
      <c r="K38" s="139"/>
      <c r="L38" s="135"/>
      <c r="M38" s="135"/>
    </row>
    <row r="39" spans="1:13" x14ac:dyDescent="0.2">
      <c r="A39" s="101"/>
      <c r="B39" s="115" t="s">
        <v>495</v>
      </c>
      <c r="C39" s="115"/>
      <c r="D39" s="115"/>
      <c r="E39" s="115"/>
      <c r="F39" s="115"/>
      <c r="G39" s="115"/>
      <c r="H39" s="115"/>
      <c r="I39" s="115"/>
      <c r="J39" s="115"/>
      <c r="K39" s="115"/>
      <c r="L39" s="115"/>
      <c r="M39" s="115"/>
    </row>
    <row r="40" spans="1:13" x14ac:dyDescent="0.2">
      <c r="A40" s="101"/>
      <c r="B40" s="135" t="s">
        <v>496</v>
      </c>
      <c r="C40" s="135"/>
      <c r="D40" s="135"/>
      <c r="E40" s="135"/>
      <c r="F40" s="135"/>
      <c r="G40" s="135"/>
      <c r="H40" s="135"/>
      <c r="I40" s="135"/>
      <c r="J40" s="135"/>
      <c r="K40" s="135"/>
      <c r="L40" s="135"/>
      <c r="M40" s="135"/>
    </row>
    <row r="41" spans="1:13" x14ac:dyDescent="0.2">
      <c r="A41" s="101"/>
      <c r="B41" s="135" t="s">
        <v>497</v>
      </c>
      <c r="C41" s="135"/>
      <c r="D41" s="135"/>
      <c r="E41" s="135"/>
      <c r="F41" s="135"/>
      <c r="G41" s="135"/>
      <c r="H41" s="135"/>
      <c r="I41" s="135"/>
      <c r="J41" s="135"/>
      <c r="K41" s="135"/>
      <c r="L41" s="142"/>
      <c r="M41" s="142"/>
    </row>
    <row r="42" spans="1:13" x14ac:dyDescent="0.2">
      <c r="A42" s="101"/>
      <c r="B42" s="136" t="s">
        <v>498</v>
      </c>
      <c r="C42" s="116"/>
      <c r="D42" s="116"/>
      <c r="E42" s="116"/>
      <c r="F42" s="116"/>
      <c r="G42" s="116"/>
      <c r="H42" s="116"/>
      <c r="I42" s="116"/>
      <c r="J42" s="116"/>
      <c r="K42" s="142"/>
      <c r="L42" s="142"/>
      <c r="M42" s="142"/>
    </row>
    <row r="43" spans="1:13" ht="15" customHeight="1" x14ac:dyDescent="0.2">
      <c r="A43" s="101"/>
      <c r="B43" s="136"/>
      <c r="C43" s="116"/>
      <c r="D43" s="116"/>
      <c r="E43" s="116"/>
      <c r="F43" s="116"/>
      <c r="G43" s="116"/>
      <c r="H43" s="116"/>
      <c r="I43" s="116"/>
      <c r="J43" s="116"/>
      <c r="K43" s="142"/>
      <c r="L43" s="142"/>
      <c r="M43" s="142"/>
    </row>
    <row r="44" spans="1:13" x14ac:dyDescent="0.2">
      <c r="A44" s="125" t="s">
        <v>16</v>
      </c>
      <c r="B44" s="143"/>
      <c r="C44" s="143"/>
      <c r="D44" s="143"/>
      <c r="E44" s="143"/>
      <c r="F44" s="143"/>
      <c r="G44" s="143"/>
      <c r="H44" s="143"/>
      <c r="I44" s="143"/>
      <c r="J44" s="86"/>
      <c r="K44" s="86"/>
      <c r="L44" s="86"/>
      <c r="M44" s="86"/>
    </row>
    <row r="45" spans="1:13" x14ac:dyDescent="0.2">
      <c r="A45" s="119"/>
      <c r="B45" s="136" t="s">
        <v>455</v>
      </c>
      <c r="D45" s="129"/>
      <c r="E45" s="129"/>
      <c r="F45" s="129"/>
      <c r="G45" s="129"/>
      <c r="H45" s="129"/>
      <c r="I45" s="129"/>
      <c r="J45" s="129"/>
      <c r="K45" s="129"/>
      <c r="L45" s="86"/>
      <c r="M45" s="86"/>
    </row>
    <row r="46" spans="1:13" x14ac:dyDescent="0.2">
      <c r="A46" s="119"/>
      <c r="B46" s="136" t="s">
        <v>457</v>
      </c>
      <c r="D46" s="129"/>
      <c r="E46" s="129"/>
      <c r="F46" s="129"/>
      <c r="G46" s="129"/>
      <c r="H46" s="129"/>
      <c r="I46" s="129"/>
      <c r="J46" s="129"/>
      <c r="K46" s="129"/>
      <c r="L46" s="86"/>
      <c r="M46" s="86"/>
    </row>
    <row r="47" spans="1:13" x14ac:dyDescent="0.2">
      <c r="A47" s="119"/>
      <c r="B47" s="136" t="s">
        <v>458</v>
      </c>
      <c r="D47" s="129"/>
      <c r="E47" s="129"/>
      <c r="F47" s="129"/>
      <c r="G47" s="129"/>
      <c r="H47" s="129"/>
      <c r="I47" s="129"/>
      <c r="J47" s="129"/>
      <c r="K47" s="129"/>
      <c r="L47" s="86"/>
      <c r="M47" s="86"/>
    </row>
  </sheetData>
  <mergeCells count="3">
    <mergeCell ref="A33:B33"/>
    <mergeCell ref="L33:M33"/>
    <mergeCell ref="C1:L1"/>
  </mergeCells>
  <hyperlinks>
    <hyperlink ref="C1" location="INDEX" display="Biogas plant, additional straw input in the feedstock mix"/>
  </hyperlinks>
  <pageMargins left="0.7" right="0.7" top="0.75" bottom="0.75" header="0.3" footer="0.3"/>
  <pageSetup paperSize="9"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M62"/>
  <sheetViews>
    <sheetView showGridLines="0" topLeftCell="A2" zoomScaleNormal="100" workbookViewId="0">
      <selection activeCell="Q33" sqref="Q33"/>
    </sheetView>
  </sheetViews>
  <sheetFormatPr defaultColWidth="8.88671875" defaultRowHeight="10.199999999999999" x14ac:dyDescent="0.2"/>
  <cols>
    <col min="1" max="1" width="2.88671875" style="121" customWidth="1"/>
    <col min="2" max="2" width="39.109375" style="121" customWidth="1"/>
    <col min="3" max="11" width="5.109375" style="121" bestFit="1" customWidth="1"/>
    <col min="12" max="12" width="5.88671875" style="121" bestFit="1" customWidth="1"/>
    <col min="13" max="13" width="4.109375" style="121" bestFit="1" customWidth="1"/>
    <col min="14" max="16384" width="8.88671875" style="121"/>
  </cols>
  <sheetData>
    <row r="1" spans="1:13" ht="24" customHeight="1" x14ac:dyDescent="0.2">
      <c r="A1" s="89" t="s">
        <v>15</v>
      </c>
      <c r="B1" s="6"/>
      <c r="C1" s="420" t="s">
        <v>44</v>
      </c>
      <c r="D1" s="422"/>
      <c r="E1" s="422"/>
      <c r="F1" s="422"/>
      <c r="G1" s="422"/>
      <c r="H1" s="422"/>
      <c r="I1" s="422"/>
      <c r="J1" s="422"/>
      <c r="K1" s="422"/>
      <c r="L1" s="422"/>
      <c r="M1" s="422"/>
    </row>
    <row r="2" spans="1:13" x14ac:dyDescent="0.2">
      <c r="A2" s="59" t="s">
        <v>412</v>
      </c>
      <c r="B2" s="7"/>
      <c r="C2" s="214">
        <v>2015</v>
      </c>
      <c r="D2" s="214">
        <v>2020</v>
      </c>
      <c r="E2" s="214">
        <v>2030</v>
      </c>
      <c r="F2" s="214">
        <v>2040</v>
      </c>
      <c r="G2" s="214">
        <v>2050</v>
      </c>
      <c r="H2" s="90">
        <v>2020</v>
      </c>
      <c r="I2" s="90">
        <v>2020</v>
      </c>
      <c r="J2" s="90">
        <v>2050</v>
      </c>
      <c r="K2" s="90">
        <v>2050</v>
      </c>
      <c r="L2" s="215" t="s">
        <v>14</v>
      </c>
      <c r="M2" s="215" t="s">
        <v>13</v>
      </c>
    </row>
    <row r="3" spans="1:13" ht="10.8" thickBot="1" x14ac:dyDescent="0.25">
      <c r="A3" s="92" t="s">
        <v>832</v>
      </c>
      <c r="B3" s="8"/>
      <c r="C3" s="83" t="s">
        <v>833</v>
      </c>
      <c r="D3" s="83" t="s">
        <v>833</v>
      </c>
      <c r="E3" s="83" t="s">
        <v>833</v>
      </c>
      <c r="F3" s="83" t="s">
        <v>833</v>
      </c>
      <c r="G3" s="83" t="s">
        <v>833</v>
      </c>
      <c r="H3" s="93" t="s">
        <v>12</v>
      </c>
      <c r="I3" s="93" t="s">
        <v>11</v>
      </c>
      <c r="J3" s="93" t="s">
        <v>12</v>
      </c>
      <c r="K3" s="93" t="s">
        <v>11</v>
      </c>
      <c r="L3" s="191" t="s">
        <v>17</v>
      </c>
      <c r="M3" s="191" t="s">
        <v>17</v>
      </c>
    </row>
    <row r="4" spans="1:13" x14ac:dyDescent="0.2">
      <c r="A4" s="192" t="s">
        <v>413</v>
      </c>
      <c r="B4" s="193" t="s">
        <v>414</v>
      </c>
      <c r="C4" s="2"/>
      <c r="D4" s="100"/>
      <c r="E4" s="100"/>
      <c r="F4" s="100"/>
      <c r="G4" s="100"/>
      <c r="H4" s="100"/>
      <c r="I4" s="100"/>
      <c r="J4" s="100"/>
      <c r="K4" s="100"/>
      <c r="L4" s="194"/>
      <c r="M4" s="194"/>
    </row>
    <row r="5" spans="1:13" x14ac:dyDescent="0.2">
      <c r="A5" s="18" t="s">
        <v>10</v>
      </c>
      <c r="B5" s="195"/>
      <c r="C5" s="100"/>
      <c r="D5" s="100"/>
      <c r="E5" s="100"/>
      <c r="F5" s="100"/>
      <c r="G5" s="100"/>
      <c r="H5" s="100"/>
      <c r="I5" s="100"/>
      <c r="J5" s="100"/>
      <c r="K5" s="100"/>
      <c r="L5" s="194"/>
      <c r="M5" s="194"/>
    </row>
    <row r="6" spans="1:13" x14ac:dyDescent="0.2">
      <c r="A6" s="18"/>
      <c r="B6" s="145" t="s">
        <v>599</v>
      </c>
      <c r="C6" s="100">
        <v>100</v>
      </c>
      <c r="D6" s="100">
        <v>100</v>
      </c>
      <c r="E6" s="100">
        <v>100</v>
      </c>
      <c r="F6" s="100">
        <v>100</v>
      </c>
      <c r="G6" s="100">
        <v>100</v>
      </c>
      <c r="H6" s="196">
        <v>0.5</v>
      </c>
      <c r="I6" s="196">
        <v>2</v>
      </c>
      <c r="J6" s="196">
        <v>0.5</v>
      </c>
      <c r="K6" s="196">
        <v>2</v>
      </c>
      <c r="L6" s="194" t="s">
        <v>5</v>
      </c>
      <c r="M6" s="194">
        <v>1</v>
      </c>
    </row>
    <row r="7" spans="1:13" x14ac:dyDescent="0.2">
      <c r="A7" s="18"/>
      <c r="B7" s="145" t="s">
        <v>600</v>
      </c>
      <c r="C7" s="100">
        <v>125</v>
      </c>
      <c r="D7" s="100">
        <v>125</v>
      </c>
      <c r="E7" s="100">
        <v>125</v>
      </c>
      <c r="F7" s="100">
        <v>125</v>
      </c>
      <c r="G7" s="100">
        <v>125</v>
      </c>
      <c r="H7" s="196">
        <v>0.5</v>
      </c>
      <c r="I7" s="196">
        <v>2</v>
      </c>
      <c r="J7" s="196">
        <v>0.5</v>
      </c>
      <c r="K7" s="196">
        <v>2</v>
      </c>
      <c r="L7" s="194" t="s">
        <v>45</v>
      </c>
      <c r="M7" s="194"/>
    </row>
    <row r="8" spans="1:13" x14ac:dyDescent="0.2">
      <c r="A8" s="18"/>
      <c r="B8" s="195" t="s">
        <v>590</v>
      </c>
      <c r="C8" s="100"/>
      <c r="D8" s="100"/>
      <c r="E8" s="100"/>
      <c r="F8" s="100"/>
      <c r="G8" s="100"/>
      <c r="H8" s="100"/>
      <c r="I8" s="100"/>
      <c r="J8" s="100"/>
      <c r="K8" s="100"/>
      <c r="L8" s="194"/>
      <c r="M8" s="194"/>
    </row>
    <row r="9" spans="1:13" x14ac:dyDescent="0.2">
      <c r="A9" s="18"/>
      <c r="B9" s="145" t="s">
        <v>601</v>
      </c>
      <c r="C9" s="100">
        <v>0.92500000000000004</v>
      </c>
      <c r="D9" s="100">
        <v>0.92600000000000005</v>
      </c>
      <c r="E9" s="100">
        <v>0.92900000000000005</v>
      </c>
      <c r="F9" s="100">
        <v>0.93100000000000005</v>
      </c>
      <c r="G9" s="100">
        <v>0.93300000000000005</v>
      </c>
      <c r="H9" s="199">
        <v>0.99</v>
      </c>
      <c r="I9" s="199">
        <v>1.01</v>
      </c>
      <c r="J9" s="199">
        <v>0.99</v>
      </c>
      <c r="K9" s="199">
        <v>1.01</v>
      </c>
      <c r="L9" s="194" t="s">
        <v>46</v>
      </c>
      <c r="M9" s="194">
        <v>4</v>
      </c>
    </row>
    <row r="10" spans="1:13" x14ac:dyDescent="0.2">
      <c r="A10" s="18"/>
      <c r="B10" s="145" t="s">
        <v>602</v>
      </c>
      <c r="C10" s="100">
        <v>4.5999999999999999E-2</v>
      </c>
      <c r="D10" s="100">
        <v>4.5999999999999999E-2</v>
      </c>
      <c r="E10" s="100">
        <v>4.5999999999999999E-2</v>
      </c>
      <c r="F10" s="100">
        <v>4.5999999999999999E-2</v>
      </c>
      <c r="G10" s="100">
        <v>4.5999999999999999E-2</v>
      </c>
      <c r="H10" s="199">
        <v>0.93</v>
      </c>
      <c r="I10" s="199">
        <v>1.07</v>
      </c>
      <c r="J10" s="199">
        <v>0.93</v>
      </c>
      <c r="K10" s="199">
        <v>1.07</v>
      </c>
      <c r="L10" s="194" t="s">
        <v>47</v>
      </c>
      <c r="M10" s="194">
        <v>4</v>
      </c>
    </row>
    <row r="11" spans="1:13" x14ac:dyDescent="0.2">
      <c r="A11" s="18"/>
      <c r="B11" s="145" t="s">
        <v>603</v>
      </c>
      <c r="C11" s="100">
        <v>4.0000000000000001E-3</v>
      </c>
      <c r="D11" s="100">
        <v>4.0000000000000001E-3</v>
      </c>
      <c r="E11" s="100">
        <v>3.0000000000000001E-3</v>
      </c>
      <c r="F11" s="200">
        <v>2.5000000000000001E-3</v>
      </c>
      <c r="G11" s="100">
        <v>2E-3</v>
      </c>
      <c r="H11" s="199">
        <v>0.5</v>
      </c>
      <c r="I11" s="199">
        <v>1.5</v>
      </c>
      <c r="J11" s="199">
        <v>0.75</v>
      </c>
      <c r="K11" s="199">
        <v>1.25</v>
      </c>
      <c r="L11" s="194" t="s">
        <v>46</v>
      </c>
      <c r="M11" s="194">
        <v>4</v>
      </c>
    </row>
    <row r="12" spans="1:13" x14ac:dyDescent="0.2">
      <c r="A12" s="18"/>
      <c r="B12" s="145" t="s">
        <v>604</v>
      </c>
      <c r="C12" s="100">
        <v>2.5000000000000001E-2</v>
      </c>
      <c r="D12" s="100">
        <v>2.4E-2</v>
      </c>
      <c r="E12" s="100">
        <v>2.1999999999999999E-2</v>
      </c>
      <c r="F12" s="100">
        <v>0.02</v>
      </c>
      <c r="G12" s="100">
        <v>1.7999999999999999E-2</v>
      </c>
      <c r="H12" s="199">
        <v>0.5</v>
      </c>
      <c r="I12" s="199">
        <v>1.5</v>
      </c>
      <c r="J12" s="199">
        <v>0.75</v>
      </c>
      <c r="K12" s="199">
        <v>1.25</v>
      </c>
      <c r="L12" s="194" t="s">
        <v>46</v>
      </c>
      <c r="M12" s="194">
        <v>4</v>
      </c>
    </row>
    <row r="13" spans="1:13" x14ac:dyDescent="0.2">
      <c r="A13" s="18"/>
      <c r="B13" s="195" t="s">
        <v>591</v>
      </c>
      <c r="C13" s="100"/>
      <c r="D13" s="100"/>
      <c r="E13" s="100"/>
      <c r="F13" s="100"/>
      <c r="G13" s="100"/>
      <c r="H13" s="100"/>
      <c r="I13" s="100"/>
      <c r="J13" s="100"/>
      <c r="K13" s="100"/>
      <c r="L13" s="194"/>
      <c r="M13" s="194"/>
    </row>
    <row r="14" spans="1:13" x14ac:dyDescent="0.2">
      <c r="A14" s="18"/>
      <c r="B14" s="145" t="s">
        <v>605</v>
      </c>
      <c r="C14" s="100">
        <v>0.90300000000000002</v>
      </c>
      <c r="D14" s="100">
        <v>0.90300000000000002</v>
      </c>
      <c r="E14" s="100">
        <v>0.90300000000000002</v>
      </c>
      <c r="F14" s="100">
        <v>0.90300000000000002</v>
      </c>
      <c r="G14" s="100">
        <v>0.90300000000000002</v>
      </c>
      <c r="H14" s="199">
        <v>0.99</v>
      </c>
      <c r="I14" s="199">
        <v>1.01</v>
      </c>
      <c r="J14" s="199">
        <v>0.99</v>
      </c>
      <c r="K14" s="199">
        <v>1.01</v>
      </c>
      <c r="L14" s="194" t="s">
        <v>0</v>
      </c>
      <c r="M14" s="194">
        <v>4</v>
      </c>
    </row>
    <row r="15" spans="1:13" x14ac:dyDescent="0.2">
      <c r="A15" s="18"/>
      <c r="B15" s="145" t="s">
        <v>606</v>
      </c>
      <c r="C15" s="100">
        <v>3.9E-2</v>
      </c>
      <c r="D15" s="100">
        <v>3.9E-2</v>
      </c>
      <c r="E15" s="100">
        <v>3.9E-2</v>
      </c>
      <c r="F15" s="100">
        <v>3.9E-2</v>
      </c>
      <c r="G15" s="100">
        <v>3.9E-2</v>
      </c>
      <c r="H15" s="199">
        <v>0.99</v>
      </c>
      <c r="I15" s="199">
        <v>1.01</v>
      </c>
      <c r="J15" s="199">
        <v>0.99</v>
      </c>
      <c r="K15" s="199">
        <v>1.01</v>
      </c>
      <c r="L15" s="194" t="s">
        <v>0</v>
      </c>
      <c r="M15" s="194">
        <v>4</v>
      </c>
    </row>
    <row r="16" spans="1:13" x14ac:dyDescent="0.2">
      <c r="A16" s="18"/>
      <c r="B16" s="145" t="s">
        <v>417</v>
      </c>
      <c r="C16" s="100">
        <v>0</v>
      </c>
      <c r="D16" s="100">
        <v>0</v>
      </c>
      <c r="E16" s="100">
        <v>0</v>
      </c>
      <c r="F16" s="100">
        <v>0</v>
      </c>
      <c r="G16" s="100">
        <v>0</v>
      </c>
      <c r="H16" s="100"/>
      <c r="I16" s="100"/>
      <c r="J16" s="100"/>
      <c r="K16" s="100"/>
      <c r="L16" s="194" t="s">
        <v>19</v>
      </c>
      <c r="M16" s="194"/>
    </row>
    <row r="17" spans="1:13" x14ac:dyDescent="0.2">
      <c r="A17" s="18"/>
      <c r="B17" s="145" t="s">
        <v>422</v>
      </c>
      <c r="C17" s="100">
        <v>2</v>
      </c>
      <c r="D17" s="100">
        <v>2</v>
      </c>
      <c r="E17" s="100">
        <v>2</v>
      </c>
      <c r="F17" s="100">
        <v>2</v>
      </c>
      <c r="G17" s="100">
        <v>2</v>
      </c>
      <c r="H17" s="100"/>
      <c r="I17" s="100"/>
      <c r="J17" s="100"/>
      <c r="K17" s="100"/>
      <c r="L17" s="194"/>
      <c r="M17" s="194"/>
    </row>
    <row r="18" spans="1:13" x14ac:dyDescent="0.2">
      <c r="A18" s="18"/>
      <c r="B18" s="145" t="s">
        <v>419</v>
      </c>
      <c r="C18" s="100">
        <v>25</v>
      </c>
      <c r="D18" s="100">
        <v>25</v>
      </c>
      <c r="E18" s="100">
        <v>25</v>
      </c>
      <c r="F18" s="100">
        <v>25</v>
      </c>
      <c r="G18" s="100">
        <v>25</v>
      </c>
      <c r="H18" s="100"/>
      <c r="I18" s="100"/>
      <c r="J18" s="100"/>
      <c r="K18" s="100"/>
      <c r="L18" s="194"/>
      <c r="M18" s="194"/>
    </row>
    <row r="19" spans="1:13" x14ac:dyDescent="0.2">
      <c r="A19" s="18"/>
      <c r="B19" s="145" t="s">
        <v>420</v>
      </c>
      <c r="C19" s="100">
        <v>1.5</v>
      </c>
      <c r="D19" s="100">
        <v>1.5</v>
      </c>
      <c r="E19" s="100">
        <v>1.5</v>
      </c>
      <c r="F19" s="100">
        <v>1.5</v>
      </c>
      <c r="G19" s="100">
        <v>1.5</v>
      </c>
      <c r="H19" s="100"/>
      <c r="I19" s="100"/>
      <c r="J19" s="100"/>
      <c r="K19" s="100"/>
      <c r="L19" s="194"/>
      <c r="M19" s="194"/>
    </row>
    <row r="20" spans="1:13" x14ac:dyDescent="0.2">
      <c r="A20" s="18" t="s">
        <v>415</v>
      </c>
      <c r="B20" s="195"/>
      <c r="C20" s="100"/>
      <c r="D20" s="100"/>
      <c r="E20" s="100"/>
      <c r="F20" s="100"/>
      <c r="G20" s="100"/>
      <c r="H20" s="100"/>
      <c r="I20" s="100"/>
      <c r="J20" s="100"/>
      <c r="K20" s="100"/>
      <c r="L20" s="194"/>
      <c r="M20" s="194"/>
    </row>
    <row r="21" spans="1:13" x14ac:dyDescent="0.2">
      <c r="A21" s="18"/>
      <c r="B21" s="145" t="s">
        <v>726</v>
      </c>
      <c r="C21" s="202">
        <f>C30/1.25</f>
        <v>0.51200000000000001</v>
      </c>
      <c r="D21" s="202">
        <f t="shared" ref="D21:E21" si="0">D30/1.25</f>
        <v>0.504</v>
      </c>
      <c r="E21" s="202">
        <f t="shared" si="0"/>
        <v>0.496</v>
      </c>
      <c r="F21" s="202">
        <v>0.49</v>
      </c>
      <c r="G21" s="202">
        <f>G30/1.25</f>
        <v>0.48</v>
      </c>
      <c r="H21" s="199">
        <v>0.9</v>
      </c>
      <c r="I21" s="199">
        <v>1.1000000000000001</v>
      </c>
      <c r="J21" s="199">
        <v>0.9</v>
      </c>
      <c r="K21" s="199">
        <v>1.1000000000000001</v>
      </c>
      <c r="L21" s="194" t="s">
        <v>48</v>
      </c>
      <c r="M21" s="194"/>
    </row>
    <row r="22" spans="1:13" x14ac:dyDescent="0.2">
      <c r="A22" s="18"/>
      <c r="B22" s="145" t="s">
        <v>500</v>
      </c>
      <c r="C22" s="100" t="s">
        <v>49</v>
      </c>
      <c r="D22" s="100">
        <v>75</v>
      </c>
      <c r="E22" s="100">
        <v>75</v>
      </c>
      <c r="F22" s="100">
        <v>75</v>
      </c>
      <c r="G22" s="100">
        <v>75</v>
      </c>
      <c r="H22" s="100"/>
      <c r="I22" s="100"/>
      <c r="J22" s="100"/>
      <c r="K22" s="100"/>
      <c r="L22" s="194" t="s">
        <v>18</v>
      </c>
      <c r="M22" s="194"/>
    </row>
    <row r="23" spans="1:13" x14ac:dyDescent="0.2">
      <c r="A23" s="18"/>
      <c r="B23" s="145" t="s">
        <v>501</v>
      </c>
      <c r="C23" s="100" t="s">
        <v>50</v>
      </c>
      <c r="D23" s="100">
        <v>25</v>
      </c>
      <c r="E23" s="100">
        <v>25</v>
      </c>
      <c r="F23" s="100">
        <v>25</v>
      </c>
      <c r="G23" s="100">
        <v>25</v>
      </c>
      <c r="H23" s="100"/>
      <c r="I23" s="100"/>
      <c r="J23" s="100"/>
      <c r="K23" s="100"/>
      <c r="L23" s="194" t="s">
        <v>18</v>
      </c>
      <c r="M23" s="194"/>
    </row>
    <row r="24" spans="1:13" x14ac:dyDescent="0.2">
      <c r="A24" s="18"/>
      <c r="B24" s="145" t="s">
        <v>727</v>
      </c>
      <c r="C24" s="200">
        <v>1.7600000000000001E-2</v>
      </c>
      <c r="D24" s="200">
        <v>1.7600000000000001E-2</v>
      </c>
      <c r="E24" s="200">
        <v>1.7600000000000001E-2</v>
      </c>
      <c r="F24" s="200">
        <v>1.7600000000000001E-2</v>
      </c>
      <c r="G24" s="200">
        <v>1.7600000000000001E-2</v>
      </c>
      <c r="H24" s="199">
        <v>0.9</v>
      </c>
      <c r="I24" s="199">
        <v>1.1000000000000001</v>
      </c>
      <c r="J24" s="199">
        <v>0.9</v>
      </c>
      <c r="K24" s="199">
        <v>1.1000000000000001</v>
      </c>
      <c r="L24" s="194" t="s">
        <v>51</v>
      </c>
      <c r="M24" s="194"/>
    </row>
    <row r="25" spans="1:13" x14ac:dyDescent="0.2">
      <c r="A25" s="18"/>
      <c r="B25" s="145" t="s">
        <v>728</v>
      </c>
      <c r="C25" s="202">
        <v>6.77</v>
      </c>
      <c r="D25" s="202">
        <v>6.77</v>
      </c>
      <c r="E25" s="202">
        <v>6.77</v>
      </c>
      <c r="F25" s="202">
        <v>6.77</v>
      </c>
      <c r="G25" s="202">
        <v>6.77</v>
      </c>
      <c r="H25" s="199">
        <v>0.9</v>
      </c>
      <c r="I25" s="199">
        <v>1.1000000000000001</v>
      </c>
      <c r="J25" s="199">
        <v>0.9</v>
      </c>
      <c r="K25" s="199">
        <v>1.1000000000000001</v>
      </c>
      <c r="L25" s="194" t="s">
        <v>51</v>
      </c>
      <c r="M25" s="194"/>
    </row>
    <row r="26" spans="1:13" x14ac:dyDescent="0.2">
      <c r="A26" s="18"/>
      <c r="B26" s="145" t="s">
        <v>729</v>
      </c>
      <c r="C26" s="100">
        <v>0</v>
      </c>
      <c r="D26" s="100">
        <v>0</v>
      </c>
      <c r="E26" s="100">
        <v>0</v>
      </c>
      <c r="F26" s="100">
        <v>0</v>
      </c>
      <c r="G26" s="100">
        <v>0</v>
      </c>
      <c r="H26" s="100"/>
      <c r="I26" s="100"/>
      <c r="J26" s="100"/>
      <c r="K26" s="100"/>
      <c r="L26" s="194"/>
      <c r="M26" s="194"/>
    </row>
    <row r="27" spans="1:13" x14ac:dyDescent="0.2">
      <c r="A27" s="195" t="s">
        <v>36</v>
      </c>
      <c r="C27" s="100"/>
      <c r="D27" s="100"/>
      <c r="E27" s="100"/>
      <c r="F27" s="100"/>
      <c r="G27" s="100"/>
      <c r="H27" s="100"/>
      <c r="I27" s="100"/>
      <c r="J27" s="100"/>
      <c r="K27" s="100"/>
      <c r="L27" s="194"/>
      <c r="M27" s="194"/>
    </row>
    <row r="28" spans="1:13" x14ac:dyDescent="0.2">
      <c r="A28" s="18"/>
      <c r="B28" s="145" t="s">
        <v>730</v>
      </c>
      <c r="C28" s="100">
        <v>37.200000000000003</v>
      </c>
      <c r="D28" s="100">
        <v>37.200000000000003</v>
      </c>
      <c r="E28" s="100">
        <v>37.200000000000003</v>
      </c>
      <c r="F28" s="100">
        <v>37.200000000000003</v>
      </c>
      <c r="G28" s="100">
        <v>37.200000000000003</v>
      </c>
      <c r="H28" s="100"/>
      <c r="I28" s="100"/>
      <c r="J28" s="100"/>
      <c r="K28" s="100"/>
      <c r="L28" s="194"/>
      <c r="M28" s="194"/>
    </row>
    <row r="29" spans="1:13" x14ac:dyDescent="0.2">
      <c r="A29" s="18"/>
      <c r="B29" s="145" t="s">
        <v>704</v>
      </c>
      <c r="C29" s="100">
        <v>0.88500000000000001</v>
      </c>
      <c r="D29" s="100">
        <v>0.88500000000000001</v>
      </c>
      <c r="E29" s="100">
        <v>0.88500000000000001</v>
      </c>
      <c r="F29" s="100">
        <v>0.88500000000000001</v>
      </c>
      <c r="G29" s="100">
        <v>0.88500000000000001</v>
      </c>
      <c r="H29" s="100"/>
      <c r="I29" s="100"/>
      <c r="J29" s="100"/>
      <c r="K29" s="100"/>
      <c r="L29" s="194"/>
      <c r="M29" s="194"/>
    </row>
    <row r="30" spans="1:13" x14ac:dyDescent="0.2">
      <c r="A30" s="18"/>
      <c r="B30" s="145" t="s">
        <v>731</v>
      </c>
      <c r="C30" s="100">
        <v>0.64</v>
      </c>
      <c r="D30" s="100">
        <v>0.63</v>
      </c>
      <c r="E30" s="100">
        <v>0.62</v>
      </c>
      <c r="F30" s="100">
        <v>0.61</v>
      </c>
      <c r="G30" s="202">
        <v>0.6</v>
      </c>
      <c r="H30" s="199">
        <v>0.9</v>
      </c>
      <c r="I30" s="199">
        <v>1.1000000000000001</v>
      </c>
      <c r="J30" s="199">
        <v>0.9</v>
      </c>
      <c r="K30" s="199">
        <v>1.1000000000000001</v>
      </c>
      <c r="L30" s="194" t="s">
        <v>211</v>
      </c>
      <c r="M30" s="194"/>
    </row>
    <row r="31" spans="1:13" x14ac:dyDescent="0.2">
      <c r="A31" s="18"/>
      <c r="B31" s="145" t="s">
        <v>500</v>
      </c>
      <c r="C31" s="100" t="s">
        <v>49</v>
      </c>
      <c r="D31" s="100">
        <v>75</v>
      </c>
      <c r="E31" s="100">
        <v>75</v>
      </c>
      <c r="F31" s="100">
        <v>75</v>
      </c>
      <c r="G31" s="100">
        <v>75</v>
      </c>
      <c r="H31" s="100"/>
      <c r="I31" s="100"/>
      <c r="J31" s="100"/>
      <c r="K31" s="100"/>
      <c r="L31" s="194" t="s">
        <v>18</v>
      </c>
      <c r="M31" s="194"/>
    </row>
    <row r="32" spans="1:13" x14ac:dyDescent="0.2">
      <c r="A32" s="18"/>
      <c r="B32" s="145" t="s">
        <v>501</v>
      </c>
      <c r="C32" s="100" t="s">
        <v>50</v>
      </c>
      <c r="D32" s="100">
        <v>25</v>
      </c>
      <c r="E32" s="100">
        <v>25</v>
      </c>
      <c r="F32" s="100">
        <v>25</v>
      </c>
      <c r="G32" s="100">
        <v>25</v>
      </c>
      <c r="H32" s="100"/>
      <c r="I32" s="100"/>
      <c r="J32" s="100"/>
      <c r="K32" s="100"/>
      <c r="L32" s="194" t="s">
        <v>18</v>
      </c>
      <c r="M32" s="194"/>
    </row>
    <row r="33" spans="1:13" x14ac:dyDescent="0.2">
      <c r="A33" s="18"/>
      <c r="B33" s="145" t="s">
        <v>732</v>
      </c>
      <c r="C33" s="200">
        <v>2.1999999999999999E-2</v>
      </c>
      <c r="D33" s="200">
        <v>2.1999999999999999E-2</v>
      </c>
      <c r="E33" s="200">
        <v>2.1999999999999999E-2</v>
      </c>
      <c r="F33" s="200">
        <v>2.1999999999999999E-2</v>
      </c>
      <c r="G33" s="200">
        <v>2.1999999999999999E-2</v>
      </c>
      <c r="H33" s="199">
        <v>0.9</v>
      </c>
      <c r="I33" s="199">
        <v>1.1000000000000001</v>
      </c>
      <c r="J33" s="199">
        <v>0.9</v>
      </c>
      <c r="K33" s="199">
        <v>1.1000000000000001</v>
      </c>
      <c r="L33" s="194" t="s">
        <v>51</v>
      </c>
      <c r="M33" s="194"/>
    </row>
    <row r="34" spans="1:13" ht="10.8" thickBot="1" x14ac:dyDescent="0.25">
      <c r="A34" s="19"/>
      <c r="B34" s="203" t="s">
        <v>733</v>
      </c>
      <c r="C34" s="216">
        <v>7.0000000000000007E-2</v>
      </c>
      <c r="D34" s="216">
        <v>7.0000000000000007E-2</v>
      </c>
      <c r="E34" s="216">
        <v>7.0000000000000007E-2</v>
      </c>
      <c r="F34" s="216">
        <v>7.0000000000000007E-2</v>
      </c>
      <c r="G34" s="216">
        <v>7.0000000000000007E-2</v>
      </c>
      <c r="H34" s="217">
        <v>0.9</v>
      </c>
      <c r="I34" s="217">
        <v>1.1000000000000001</v>
      </c>
      <c r="J34" s="217">
        <v>0.9</v>
      </c>
      <c r="K34" s="217">
        <v>1.1000000000000001</v>
      </c>
      <c r="L34" s="204" t="s">
        <v>51</v>
      </c>
      <c r="M34" s="204"/>
    </row>
    <row r="35" spans="1:13" x14ac:dyDescent="0.2">
      <c r="B35" s="218"/>
      <c r="C35" s="219"/>
      <c r="D35" s="219"/>
      <c r="E35" s="219"/>
      <c r="F35" s="219"/>
      <c r="G35" s="219"/>
      <c r="H35" s="220"/>
      <c r="I35" s="220"/>
      <c r="J35" s="220"/>
      <c r="K35" s="220"/>
      <c r="L35" s="207"/>
      <c r="M35" s="207"/>
    </row>
    <row r="36" spans="1:13" x14ac:dyDescent="0.2">
      <c r="A36" s="205" t="s">
        <v>6</v>
      </c>
    </row>
    <row r="37" spans="1:13" x14ac:dyDescent="0.2">
      <c r="A37" s="117"/>
      <c r="B37" s="120" t="s">
        <v>52</v>
      </c>
    </row>
    <row r="38" spans="1:13" x14ac:dyDescent="0.2">
      <c r="A38" s="117"/>
      <c r="B38" s="120" t="s">
        <v>53</v>
      </c>
    </row>
    <row r="39" spans="1:13" x14ac:dyDescent="0.2">
      <c r="A39" s="117"/>
      <c r="B39" s="120" t="s">
        <v>54</v>
      </c>
    </row>
    <row r="40" spans="1:13" x14ac:dyDescent="0.2">
      <c r="A40" s="117"/>
      <c r="B40" s="120" t="s">
        <v>55</v>
      </c>
    </row>
    <row r="41" spans="1:13" x14ac:dyDescent="0.2">
      <c r="A41" s="117"/>
      <c r="B41" s="120" t="s">
        <v>56</v>
      </c>
    </row>
    <row r="42" spans="1:13" x14ac:dyDescent="0.2">
      <c r="A42" s="117"/>
      <c r="B42" s="120" t="s">
        <v>57</v>
      </c>
    </row>
    <row r="43" spans="1:13" x14ac:dyDescent="0.2">
      <c r="A43" s="117"/>
      <c r="B43" s="120" t="s">
        <v>58</v>
      </c>
    </row>
    <row r="44" spans="1:13" x14ac:dyDescent="0.2">
      <c r="A44" s="117"/>
      <c r="B44" s="120" t="s">
        <v>59</v>
      </c>
    </row>
    <row r="45" spans="1:13" x14ac:dyDescent="0.2">
      <c r="A45" s="117"/>
      <c r="B45" s="120" t="s">
        <v>60</v>
      </c>
    </row>
    <row r="46" spans="1:13" x14ac:dyDescent="0.2">
      <c r="A46" s="117"/>
      <c r="B46" s="120" t="s">
        <v>61</v>
      </c>
    </row>
    <row r="47" spans="1:13" x14ac:dyDescent="0.2">
      <c r="A47" s="117"/>
      <c r="B47" s="120" t="s">
        <v>62</v>
      </c>
    </row>
    <row r="48" spans="1:13" x14ac:dyDescent="0.2">
      <c r="A48" s="117"/>
      <c r="B48" s="120" t="s">
        <v>63</v>
      </c>
    </row>
    <row r="49" spans="1:2" x14ac:dyDescent="0.2">
      <c r="A49" s="117"/>
      <c r="B49" s="120" t="s">
        <v>64</v>
      </c>
    </row>
    <row r="50" spans="1:2" x14ac:dyDescent="0.2">
      <c r="B50" s="120"/>
    </row>
    <row r="51" spans="1:2" x14ac:dyDescent="0.2">
      <c r="A51" s="205" t="s">
        <v>16</v>
      </c>
    </row>
    <row r="52" spans="1:2" x14ac:dyDescent="0.2">
      <c r="A52" s="117"/>
      <c r="B52" s="120" t="s">
        <v>499</v>
      </c>
    </row>
    <row r="53" spans="1:2" x14ac:dyDescent="0.2">
      <c r="A53" s="117"/>
      <c r="B53" s="120" t="s">
        <v>65</v>
      </c>
    </row>
    <row r="54" spans="1:2" x14ac:dyDescent="0.2">
      <c r="A54" s="117"/>
      <c r="B54" s="120" t="s">
        <v>66</v>
      </c>
    </row>
    <row r="55" spans="1:2" x14ac:dyDescent="0.2">
      <c r="A55" s="117"/>
      <c r="B55" s="120" t="s">
        <v>67</v>
      </c>
    </row>
    <row r="56" spans="1:2" x14ac:dyDescent="0.2">
      <c r="A56" s="117"/>
      <c r="B56" s="120" t="s">
        <v>68</v>
      </c>
    </row>
    <row r="57" spans="1:2" x14ac:dyDescent="0.2">
      <c r="A57" s="117"/>
      <c r="B57" s="120" t="s">
        <v>69</v>
      </c>
    </row>
    <row r="58" spans="1:2" x14ac:dyDescent="0.2">
      <c r="A58" s="117"/>
      <c r="B58" s="120" t="s">
        <v>70</v>
      </c>
    </row>
    <row r="59" spans="1:2" x14ac:dyDescent="0.2">
      <c r="A59" s="117"/>
      <c r="B59" s="120" t="s">
        <v>71</v>
      </c>
    </row>
    <row r="60" spans="1:2" x14ac:dyDescent="0.2">
      <c r="A60" s="117"/>
      <c r="B60" s="120" t="s">
        <v>72</v>
      </c>
    </row>
    <row r="61" spans="1:2" x14ac:dyDescent="0.2">
      <c r="A61" s="117"/>
      <c r="B61" s="120" t="s">
        <v>73</v>
      </c>
    </row>
    <row r="62" spans="1:2" x14ac:dyDescent="0.2">
      <c r="A62" s="117"/>
      <c r="B62" s="120" t="s">
        <v>74</v>
      </c>
    </row>
  </sheetData>
  <mergeCells count="1">
    <mergeCell ref="C1:M1"/>
  </mergeCells>
  <hyperlinks>
    <hyperlink ref="B53" r:id="rId1" display="https://www.iisd.org/gsi/sites/default/files/bf_awc_germany.pdf"/>
    <hyperlink ref="B54" r:id="rId2" display="http://www.desmetballestra.com/images/PDF-Brochures-2014/Biodiesel2015.pdf"/>
    <hyperlink ref="B55" r:id="rId3" display="http://www.eia.gov/cfapps/ipdbproject/IEDIndex3.cfm?tid=79&amp;pid=79&amp;aid=1"/>
    <hyperlink ref="B56" r:id="rId4" display="https://ens.dk/sites/ens.dk/files/Statistik/energy_statistics_2015.pdf"/>
    <hyperlink ref="B57" r:id="rId5" display="http://task39.sites.olt.ubc.ca/files/2015/06/IEA-Bioenergy-Task-39-Newsletter-Issue-39-May-2015-final.pdf"/>
    <hyperlink ref="B58" r:id="rId6" display="https://doi.org/10.1016/j.biortech.2017.12.031"/>
    <hyperlink ref="B59" r:id="rId7" display="https://www.cargill.com/2017/cargill-to-build-state-of-the-art-biodiesel-plant-in-wichita-ks"/>
    <hyperlink ref="B60" r:id="rId8" display="http://www.irena.org/-/media/Files/IRENA/Agency/Publication/2013/Road_Transport.ashx"/>
    <hyperlink ref="B61" r:id="rId9" display="http://task39.sites.olt.ubc.ca/files/2013/05/Technological-learning-in-the-German-Biodiesel-Industry.pdf"/>
    <hyperlink ref="B62" r:id="rId10" display="http://www.extension.iastate.edu/agdm/energy/xls/d1-15biodieselprofitability.xlsx"/>
    <hyperlink ref="C1" location="INDEX" display="Vegetable Oil FAME"/>
  </hyperlinks>
  <pageMargins left="0.7" right="0.7" top="0.75" bottom="0.75" header="0.3" footer="0.3"/>
  <pageSetup paperSize="9" orientation="portrait" r:id="rId1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M62"/>
  <sheetViews>
    <sheetView showGridLines="0" topLeftCell="A2" zoomScaleNormal="100" workbookViewId="0">
      <selection activeCell="Q33" sqref="Q33"/>
    </sheetView>
  </sheetViews>
  <sheetFormatPr defaultColWidth="8.88671875" defaultRowHeight="10.199999999999999" x14ac:dyDescent="0.2"/>
  <cols>
    <col min="1" max="1" width="2.88671875" style="121" customWidth="1"/>
    <col min="2" max="2" width="39.109375" style="121" customWidth="1"/>
    <col min="3" max="10" width="4.5546875" style="121" bestFit="1" customWidth="1"/>
    <col min="11" max="12" width="4.44140625" style="121" bestFit="1" customWidth="1"/>
    <col min="13" max="13" width="2.88671875" style="121" bestFit="1" customWidth="1"/>
    <col min="14" max="16384" width="8.88671875" style="121"/>
  </cols>
  <sheetData>
    <row r="1" spans="1:13" ht="24" customHeight="1" x14ac:dyDescent="0.2">
      <c r="A1" s="27" t="s">
        <v>15</v>
      </c>
      <c r="B1" s="6"/>
      <c r="C1" s="420" t="s">
        <v>212</v>
      </c>
      <c r="D1" s="425"/>
      <c r="E1" s="425"/>
      <c r="F1" s="425"/>
      <c r="G1" s="425"/>
      <c r="H1" s="425"/>
      <c r="I1" s="425"/>
      <c r="J1" s="425"/>
      <c r="K1" s="425"/>
      <c r="L1" s="425"/>
      <c r="M1" s="425"/>
    </row>
    <row r="2" spans="1:13" x14ac:dyDescent="0.2">
      <c r="A2" s="28" t="s">
        <v>412</v>
      </c>
      <c r="B2" s="7"/>
      <c r="C2" s="29">
        <v>2015</v>
      </c>
      <c r="D2" s="29">
        <v>2020</v>
      </c>
      <c r="E2" s="29">
        <v>2030</v>
      </c>
      <c r="F2" s="29">
        <v>2040</v>
      </c>
      <c r="G2" s="29">
        <v>2050</v>
      </c>
      <c r="H2" s="90">
        <v>2020</v>
      </c>
      <c r="I2" s="90">
        <v>2020</v>
      </c>
      <c r="J2" s="90">
        <v>2050</v>
      </c>
      <c r="K2" s="90">
        <v>2050</v>
      </c>
      <c r="L2" s="30" t="s">
        <v>14</v>
      </c>
      <c r="M2" s="30" t="s">
        <v>13</v>
      </c>
    </row>
    <row r="3" spans="1:13" ht="10.8" thickBot="1" x14ac:dyDescent="0.25">
      <c r="A3" s="31" t="s">
        <v>832</v>
      </c>
      <c r="B3" s="8"/>
      <c r="C3" s="83" t="s">
        <v>833</v>
      </c>
      <c r="D3" s="83" t="s">
        <v>833</v>
      </c>
      <c r="E3" s="83" t="s">
        <v>833</v>
      </c>
      <c r="F3" s="83" t="s">
        <v>833</v>
      </c>
      <c r="G3" s="83" t="s">
        <v>833</v>
      </c>
      <c r="H3" s="93" t="s">
        <v>12</v>
      </c>
      <c r="I3" s="93" t="s">
        <v>11</v>
      </c>
      <c r="J3" s="93" t="s">
        <v>12</v>
      </c>
      <c r="K3" s="93" t="s">
        <v>11</v>
      </c>
      <c r="L3" s="32" t="s">
        <v>17</v>
      </c>
      <c r="M3" s="32" t="s">
        <v>17</v>
      </c>
    </row>
    <row r="4" spans="1:13" x14ac:dyDescent="0.2">
      <c r="A4" s="24" t="s">
        <v>413</v>
      </c>
      <c r="B4" s="1" t="s">
        <v>414</v>
      </c>
      <c r="C4" s="2"/>
      <c r="D4" s="2"/>
      <c r="E4" s="2"/>
      <c r="F4" s="2"/>
      <c r="G4" s="2"/>
      <c r="H4" s="2"/>
      <c r="I4" s="2"/>
      <c r="J4" s="2"/>
      <c r="K4" s="2"/>
      <c r="L4" s="3"/>
      <c r="M4" s="3"/>
    </row>
    <row r="5" spans="1:13" x14ac:dyDescent="0.2">
      <c r="A5" s="18" t="s">
        <v>10</v>
      </c>
      <c r="B5" s="18"/>
      <c r="C5" s="2"/>
      <c r="D5" s="2"/>
      <c r="E5" s="2"/>
      <c r="F5" s="2"/>
      <c r="G5" s="2"/>
      <c r="H5" s="2"/>
      <c r="I5" s="2"/>
      <c r="J5" s="2"/>
      <c r="K5" s="2"/>
      <c r="L5" s="3"/>
      <c r="M5" s="3"/>
    </row>
    <row r="6" spans="1:13" x14ac:dyDescent="0.2">
      <c r="A6" s="18"/>
      <c r="B6" s="4" t="s">
        <v>599</v>
      </c>
      <c r="C6" s="100">
        <v>50</v>
      </c>
      <c r="D6" s="100">
        <v>50</v>
      </c>
      <c r="E6" s="100">
        <v>50</v>
      </c>
      <c r="F6" s="100">
        <v>50</v>
      </c>
      <c r="G6" s="100">
        <v>50</v>
      </c>
      <c r="H6" s="196">
        <v>0.5</v>
      </c>
      <c r="I6" s="196">
        <v>2</v>
      </c>
      <c r="J6" s="196">
        <v>0.5</v>
      </c>
      <c r="K6" s="196">
        <v>2</v>
      </c>
      <c r="L6" s="3" t="s">
        <v>5</v>
      </c>
      <c r="M6" s="3">
        <v>1</v>
      </c>
    </row>
    <row r="7" spans="1:13" x14ac:dyDescent="0.2">
      <c r="A7" s="18"/>
      <c r="B7" s="4" t="s">
        <v>607</v>
      </c>
      <c r="C7" s="100">
        <v>60</v>
      </c>
      <c r="D7" s="100">
        <v>60</v>
      </c>
      <c r="E7" s="100">
        <v>60</v>
      </c>
      <c r="F7" s="100">
        <v>60</v>
      </c>
      <c r="G7" s="100">
        <v>60</v>
      </c>
      <c r="H7" s="196">
        <v>0.5</v>
      </c>
      <c r="I7" s="196">
        <v>2</v>
      </c>
      <c r="J7" s="196">
        <v>0.5</v>
      </c>
      <c r="K7" s="196">
        <v>2</v>
      </c>
      <c r="L7" s="3" t="s">
        <v>45</v>
      </c>
      <c r="M7" s="3"/>
    </row>
    <row r="8" spans="1:13" x14ac:dyDescent="0.2">
      <c r="A8" s="18"/>
      <c r="B8" s="18" t="s">
        <v>590</v>
      </c>
      <c r="C8" s="100"/>
      <c r="D8" s="100"/>
      <c r="E8" s="100"/>
      <c r="F8" s="100"/>
      <c r="G8" s="100"/>
      <c r="H8" s="100"/>
      <c r="I8" s="100"/>
      <c r="J8" s="100"/>
      <c r="K8" s="100"/>
      <c r="L8" s="3"/>
      <c r="M8" s="3"/>
    </row>
    <row r="9" spans="1:13" x14ac:dyDescent="0.2">
      <c r="A9" s="18"/>
      <c r="B9" s="4" t="s">
        <v>601</v>
      </c>
      <c r="C9" s="100">
        <v>0.90600000000000003</v>
      </c>
      <c r="D9" s="100">
        <v>0.90900000000000003</v>
      </c>
      <c r="E9" s="100">
        <v>0.91200000000000003</v>
      </c>
      <c r="F9" s="100">
        <v>0.91200000000000003</v>
      </c>
      <c r="G9" s="100">
        <v>0.91200000000000003</v>
      </c>
      <c r="H9" s="199">
        <v>0.99</v>
      </c>
      <c r="I9" s="199">
        <v>1.01</v>
      </c>
      <c r="J9" s="199">
        <v>0.99</v>
      </c>
      <c r="K9" s="199">
        <v>1.01</v>
      </c>
      <c r="L9" s="3" t="s">
        <v>46</v>
      </c>
      <c r="M9" s="3">
        <v>1</v>
      </c>
    </row>
    <row r="10" spans="1:13" x14ac:dyDescent="0.2">
      <c r="A10" s="18"/>
      <c r="B10" s="4" t="s">
        <v>602</v>
      </c>
      <c r="C10" s="100">
        <v>4.3999999999999997E-2</v>
      </c>
      <c r="D10" s="100">
        <v>4.3999999999999997E-2</v>
      </c>
      <c r="E10" s="100">
        <v>4.3999999999999997E-2</v>
      </c>
      <c r="F10" s="100">
        <v>4.3999999999999997E-2</v>
      </c>
      <c r="G10" s="100">
        <v>4.3999999999999997E-2</v>
      </c>
      <c r="H10" s="199">
        <v>0.93</v>
      </c>
      <c r="I10" s="199">
        <v>1.07</v>
      </c>
      <c r="J10" s="199">
        <v>0.93</v>
      </c>
      <c r="K10" s="199">
        <v>1.07</v>
      </c>
      <c r="L10" s="3" t="s">
        <v>47</v>
      </c>
      <c r="M10" s="3">
        <v>1</v>
      </c>
    </row>
    <row r="11" spans="1:13" x14ac:dyDescent="0.2">
      <c r="A11" s="18"/>
      <c r="B11" s="4" t="s">
        <v>603</v>
      </c>
      <c r="C11" s="100">
        <v>7.0000000000000001E-3</v>
      </c>
      <c r="D11" s="100">
        <v>6.0000000000000001E-3</v>
      </c>
      <c r="E11" s="100">
        <v>5.0000000000000001E-3</v>
      </c>
      <c r="F11" s="100">
        <v>5.0000000000000001E-3</v>
      </c>
      <c r="G11" s="100">
        <v>4.0000000000000001E-3</v>
      </c>
      <c r="H11" s="199">
        <v>0.5</v>
      </c>
      <c r="I11" s="199">
        <v>1.5</v>
      </c>
      <c r="J11" s="199">
        <v>0.5</v>
      </c>
      <c r="K11" s="199">
        <v>1.5</v>
      </c>
      <c r="L11" s="3" t="s">
        <v>46</v>
      </c>
      <c r="M11" s="3">
        <v>1</v>
      </c>
    </row>
    <row r="12" spans="1:13" x14ac:dyDescent="0.2">
      <c r="A12" s="18"/>
      <c r="B12" s="4" t="s">
        <v>604</v>
      </c>
      <c r="C12" s="100">
        <v>4.3999999999999997E-2</v>
      </c>
      <c r="D12" s="100">
        <v>0.04</v>
      </c>
      <c r="E12" s="100">
        <v>3.5999999999999997E-2</v>
      </c>
      <c r="F12" s="100">
        <v>3.4000000000000002E-2</v>
      </c>
      <c r="G12" s="100">
        <v>3.2000000000000001E-2</v>
      </c>
      <c r="H12" s="199">
        <v>0.5</v>
      </c>
      <c r="I12" s="199">
        <v>0.5</v>
      </c>
      <c r="J12" s="199">
        <v>0.5</v>
      </c>
      <c r="K12" s="199">
        <v>0.5</v>
      </c>
      <c r="L12" s="3" t="s">
        <v>46</v>
      </c>
      <c r="M12" s="3">
        <v>1</v>
      </c>
    </row>
    <row r="13" spans="1:13" x14ac:dyDescent="0.2">
      <c r="A13" s="18"/>
      <c r="B13" s="18" t="s">
        <v>591</v>
      </c>
      <c r="C13" s="100"/>
      <c r="D13" s="100"/>
      <c r="E13" s="100"/>
      <c r="F13" s="100"/>
      <c r="G13" s="100"/>
      <c r="H13" s="100"/>
      <c r="I13" s="100"/>
      <c r="J13" s="100"/>
      <c r="K13" s="100"/>
      <c r="L13" s="3"/>
      <c r="M13" s="3"/>
    </row>
    <row r="14" spans="1:13" x14ac:dyDescent="0.2">
      <c r="A14" s="18"/>
      <c r="B14" s="4" t="s">
        <v>608</v>
      </c>
      <c r="C14" s="100">
        <v>0.84</v>
      </c>
      <c r="D14" s="100">
        <v>0.85</v>
      </c>
      <c r="E14" s="100">
        <v>0.86</v>
      </c>
      <c r="F14" s="100">
        <v>0.86</v>
      </c>
      <c r="G14" s="100">
        <v>0.87</v>
      </c>
      <c r="H14" s="199">
        <v>0.99</v>
      </c>
      <c r="I14" s="199">
        <v>1.01</v>
      </c>
      <c r="J14" s="199">
        <v>0.99</v>
      </c>
      <c r="K14" s="199">
        <v>1.01</v>
      </c>
      <c r="L14" s="3" t="s">
        <v>0</v>
      </c>
      <c r="M14" s="3">
        <v>1</v>
      </c>
    </row>
    <row r="15" spans="1:13" x14ac:dyDescent="0.2">
      <c r="A15" s="18"/>
      <c r="B15" s="4" t="s">
        <v>609</v>
      </c>
      <c r="C15" s="100">
        <v>0.04</v>
      </c>
      <c r="D15" s="100">
        <v>0.04</v>
      </c>
      <c r="E15" s="100">
        <v>0.04</v>
      </c>
      <c r="F15" s="100">
        <v>0.04</v>
      </c>
      <c r="G15" s="100">
        <v>0.04</v>
      </c>
      <c r="H15" s="199">
        <v>0.99</v>
      </c>
      <c r="I15" s="199">
        <v>1.01</v>
      </c>
      <c r="J15" s="199">
        <v>0.99</v>
      </c>
      <c r="K15" s="199">
        <v>1.01</v>
      </c>
      <c r="L15" s="3" t="s">
        <v>0</v>
      </c>
      <c r="M15" s="3">
        <v>1</v>
      </c>
    </row>
    <row r="16" spans="1:13" x14ac:dyDescent="0.2">
      <c r="A16" s="18"/>
      <c r="B16" s="4" t="s">
        <v>417</v>
      </c>
      <c r="C16" s="100">
        <v>0</v>
      </c>
      <c r="D16" s="100">
        <v>0</v>
      </c>
      <c r="E16" s="100">
        <v>0</v>
      </c>
      <c r="F16" s="100">
        <v>0</v>
      </c>
      <c r="G16" s="100">
        <v>0</v>
      </c>
      <c r="H16" s="100"/>
      <c r="I16" s="100"/>
      <c r="J16" s="100"/>
      <c r="K16" s="100"/>
      <c r="L16" s="3" t="s">
        <v>19</v>
      </c>
      <c r="M16" s="3"/>
    </row>
    <row r="17" spans="1:13" x14ac:dyDescent="0.2">
      <c r="A17" s="18"/>
      <c r="B17" s="4" t="s">
        <v>422</v>
      </c>
      <c r="C17" s="100">
        <v>2</v>
      </c>
      <c r="D17" s="100">
        <v>2</v>
      </c>
      <c r="E17" s="100">
        <v>2</v>
      </c>
      <c r="F17" s="100">
        <v>2</v>
      </c>
      <c r="G17" s="100">
        <v>2</v>
      </c>
      <c r="H17" s="100"/>
      <c r="I17" s="100"/>
      <c r="J17" s="100"/>
      <c r="K17" s="100"/>
      <c r="L17" s="3"/>
      <c r="M17" s="3"/>
    </row>
    <row r="18" spans="1:13" x14ac:dyDescent="0.2">
      <c r="A18" s="18"/>
      <c r="B18" s="4" t="s">
        <v>419</v>
      </c>
      <c r="C18" s="100">
        <v>25</v>
      </c>
      <c r="D18" s="100">
        <v>25</v>
      </c>
      <c r="E18" s="100">
        <v>25</v>
      </c>
      <c r="F18" s="100">
        <v>25</v>
      </c>
      <c r="G18" s="100">
        <v>25</v>
      </c>
      <c r="H18" s="100"/>
      <c r="I18" s="100"/>
      <c r="J18" s="100"/>
      <c r="K18" s="100"/>
      <c r="L18" s="3"/>
      <c r="M18" s="3"/>
    </row>
    <row r="19" spans="1:13" x14ac:dyDescent="0.2">
      <c r="A19" s="18"/>
      <c r="B19" s="4" t="s">
        <v>420</v>
      </c>
      <c r="C19" s="100">
        <v>1.5</v>
      </c>
      <c r="D19" s="100">
        <v>1.5</v>
      </c>
      <c r="E19" s="100">
        <v>1.5</v>
      </c>
      <c r="F19" s="100">
        <v>1.5</v>
      </c>
      <c r="G19" s="100">
        <v>1.5</v>
      </c>
      <c r="H19" s="100"/>
      <c r="I19" s="100"/>
      <c r="J19" s="100"/>
      <c r="K19" s="100"/>
      <c r="L19" s="3"/>
      <c r="M19" s="3"/>
    </row>
    <row r="20" spans="1:13" x14ac:dyDescent="0.2">
      <c r="A20" s="18" t="s">
        <v>415</v>
      </c>
      <c r="B20" s="18"/>
      <c r="C20" s="100"/>
      <c r="D20" s="100"/>
      <c r="E20" s="100"/>
      <c r="F20" s="100"/>
      <c r="G20" s="100"/>
      <c r="H20" s="100"/>
      <c r="I20" s="100"/>
      <c r="J20" s="100"/>
      <c r="K20" s="100"/>
      <c r="L20" s="3"/>
      <c r="M20" s="3"/>
    </row>
    <row r="21" spans="1:13" x14ac:dyDescent="0.2">
      <c r="A21" s="18"/>
      <c r="B21" s="4" t="s">
        <v>726</v>
      </c>
      <c r="C21" s="202">
        <v>1.0811526411014516</v>
      </c>
      <c r="D21" s="202">
        <v>1.016120903290838</v>
      </c>
      <c r="E21" s="202">
        <v>0.93483123102757082</v>
      </c>
      <c r="F21" s="202">
        <v>0.89418639489593754</v>
      </c>
      <c r="G21" s="202">
        <v>0.84</v>
      </c>
      <c r="H21" s="196">
        <v>0.8</v>
      </c>
      <c r="I21" s="196">
        <v>1.2</v>
      </c>
      <c r="J21" s="196">
        <v>0.9</v>
      </c>
      <c r="K21" s="196">
        <v>1.1000000000000001</v>
      </c>
      <c r="L21" s="3" t="s">
        <v>48</v>
      </c>
      <c r="M21" s="3">
        <v>3</v>
      </c>
    </row>
    <row r="22" spans="1:13" x14ac:dyDescent="0.2">
      <c r="A22" s="18"/>
      <c r="B22" s="4" t="s">
        <v>500</v>
      </c>
      <c r="C22" s="100">
        <v>75</v>
      </c>
      <c r="D22" s="100">
        <v>75</v>
      </c>
      <c r="E22" s="100">
        <v>75</v>
      </c>
      <c r="F22" s="100">
        <v>75</v>
      </c>
      <c r="G22" s="100">
        <v>75</v>
      </c>
      <c r="H22" s="100"/>
      <c r="I22" s="100"/>
      <c r="J22" s="100"/>
      <c r="K22" s="100"/>
      <c r="L22" s="3" t="s">
        <v>18</v>
      </c>
      <c r="M22" s="3"/>
    </row>
    <row r="23" spans="1:13" x14ac:dyDescent="0.2">
      <c r="A23" s="18"/>
      <c r="B23" s="4" t="s">
        <v>501</v>
      </c>
      <c r="C23" s="100">
        <v>25</v>
      </c>
      <c r="D23" s="100">
        <v>25</v>
      </c>
      <c r="E23" s="100">
        <v>25</v>
      </c>
      <c r="F23" s="100">
        <v>25</v>
      </c>
      <c r="G23" s="100">
        <v>25</v>
      </c>
      <c r="H23" s="199"/>
      <c r="I23" s="199"/>
      <c r="J23" s="199"/>
      <c r="K23" s="199"/>
      <c r="L23" s="3" t="s">
        <v>18</v>
      </c>
      <c r="M23" s="3"/>
    </row>
    <row r="24" spans="1:13" x14ac:dyDescent="0.2">
      <c r="A24" s="18"/>
      <c r="B24" s="4" t="s">
        <v>727</v>
      </c>
      <c r="C24" s="200">
        <v>0.1224105461393597</v>
      </c>
      <c r="D24" s="200">
        <v>0.1224105461393597</v>
      </c>
      <c r="E24" s="200">
        <v>0.1224105461393597</v>
      </c>
      <c r="F24" s="200">
        <v>0.1224105461393597</v>
      </c>
      <c r="G24" s="200">
        <v>0.1224105461393597</v>
      </c>
      <c r="H24" s="199">
        <v>0.9</v>
      </c>
      <c r="I24" s="199">
        <v>1.1000000000000001</v>
      </c>
      <c r="J24" s="199">
        <v>0.9</v>
      </c>
      <c r="K24" s="199">
        <v>1.1000000000000001</v>
      </c>
      <c r="L24" s="3" t="s">
        <v>51</v>
      </c>
      <c r="M24" s="3">
        <v>4</v>
      </c>
    </row>
    <row r="25" spans="1:13" x14ac:dyDescent="0.2">
      <c r="A25" s="18"/>
      <c r="B25" s="4" t="s">
        <v>728</v>
      </c>
      <c r="C25" s="202">
        <v>7.6543947517200612</v>
      </c>
      <c r="D25" s="202">
        <v>7.6543947517200612</v>
      </c>
      <c r="E25" s="202">
        <v>7.6543947517200612</v>
      </c>
      <c r="F25" s="202">
        <v>7.6543947517200612</v>
      </c>
      <c r="G25" s="202">
        <v>7.6543947517200612</v>
      </c>
      <c r="H25" s="199">
        <v>0.9</v>
      </c>
      <c r="I25" s="199">
        <v>1.1000000000000001</v>
      </c>
      <c r="J25" s="199">
        <v>0.9</v>
      </c>
      <c r="K25" s="199">
        <v>1.1000000000000001</v>
      </c>
      <c r="L25" s="3" t="s">
        <v>51</v>
      </c>
      <c r="M25" s="3">
        <v>4</v>
      </c>
    </row>
    <row r="26" spans="1:13" x14ac:dyDescent="0.2">
      <c r="A26" s="18"/>
      <c r="B26" s="4" t="s">
        <v>729</v>
      </c>
      <c r="C26" s="202">
        <v>0</v>
      </c>
      <c r="D26" s="202">
        <v>0</v>
      </c>
      <c r="E26" s="202">
        <v>0</v>
      </c>
      <c r="F26" s="202">
        <v>0</v>
      </c>
      <c r="G26" s="202">
        <v>0</v>
      </c>
      <c r="H26" s="100"/>
      <c r="I26" s="100"/>
      <c r="J26" s="100"/>
      <c r="K26" s="100"/>
      <c r="L26" s="3"/>
      <c r="M26" s="3"/>
    </row>
    <row r="27" spans="1:13" x14ac:dyDescent="0.2">
      <c r="A27" s="18" t="s">
        <v>36</v>
      </c>
      <c r="C27" s="100"/>
      <c r="D27" s="100"/>
      <c r="E27" s="100"/>
      <c r="F27" s="100"/>
      <c r="G27" s="100"/>
      <c r="H27" s="100"/>
      <c r="I27" s="100"/>
      <c r="J27" s="100"/>
      <c r="K27" s="100"/>
      <c r="L27" s="3"/>
      <c r="M27" s="3"/>
    </row>
    <row r="28" spans="1:13" x14ac:dyDescent="0.2">
      <c r="A28" s="18"/>
      <c r="B28" s="4" t="s">
        <v>730</v>
      </c>
      <c r="C28" s="100">
        <v>37.200000000000003</v>
      </c>
      <c r="D28" s="100">
        <v>37.200000000000003</v>
      </c>
      <c r="E28" s="100">
        <v>37.200000000000003</v>
      </c>
      <c r="F28" s="100">
        <v>37.200000000000003</v>
      </c>
      <c r="G28" s="100">
        <v>37.200000000000003</v>
      </c>
      <c r="H28" s="100"/>
      <c r="I28" s="100"/>
      <c r="J28" s="100"/>
      <c r="K28" s="100"/>
      <c r="L28" s="3"/>
      <c r="M28" s="3"/>
    </row>
    <row r="29" spans="1:13" x14ac:dyDescent="0.2">
      <c r="A29" s="18"/>
      <c r="B29" s="4" t="s">
        <v>704</v>
      </c>
      <c r="C29" s="100">
        <v>0.88500000000000001</v>
      </c>
      <c r="D29" s="100">
        <v>0.88500000000000001</v>
      </c>
      <c r="E29" s="100">
        <v>0.88500000000000001</v>
      </c>
      <c r="F29" s="100">
        <v>0.88500000000000001</v>
      </c>
      <c r="G29" s="100">
        <v>0.88500000000000001</v>
      </c>
      <c r="H29" s="100"/>
      <c r="I29" s="100"/>
      <c r="J29" s="100"/>
      <c r="K29" s="100"/>
      <c r="L29" s="3"/>
      <c r="M29" s="3"/>
    </row>
    <row r="30" spans="1:13" x14ac:dyDescent="0.2">
      <c r="A30" s="18"/>
      <c r="B30" s="4" t="s">
        <v>731</v>
      </c>
      <c r="C30" s="100">
        <v>1.33</v>
      </c>
      <c r="D30" s="100">
        <v>1.25</v>
      </c>
      <c r="E30" s="100">
        <v>1.1499999999999999</v>
      </c>
      <c r="F30" s="202">
        <v>1.1000000000000001</v>
      </c>
      <c r="G30" s="202">
        <v>1</v>
      </c>
      <c r="H30" s="196">
        <v>0.8</v>
      </c>
      <c r="I30" s="196">
        <v>1.2</v>
      </c>
      <c r="J30" s="196">
        <v>0.9</v>
      </c>
      <c r="K30" s="196">
        <v>1.1000000000000001</v>
      </c>
      <c r="L30" s="3"/>
      <c r="M30" s="3"/>
    </row>
    <row r="31" spans="1:13" x14ac:dyDescent="0.2">
      <c r="A31" s="18"/>
      <c r="B31" s="4" t="s">
        <v>500</v>
      </c>
      <c r="C31" s="100">
        <v>75</v>
      </c>
      <c r="D31" s="100">
        <v>75</v>
      </c>
      <c r="E31" s="100">
        <v>75</v>
      </c>
      <c r="F31" s="100">
        <v>75</v>
      </c>
      <c r="G31" s="100">
        <v>75</v>
      </c>
      <c r="H31" s="100"/>
      <c r="I31" s="100"/>
      <c r="J31" s="100"/>
      <c r="K31" s="100"/>
      <c r="L31" s="3" t="s">
        <v>18</v>
      </c>
      <c r="M31" s="3"/>
    </row>
    <row r="32" spans="1:13" x14ac:dyDescent="0.2">
      <c r="A32" s="18"/>
      <c r="B32" s="4" t="s">
        <v>501</v>
      </c>
      <c r="C32" s="100">
        <v>25</v>
      </c>
      <c r="D32" s="100">
        <v>25</v>
      </c>
      <c r="E32" s="100">
        <v>25</v>
      </c>
      <c r="F32" s="100">
        <v>25</v>
      </c>
      <c r="G32" s="100">
        <v>25</v>
      </c>
      <c r="H32" s="100"/>
      <c r="I32" s="100"/>
      <c r="J32" s="100"/>
      <c r="K32" s="100"/>
      <c r="L32" s="3" t="s">
        <v>18</v>
      </c>
      <c r="M32" s="3"/>
    </row>
    <row r="33" spans="1:13" x14ac:dyDescent="0.2">
      <c r="A33" s="18"/>
      <c r="B33" s="4" t="s">
        <v>732</v>
      </c>
      <c r="C33" s="202">
        <v>0.14689265536723164</v>
      </c>
      <c r="D33" s="202">
        <v>0.14689265536723164</v>
      </c>
      <c r="E33" s="202">
        <v>0.14689265536723164</v>
      </c>
      <c r="F33" s="202">
        <v>0.14689265536723164</v>
      </c>
      <c r="G33" s="202">
        <v>0.14689265536723164</v>
      </c>
      <c r="H33" s="196">
        <v>0.9</v>
      </c>
      <c r="I33" s="196">
        <v>1.1000000000000001</v>
      </c>
      <c r="J33" s="196">
        <v>0.9</v>
      </c>
      <c r="K33" s="196">
        <v>1.1000000000000001</v>
      </c>
      <c r="L33" s="3" t="s">
        <v>51</v>
      </c>
      <c r="M33" s="3"/>
    </row>
    <row r="34" spans="1:13" ht="10.8" thickBot="1" x14ac:dyDescent="0.25">
      <c r="A34" s="19"/>
      <c r="B34" s="33" t="s">
        <v>733</v>
      </c>
      <c r="C34" s="221">
        <v>7.909604519774012E-2</v>
      </c>
      <c r="D34" s="221">
        <v>7.909604519774012E-2</v>
      </c>
      <c r="E34" s="221">
        <v>7.909604519774012E-2</v>
      </c>
      <c r="F34" s="221">
        <v>7.909604519774012E-2</v>
      </c>
      <c r="G34" s="221">
        <v>7.909604519774012E-2</v>
      </c>
      <c r="H34" s="222">
        <v>0.9</v>
      </c>
      <c r="I34" s="222">
        <v>1.1000000000000001</v>
      </c>
      <c r="J34" s="222">
        <v>0.9</v>
      </c>
      <c r="K34" s="222">
        <v>1.1000000000000001</v>
      </c>
      <c r="L34" s="5" t="s">
        <v>51</v>
      </c>
      <c r="M34" s="5"/>
    </row>
    <row r="35" spans="1:13" x14ac:dyDescent="0.2">
      <c r="B35" s="20"/>
      <c r="C35" s="21"/>
      <c r="D35" s="21"/>
      <c r="E35" s="21"/>
      <c r="F35" s="21"/>
      <c r="G35" s="21"/>
      <c r="H35" s="22"/>
      <c r="I35" s="22"/>
      <c r="J35" s="22"/>
      <c r="K35" s="22"/>
      <c r="L35" s="23"/>
      <c r="M35" s="9"/>
    </row>
    <row r="36" spans="1:13" x14ac:dyDescent="0.2">
      <c r="A36" s="205" t="s">
        <v>6</v>
      </c>
    </row>
    <row r="37" spans="1:13" x14ac:dyDescent="0.2">
      <c r="A37" s="117"/>
      <c r="B37" s="120" t="s">
        <v>52</v>
      </c>
    </row>
    <row r="38" spans="1:13" x14ac:dyDescent="0.2">
      <c r="A38" s="117"/>
      <c r="B38" s="120" t="s">
        <v>53</v>
      </c>
    </row>
    <row r="39" spans="1:13" x14ac:dyDescent="0.2">
      <c r="A39" s="117"/>
      <c r="B39" s="120" t="s">
        <v>54</v>
      </c>
    </row>
    <row r="40" spans="1:13" x14ac:dyDescent="0.2">
      <c r="A40" s="117"/>
      <c r="B40" s="120" t="s">
        <v>55</v>
      </c>
    </row>
    <row r="41" spans="1:13" x14ac:dyDescent="0.2">
      <c r="A41" s="117"/>
      <c r="B41" s="120" t="s">
        <v>56</v>
      </c>
    </row>
    <row r="42" spans="1:13" x14ac:dyDescent="0.2">
      <c r="A42" s="117"/>
      <c r="B42" s="120" t="s">
        <v>57</v>
      </c>
    </row>
    <row r="43" spans="1:13" x14ac:dyDescent="0.2">
      <c r="A43" s="117"/>
      <c r="B43" s="120" t="s">
        <v>58</v>
      </c>
    </row>
    <row r="44" spans="1:13" x14ac:dyDescent="0.2">
      <c r="A44" s="117"/>
      <c r="B44" s="120" t="s">
        <v>59</v>
      </c>
    </row>
    <row r="45" spans="1:13" x14ac:dyDescent="0.2">
      <c r="A45" s="117"/>
      <c r="B45" s="120" t="s">
        <v>60</v>
      </c>
    </row>
    <row r="46" spans="1:13" x14ac:dyDescent="0.2">
      <c r="A46" s="117"/>
      <c r="B46" s="120" t="s">
        <v>61</v>
      </c>
    </row>
    <row r="47" spans="1:13" x14ac:dyDescent="0.2">
      <c r="A47" s="117"/>
      <c r="B47" s="120" t="s">
        <v>62</v>
      </c>
    </row>
    <row r="48" spans="1:13" x14ac:dyDescent="0.2">
      <c r="A48" s="117"/>
      <c r="B48" s="120" t="s">
        <v>63</v>
      </c>
    </row>
    <row r="49" spans="1:2" x14ac:dyDescent="0.2">
      <c r="A49" s="117"/>
      <c r="B49" s="120" t="s">
        <v>64</v>
      </c>
    </row>
    <row r="50" spans="1:2" x14ac:dyDescent="0.2">
      <c r="B50" s="120"/>
    </row>
    <row r="51" spans="1:2" x14ac:dyDescent="0.2">
      <c r="A51" s="205" t="s">
        <v>16</v>
      </c>
    </row>
    <row r="52" spans="1:2" x14ac:dyDescent="0.2">
      <c r="A52" s="117"/>
      <c r="B52" s="120" t="s">
        <v>499</v>
      </c>
    </row>
    <row r="53" spans="1:2" x14ac:dyDescent="0.2">
      <c r="A53" s="117"/>
      <c r="B53" s="120" t="s">
        <v>65</v>
      </c>
    </row>
    <row r="54" spans="1:2" x14ac:dyDescent="0.2">
      <c r="A54" s="117"/>
      <c r="B54" s="120" t="s">
        <v>66</v>
      </c>
    </row>
    <row r="55" spans="1:2" x14ac:dyDescent="0.2">
      <c r="A55" s="117"/>
      <c r="B55" s="120" t="s">
        <v>67</v>
      </c>
    </row>
    <row r="56" spans="1:2" x14ac:dyDescent="0.2">
      <c r="A56" s="117"/>
      <c r="B56" s="120" t="s">
        <v>68</v>
      </c>
    </row>
    <row r="57" spans="1:2" x14ac:dyDescent="0.2">
      <c r="A57" s="117"/>
      <c r="B57" s="120" t="s">
        <v>69</v>
      </c>
    </row>
    <row r="58" spans="1:2" x14ac:dyDescent="0.2">
      <c r="A58" s="117"/>
      <c r="B58" s="120" t="s">
        <v>70</v>
      </c>
    </row>
    <row r="59" spans="1:2" x14ac:dyDescent="0.2">
      <c r="A59" s="117"/>
      <c r="B59" s="120" t="s">
        <v>71</v>
      </c>
    </row>
    <row r="60" spans="1:2" x14ac:dyDescent="0.2">
      <c r="A60" s="117"/>
      <c r="B60" s="120" t="s">
        <v>72</v>
      </c>
    </row>
    <row r="61" spans="1:2" x14ac:dyDescent="0.2">
      <c r="A61" s="117"/>
      <c r="B61" s="120" t="s">
        <v>73</v>
      </c>
    </row>
    <row r="62" spans="1:2" x14ac:dyDescent="0.2">
      <c r="A62" s="117"/>
      <c r="B62" s="120" t="s">
        <v>74</v>
      </c>
    </row>
  </sheetData>
  <mergeCells count="1">
    <mergeCell ref="C1:M1"/>
  </mergeCells>
  <hyperlinks>
    <hyperlink ref="B53" r:id="rId1" display="https://www.iisd.org/gsi/sites/default/files/bf_awc_germany.pdf"/>
    <hyperlink ref="B54" r:id="rId2" display="http://www.desmetballestra.com/images/PDF-Brochures-2014/Biodiesel2015.pdf"/>
    <hyperlink ref="B55" r:id="rId3" display="http://www.eia.gov/cfapps/ipdbproject/IEDIndex3.cfm?tid=79&amp;pid=79&amp;aid=1"/>
    <hyperlink ref="B56" r:id="rId4" display="https://ens.dk/sites/ens.dk/files/Statistik/energy_statistics_2015.pdf"/>
    <hyperlink ref="B57" r:id="rId5" display="http://task39.sites.olt.ubc.ca/files/2015/06/IEA-Bioenergy-Task-39-Newsletter-Issue-39-May-2015-final.pdf"/>
    <hyperlink ref="B58" r:id="rId6" display="https://doi.org/10.1016/j.biortech.2017.12.031"/>
    <hyperlink ref="B59" r:id="rId7" display="https://www.cargill.com/2017/cargill-to-build-state-of-the-art-biodiesel-plant-in-wichita-ks"/>
    <hyperlink ref="B60" r:id="rId8" display="http://www.irena.org/-/media/Files/IRENA/Agency/Publication/2013/Road_Transport.ashx"/>
    <hyperlink ref="B61" r:id="rId9" display="http://task39.sites.olt.ubc.ca/files/2013/05/Technological-learning-in-the-German-Biodiesel-Industry.pdf"/>
    <hyperlink ref="B62" r:id="rId10" display="http://www.extension.iastate.edu/agdm/energy/xls/d1-15biodieselprofitability.xlsx"/>
    <hyperlink ref="C1" location="INDEX" display="UCO and Animal Fat FAME"/>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M68"/>
  <sheetViews>
    <sheetView showGridLines="0" topLeftCell="A2" zoomScaleNormal="100" workbookViewId="0">
      <selection activeCell="Q33" sqref="Q33"/>
    </sheetView>
  </sheetViews>
  <sheetFormatPr defaultColWidth="8.88671875" defaultRowHeight="10.199999999999999" x14ac:dyDescent="0.2"/>
  <cols>
    <col min="1" max="1" width="2.88671875" style="121" customWidth="1"/>
    <col min="2" max="2" width="39.109375" style="121" customWidth="1"/>
    <col min="3" max="10" width="4.5546875" style="121" bestFit="1" customWidth="1"/>
    <col min="11" max="11" width="4.44140625" style="121" bestFit="1" customWidth="1"/>
    <col min="12" max="12" width="5.109375" style="121" bestFit="1" customWidth="1"/>
    <col min="13" max="13" width="4.5546875" style="121" bestFit="1" customWidth="1"/>
    <col min="14" max="16384" width="8.88671875" style="121"/>
  </cols>
  <sheetData>
    <row r="1" spans="1:13" ht="24" customHeight="1" x14ac:dyDescent="0.2">
      <c r="A1" s="27" t="s">
        <v>15</v>
      </c>
      <c r="B1" s="6"/>
      <c r="C1" s="420" t="s">
        <v>232</v>
      </c>
      <c r="D1" s="425"/>
      <c r="E1" s="425"/>
      <c r="F1" s="425"/>
      <c r="G1" s="425"/>
      <c r="H1" s="425"/>
      <c r="I1" s="425"/>
      <c r="J1" s="425"/>
      <c r="K1" s="425"/>
      <c r="L1" s="425"/>
      <c r="M1" s="425"/>
    </row>
    <row r="2" spans="1:13" x14ac:dyDescent="0.2">
      <c r="A2" s="7" t="s">
        <v>412</v>
      </c>
      <c r="B2" s="7"/>
      <c r="C2" s="34">
        <v>2015</v>
      </c>
      <c r="D2" s="34">
        <v>2020</v>
      </c>
      <c r="E2" s="34">
        <v>2030</v>
      </c>
      <c r="F2" s="34">
        <v>2040</v>
      </c>
      <c r="G2" s="34">
        <v>2050</v>
      </c>
      <c r="H2" s="90">
        <v>2020</v>
      </c>
      <c r="I2" s="90">
        <v>2020</v>
      </c>
      <c r="J2" s="90">
        <v>2050</v>
      </c>
      <c r="K2" s="90">
        <v>2050</v>
      </c>
      <c r="L2" s="15" t="s">
        <v>14</v>
      </c>
      <c r="M2" s="15" t="s">
        <v>13</v>
      </c>
    </row>
    <row r="3" spans="1:13" ht="10.8" thickBot="1" x14ac:dyDescent="0.25">
      <c r="A3" s="31" t="s">
        <v>832</v>
      </c>
      <c r="B3" s="8"/>
      <c r="C3" s="83" t="s">
        <v>833</v>
      </c>
      <c r="D3" s="83" t="s">
        <v>833</v>
      </c>
      <c r="E3" s="83" t="s">
        <v>833</v>
      </c>
      <c r="F3" s="83" t="s">
        <v>833</v>
      </c>
      <c r="G3" s="83" t="s">
        <v>833</v>
      </c>
      <c r="H3" s="93" t="s">
        <v>12</v>
      </c>
      <c r="I3" s="93" t="s">
        <v>11</v>
      </c>
      <c r="J3" s="93" t="s">
        <v>12</v>
      </c>
      <c r="K3" s="93" t="s">
        <v>11</v>
      </c>
      <c r="L3" s="32" t="s">
        <v>17</v>
      </c>
      <c r="M3" s="32" t="s">
        <v>17</v>
      </c>
    </row>
    <row r="4" spans="1:13" x14ac:dyDescent="0.2">
      <c r="A4" s="24" t="s">
        <v>413</v>
      </c>
      <c r="B4" s="1" t="s">
        <v>414</v>
      </c>
      <c r="C4" s="2"/>
      <c r="D4" s="2"/>
      <c r="E4" s="2"/>
      <c r="F4" s="2"/>
      <c r="G4" s="2"/>
      <c r="H4" s="2"/>
      <c r="I4" s="2"/>
      <c r="J4" s="2"/>
      <c r="K4" s="2"/>
      <c r="L4" s="3"/>
      <c r="M4" s="3"/>
    </row>
    <row r="5" spans="1:13" x14ac:dyDescent="0.2">
      <c r="A5" s="18" t="s">
        <v>10</v>
      </c>
      <c r="B5" s="18"/>
      <c r="C5" s="2"/>
      <c r="D5" s="2"/>
      <c r="E5" s="2"/>
      <c r="F5" s="2"/>
      <c r="G5" s="2"/>
      <c r="H5" s="2"/>
      <c r="I5" s="2"/>
      <c r="J5" s="2"/>
      <c r="K5" s="2"/>
      <c r="L5" s="3"/>
      <c r="M5" s="3"/>
    </row>
    <row r="6" spans="1:13" x14ac:dyDescent="0.2">
      <c r="A6" s="18"/>
      <c r="B6" s="4" t="s">
        <v>610</v>
      </c>
      <c r="C6" s="100">
        <v>500</v>
      </c>
      <c r="D6" s="100">
        <v>500</v>
      </c>
      <c r="E6" s="100">
        <v>750</v>
      </c>
      <c r="F6" s="100">
        <v>850</v>
      </c>
      <c r="G6" s="100">
        <v>1000</v>
      </c>
      <c r="H6" s="196">
        <v>0.5</v>
      </c>
      <c r="I6" s="196">
        <v>2</v>
      </c>
      <c r="J6" s="196">
        <v>0.5</v>
      </c>
      <c r="K6" s="196">
        <v>1</v>
      </c>
      <c r="L6" s="3" t="s">
        <v>75</v>
      </c>
      <c r="M6" s="3"/>
    </row>
    <row r="7" spans="1:13" x14ac:dyDescent="0.2">
      <c r="A7" s="18"/>
      <c r="B7" s="4" t="s">
        <v>611</v>
      </c>
      <c r="C7" s="100">
        <v>730</v>
      </c>
      <c r="D7" s="100">
        <v>730</v>
      </c>
      <c r="E7" s="100">
        <v>1100</v>
      </c>
      <c r="F7" s="100">
        <v>1250</v>
      </c>
      <c r="G7" s="100">
        <v>1460</v>
      </c>
      <c r="H7" s="196">
        <v>0.5</v>
      </c>
      <c r="I7" s="196">
        <v>2</v>
      </c>
      <c r="J7" s="196">
        <v>0.5</v>
      </c>
      <c r="K7" s="196">
        <v>1</v>
      </c>
      <c r="L7" s="3" t="s">
        <v>76</v>
      </c>
      <c r="M7" s="3"/>
    </row>
    <row r="8" spans="1:13" x14ac:dyDescent="0.2">
      <c r="A8" s="18"/>
      <c r="B8" s="18" t="s">
        <v>590</v>
      </c>
      <c r="C8" s="100"/>
      <c r="D8" s="100"/>
      <c r="E8" s="100"/>
      <c r="F8" s="100"/>
      <c r="G8" s="100"/>
      <c r="H8" s="100"/>
      <c r="I8" s="100"/>
      <c r="J8" s="100"/>
      <c r="K8" s="100"/>
      <c r="L8" s="3"/>
      <c r="M8" s="3"/>
    </row>
    <row r="9" spans="1:13" x14ac:dyDescent="0.2">
      <c r="A9" s="18"/>
      <c r="B9" s="4" t="s">
        <v>612</v>
      </c>
      <c r="C9" s="100">
        <v>0.88100000000000001</v>
      </c>
      <c r="D9" s="100">
        <v>0.88100000000000001</v>
      </c>
      <c r="E9" s="100">
        <v>0.88100000000000001</v>
      </c>
      <c r="F9" s="100">
        <v>0.88100000000000001</v>
      </c>
      <c r="G9" s="100">
        <v>0.88100000000000001</v>
      </c>
      <c r="H9" s="199">
        <v>0.99</v>
      </c>
      <c r="I9" s="199">
        <v>1.01</v>
      </c>
      <c r="J9" s="199">
        <v>0.99</v>
      </c>
      <c r="K9" s="199">
        <v>1.01</v>
      </c>
      <c r="L9" s="3" t="s">
        <v>3</v>
      </c>
      <c r="M9" s="3" t="s">
        <v>77</v>
      </c>
    </row>
    <row r="10" spans="1:13" x14ac:dyDescent="0.2">
      <c r="A10" s="18"/>
      <c r="B10" s="4" t="s">
        <v>613</v>
      </c>
      <c r="C10" s="100">
        <v>0.105</v>
      </c>
      <c r="D10" s="100">
        <v>0.105</v>
      </c>
      <c r="E10" s="100">
        <v>0.105</v>
      </c>
      <c r="F10" s="100">
        <v>0.105</v>
      </c>
      <c r="G10" s="100">
        <v>0.105</v>
      </c>
      <c r="H10" s="199">
        <v>0.93</v>
      </c>
      <c r="I10" s="199">
        <v>1.07</v>
      </c>
      <c r="J10" s="199">
        <v>0.93</v>
      </c>
      <c r="K10" s="199">
        <v>1.07</v>
      </c>
      <c r="L10" s="3" t="s">
        <v>78</v>
      </c>
      <c r="M10" s="3" t="s">
        <v>77</v>
      </c>
    </row>
    <row r="11" spans="1:13" x14ac:dyDescent="0.2">
      <c r="A11" s="18"/>
      <c r="B11" s="4" t="s">
        <v>614</v>
      </c>
      <c r="C11" s="100">
        <v>8.0000000000000002E-3</v>
      </c>
      <c r="D11" s="100">
        <v>8.0000000000000002E-3</v>
      </c>
      <c r="E11" s="100">
        <v>8.0000000000000002E-3</v>
      </c>
      <c r="F11" s="100">
        <v>8.0000000000000002E-3</v>
      </c>
      <c r="G11" s="100">
        <v>8.0000000000000002E-3</v>
      </c>
      <c r="H11" s="199">
        <v>0.5</v>
      </c>
      <c r="I11" s="199">
        <v>1.5</v>
      </c>
      <c r="J11" s="199">
        <v>0.5</v>
      </c>
      <c r="K11" s="199">
        <v>1.5</v>
      </c>
      <c r="L11" s="3" t="s">
        <v>3</v>
      </c>
      <c r="M11" s="3" t="s">
        <v>77</v>
      </c>
    </row>
    <row r="12" spans="1:13" x14ac:dyDescent="0.2">
      <c r="A12" s="18"/>
      <c r="B12" s="4" t="s">
        <v>615</v>
      </c>
      <c r="C12" s="100">
        <v>7.0000000000000001E-3</v>
      </c>
      <c r="D12" s="100">
        <v>7.0000000000000001E-3</v>
      </c>
      <c r="E12" s="100">
        <v>7.0000000000000001E-3</v>
      </c>
      <c r="F12" s="100">
        <v>7.0000000000000001E-3</v>
      </c>
      <c r="G12" s="100">
        <v>7.0000000000000001E-3</v>
      </c>
      <c r="H12" s="199">
        <v>0.5</v>
      </c>
      <c r="I12" s="199">
        <v>0.5</v>
      </c>
      <c r="J12" s="199">
        <v>0.5</v>
      </c>
      <c r="K12" s="199">
        <v>0.5</v>
      </c>
      <c r="L12" s="3" t="s">
        <v>3</v>
      </c>
      <c r="M12" s="3" t="s">
        <v>77</v>
      </c>
    </row>
    <row r="13" spans="1:13" x14ac:dyDescent="0.2">
      <c r="A13" s="18"/>
      <c r="B13" s="18" t="s">
        <v>591</v>
      </c>
      <c r="C13" s="100"/>
      <c r="D13" s="100"/>
      <c r="E13" s="100"/>
      <c r="F13" s="100"/>
      <c r="G13" s="100"/>
      <c r="H13" s="100"/>
      <c r="I13" s="100"/>
      <c r="J13" s="100"/>
      <c r="K13" s="100"/>
      <c r="L13" s="3"/>
      <c r="M13" s="3"/>
    </row>
    <row r="14" spans="1:13" x14ac:dyDescent="0.2">
      <c r="A14" s="18"/>
      <c r="B14" s="4" t="s">
        <v>616</v>
      </c>
      <c r="C14" s="200">
        <v>0.85</v>
      </c>
      <c r="D14" s="200">
        <v>0.85</v>
      </c>
      <c r="E14" s="200">
        <v>0.85</v>
      </c>
      <c r="F14" s="200">
        <v>0.85</v>
      </c>
      <c r="G14" s="200">
        <v>0.85</v>
      </c>
      <c r="H14" s="199">
        <v>0.99</v>
      </c>
      <c r="I14" s="199">
        <v>1.01</v>
      </c>
      <c r="J14" s="199">
        <v>0.99</v>
      </c>
      <c r="K14" s="199">
        <v>1.01</v>
      </c>
      <c r="L14" s="3" t="s">
        <v>79</v>
      </c>
      <c r="M14" s="3"/>
    </row>
    <row r="15" spans="1:13" x14ac:dyDescent="0.2">
      <c r="A15" s="18"/>
      <c r="B15" s="4" t="s">
        <v>617</v>
      </c>
      <c r="C15" s="200">
        <v>6.6000000000000003E-2</v>
      </c>
      <c r="D15" s="200">
        <v>6.6000000000000003E-2</v>
      </c>
      <c r="E15" s="200">
        <v>6.6000000000000003E-2</v>
      </c>
      <c r="F15" s="200">
        <v>6.6000000000000003E-2</v>
      </c>
      <c r="G15" s="200">
        <v>6.6000000000000003E-2</v>
      </c>
      <c r="H15" s="199">
        <v>0.99</v>
      </c>
      <c r="I15" s="199">
        <v>1.01</v>
      </c>
      <c r="J15" s="199">
        <v>0.99</v>
      </c>
      <c r="K15" s="199">
        <v>1.01</v>
      </c>
      <c r="L15" s="3" t="s">
        <v>79</v>
      </c>
      <c r="M15" s="3"/>
    </row>
    <row r="16" spans="1:13" x14ac:dyDescent="0.2">
      <c r="A16" s="18"/>
      <c r="B16" s="4" t="s">
        <v>618</v>
      </c>
      <c r="C16" s="200">
        <v>3.3000000000000002E-2</v>
      </c>
      <c r="D16" s="200">
        <v>3.3000000000000002E-2</v>
      </c>
      <c r="E16" s="200">
        <v>3.3000000000000002E-2</v>
      </c>
      <c r="F16" s="200">
        <v>3.3000000000000002E-2</v>
      </c>
      <c r="G16" s="200">
        <v>3.3000000000000002E-2</v>
      </c>
      <c r="H16" s="199">
        <v>0.99</v>
      </c>
      <c r="I16" s="199">
        <v>1.01</v>
      </c>
      <c r="J16" s="199">
        <v>0.99</v>
      </c>
      <c r="K16" s="199">
        <v>1.01</v>
      </c>
      <c r="L16" s="3" t="s">
        <v>79</v>
      </c>
      <c r="M16" s="3"/>
    </row>
    <row r="17" spans="1:13" x14ac:dyDescent="0.2">
      <c r="A17" s="18"/>
      <c r="B17" s="4" t="s">
        <v>619</v>
      </c>
      <c r="C17" s="200">
        <v>2.75E-2</v>
      </c>
      <c r="D17" s="200">
        <v>2.75E-2</v>
      </c>
      <c r="E17" s="200">
        <v>2.75E-2</v>
      </c>
      <c r="F17" s="200">
        <v>2.75E-2</v>
      </c>
      <c r="G17" s="200">
        <v>2.75E-2</v>
      </c>
      <c r="H17" s="199">
        <v>0.99</v>
      </c>
      <c r="I17" s="199">
        <v>1.01</v>
      </c>
      <c r="J17" s="199">
        <v>0.99</v>
      </c>
      <c r="K17" s="199">
        <v>1.01</v>
      </c>
      <c r="L17" s="3" t="s">
        <v>79</v>
      </c>
      <c r="M17" s="3"/>
    </row>
    <row r="18" spans="1:13" x14ac:dyDescent="0.2">
      <c r="A18" s="18"/>
      <c r="B18" s="4" t="s">
        <v>620</v>
      </c>
      <c r="C18" s="200">
        <f>0.0237*0.15</f>
        <v>3.5549999999999996E-3</v>
      </c>
      <c r="D18" s="200">
        <f t="shared" ref="D18:G18" si="0">0.0237*0.15</f>
        <v>3.5549999999999996E-3</v>
      </c>
      <c r="E18" s="200">
        <f t="shared" si="0"/>
        <v>3.5549999999999996E-3</v>
      </c>
      <c r="F18" s="200">
        <f t="shared" si="0"/>
        <v>3.5549999999999996E-3</v>
      </c>
      <c r="G18" s="200">
        <f t="shared" si="0"/>
        <v>3.5549999999999996E-3</v>
      </c>
      <c r="H18" s="199">
        <v>0.99</v>
      </c>
      <c r="I18" s="199">
        <v>1.01</v>
      </c>
      <c r="J18" s="199">
        <v>0.99</v>
      </c>
      <c r="K18" s="199">
        <v>1.01</v>
      </c>
      <c r="L18" s="3" t="s">
        <v>79</v>
      </c>
      <c r="M18" s="3"/>
    </row>
    <row r="19" spans="1:13" x14ac:dyDescent="0.2">
      <c r="A19" s="18"/>
      <c r="B19" s="4" t="s">
        <v>417</v>
      </c>
      <c r="C19" s="100">
        <v>0</v>
      </c>
      <c r="D19" s="100">
        <v>0</v>
      </c>
      <c r="E19" s="100">
        <v>0</v>
      </c>
      <c r="F19" s="100">
        <v>0</v>
      </c>
      <c r="G19" s="100">
        <v>0</v>
      </c>
      <c r="H19" s="100"/>
      <c r="I19" s="100"/>
      <c r="J19" s="100"/>
      <c r="K19" s="100"/>
      <c r="L19" s="3" t="s">
        <v>34</v>
      </c>
      <c r="M19" s="3"/>
    </row>
    <row r="20" spans="1:13" x14ac:dyDescent="0.2">
      <c r="A20" s="18"/>
      <c r="B20" s="4" t="s">
        <v>422</v>
      </c>
      <c r="C20" s="100">
        <v>2</v>
      </c>
      <c r="D20" s="100">
        <v>2</v>
      </c>
      <c r="E20" s="100">
        <v>2</v>
      </c>
      <c r="F20" s="100">
        <v>2</v>
      </c>
      <c r="G20" s="100">
        <v>2</v>
      </c>
      <c r="H20" s="100"/>
      <c r="I20" s="100"/>
      <c r="J20" s="100"/>
      <c r="K20" s="100"/>
      <c r="L20" s="3"/>
      <c r="M20" s="3">
        <v>7</v>
      </c>
    </row>
    <row r="21" spans="1:13" x14ac:dyDescent="0.2">
      <c r="A21" s="18"/>
      <c r="B21" s="4" t="s">
        <v>419</v>
      </c>
      <c r="C21" s="100">
        <v>25</v>
      </c>
      <c r="D21" s="100">
        <v>25</v>
      </c>
      <c r="E21" s="100">
        <v>25</v>
      </c>
      <c r="F21" s="100">
        <v>25</v>
      </c>
      <c r="G21" s="100">
        <v>25</v>
      </c>
      <c r="H21" s="100"/>
      <c r="I21" s="100"/>
      <c r="J21" s="100"/>
      <c r="K21" s="100"/>
      <c r="L21" s="3"/>
      <c r="M21" s="3"/>
    </row>
    <row r="22" spans="1:13" x14ac:dyDescent="0.2">
      <c r="A22" s="18"/>
      <c r="B22" s="4" t="s">
        <v>420</v>
      </c>
      <c r="C22" s="100">
        <v>2</v>
      </c>
      <c r="D22" s="100">
        <v>2</v>
      </c>
      <c r="E22" s="100">
        <v>2</v>
      </c>
      <c r="F22" s="100">
        <v>2</v>
      </c>
      <c r="G22" s="100">
        <v>2</v>
      </c>
      <c r="H22" s="100"/>
      <c r="I22" s="100"/>
      <c r="J22" s="100"/>
      <c r="K22" s="100"/>
      <c r="L22" s="3"/>
      <c r="M22" s="3"/>
    </row>
    <row r="23" spans="1:13" x14ac:dyDescent="0.2">
      <c r="A23" s="18" t="s">
        <v>415</v>
      </c>
      <c r="B23" s="18"/>
      <c r="C23" s="100"/>
      <c r="D23" s="100"/>
      <c r="E23" s="100"/>
      <c r="F23" s="100"/>
      <c r="G23" s="100"/>
      <c r="H23" s="100"/>
      <c r="I23" s="100"/>
      <c r="J23" s="100"/>
      <c r="K23" s="100"/>
      <c r="L23" s="3"/>
      <c r="M23" s="3"/>
    </row>
    <row r="24" spans="1:13" x14ac:dyDescent="0.2">
      <c r="A24" s="18"/>
      <c r="B24" s="4" t="s">
        <v>726</v>
      </c>
      <c r="C24" s="202">
        <v>0.76498843622131285</v>
      </c>
      <c r="D24" s="202">
        <v>0.75609322184664662</v>
      </c>
      <c r="E24" s="202">
        <v>0.63754427390791024</v>
      </c>
      <c r="F24" s="202">
        <v>0.59840000000000004</v>
      </c>
      <c r="G24" s="202">
        <v>0.57818893435331797</v>
      </c>
      <c r="H24" s="199">
        <v>0.9</v>
      </c>
      <c r="I24" s="199">
        <v>1.1000000000000001</v>
      </c>
      <c r="J24" s="199">
        <v>0.9</v>
      </c>
      <c r="K24" s="199">
        <v>1.1000000000000001</v>
      </c>
      <c r="L24" s="3" t="s">
        <v>80</v>
      </c>
      <c r="M24" s="3" t="s">
        <v>81</v>
      </c>
    </row>
    <row r="25" spans="1:13" x14ac:dyDescent="0.2">
      <c r="A25" s="18"/>
      <c r="B25" s="4" t="s">
        <v>453</v>
      </c>
      <c r="C25" s="100">
        <v>75</v>
      </c>
      <c r="D25" s="100">
        <v>75</v>
      </c>
      <c r="E25" s="100">
        <v>75</v>
      </c>
      <c r="F25" s="100">
        <v>75</v>
      </c>
      <c r="G25" s="100">
        <v>75</v>
      </c>
      <c r="H25" s="100"/>
      <c r="I25" s="100"/>
      <c r="J25" s="100"/>
      <c r="K25" s="100"/>
      <c r="L25" s="3"/>
      <c r="M25" s="3"/>
    </row>
    <row r="26" spans="1:13" x14ac:dyDescent="0.2">
      <c r="A26" s="18"/>
      <c r="B26" s="4" t="s">
        <v>454</v>
      </c>
      <c r="C26" s="100">
        <v>25</v>
      </c>
      <c r="D26" s="100">
        <v>25</v>
      </c>
      <c r="E26" s="100">
        <v>25</v>
      </c>
      <c r="F26" s="100">
        <v>25</v>
      </c>
      <c r="G26" s="100">
        <v>25</v>
      </c>
      <c r="H26" s="100"/>
      <c r="I26" s="100"/>
      <c r="J26" s="100"/>
      <c r="K26" s="100"/>
      <c r="L26" s="3"/>
      <c r="M26" s="3"/>
    </row>
    <row r="27" spans="1:13" x14ac:dyDescent="0.2">
      <c r="A27" s="18"/>
      <c r="B27" s="4" t="s">
        <v>727</v>
      </c>
      <c r="C27" s="200">
        <v>3.558085749866572E-2</v>
      </c>
      <c r="D27" s="200">
        <v>3.558085749866572E-2</v>
      </c>
      <c r="E27" s="200">
        <v>3.5419126328217233E-2</v>
      </c>
      <c r="F27" s="200">
        <v>3.5324675324675321E-2</v>
      </c>
      <c r="G27" s="200">
        <v>3.558085749866572E-2</v>
      </c>
      <c r="H27" s="199">
        <v>0.9</v>
      </c>
      <c r="I27" s="199">
        <v>1.1000000000000001</v>
      </c>
      <c r="J27" s="199">
        <v>0.9</v>
      </c>
      <c r="K27" s="199">
        <v>1.1000000000000001</v>
      </c>
      <c r="L27" s="3" t="s">
        <v>82</v>
      </c>
      <c r="M27" s="3">
        <v>7</v>
      </c>
    </row>
    <row r="28" spans="1:13" x14ac:dyDescent="0.2">
      <c r="A28" s="18"/>
      <c r="B28" s="4" t="s">
        <v>728</v>
      </c>
      <c r="C28" s="202">
        <v>8.4812467537895504</v>
      </c>
      <c r="D28" s="202">
        <v>8.4812467537895504</v>
      </c>
      <c r="E28" s="202">
        <v>8.4812467537895539</v>
      </c>
      <c r="F28" s="202">
        <v>8.4812467537895522</v>
      </c>
      <c r="G28" s="202">
        <v>8.4812467537895504</v>
      </c>
      <c r="H28" s="199">
        <v>0.9</v>
      </c>
      <c r="I28" s="199">
        <v>1.1000000000000001</v>
      </c>
      <c r="J28" s="199">
        <v>0.9</v>
      </c>
      <c r="K28" s="199">
        <v>1.1000000000000001</v>
      </c>
      <c r="L28" s="3" t="s">
        <v>82</v>
      </c>
      <c r="M28" s="3">
        <v>7</v>
      </c>
    </row>
    <row r="29" spans="1:13" x14ac:dyDescent="0.2">
      <c r="A29" s="18"/>
      <c r="B29" s="4" t="s">
        <v>734</v>
      </c>
      <c r="C29" s="100">
        <v>0</v>
      </c>
      <c r="D29" s="100">
        <v>0</v>
      </c>
      <c r="E29" s="100">
        <v>0</v>
      </c>
      <c r="F29" s="100">
        <v>0</v>
      </c>
      <c r="G29" s="100">
        <v>0</v>
      </c>
      <c r="H29" s="199"/>
      <c r="I29" s="199"/>
      <c r="J29" s="199"/>
      <c r="K29" s="199"/>
      <c r="L29" s="3"/>
      <c r="M29" s="3"/>
    </row>
    <row r="30" spans="1:13" x14ac:dyDescent="0.2">
      <c r="A30" s="18" t="s">
        <v>36</v>
      </c>
      <c r="C30" s="100"/>
      <c r="D30" s="100"/>
      <c r="E30" s="100"/>
      <c r="F30" s="100"/>
      <c r="G30" s="100"/>
      <c r="H30" s="100"/>
      <c r="I30" s="100"/>
      <c r="J30" s="100"/>
      <c r="K30" s="100"/>
      <c r="L30" s="3"/>
      <c r="M30" s="3"/>
    </row>
    <row r="31" spans="1:13" x14ac:dyDescent="0.2">
      <c r="A31" s="18"/>
      <c r="B31" s="4" t="s">
        <v>735</v>
      </c>
      <c r="C31" s="168">
        <v>44.1</v>
      </c>
      <c r="D31" s="168">
        <v>44.1</v>
      </c>
      <c r="E31" s="168">
        <v>44.1</v>
      </c>
      <c r="F31" s="168">
        <v>44.1</v>
      </c>
      <c r="G31" s="168">
        <v>44.1</v>
      </c>
      <c r="H31" s="100"/>
      <c r="I31" s="100"/>
      <c r="J31" s="100"/>
      <c r="K31" s="100"/>
      <c r="L31" s="3"/>
      <c r="M31" s="3"/>
    </row>
    <row r="32" spans="1:13" x14ac:dyDescent="0.2">
      <c r="A32" s="18"/>
      <c r="B32" s="4" t="s">
        <v>704</v>
      </c>
      <c r="C32" s="100">
        <v>0.77</v>
      </c>
      <c r="D32" s="100">
        <v>0.77</v>
      </c>
      <c r="E32" s="100">
        <v>0.77</v>
      </c>
      <c r="F32" s="100">
        <v>0.77</v>
      </c>
      <c r="G32" s="100">
        <v>0.77</v>
      </c>
      <c r="H32" s="100"/>
      <c r="I32" s="100"/>
      <c r="J32" s="100"/>
      <c r="K32" s="100"/>
      <c r="L32" s="3"/>
      <c r="M32" s="3"/>
    </row>
    <row r="33" spans="1:13" x14ac:dyDescent="0.2">
      <c r="A33" s="18"/>
      <c r="B33" s="4" t="s">
        <v>736</v>
      </c>
      <c r="C33" s="202">
        <v>1.1168831168831168</v>
      </c>
      <c r="D33" s="202">
        <v>1.1038961038961039</v>
      </c>
      <c r="E33" s="202">
        <v>0.93506493506493504</v>
      </c>
      <c r="F33" s="202">
        <v>0.88</v>
      </c>
      <c r="G33" s="202">
        <v>0.84415584415584421</v>
      </c>
      <c r="H33" s="199">
        <v>0.9</v>
      </c>
      <c r="I33" s="199">
        <v>1.1000000000000001</v>
      </c>
      <c r="J33" s="199">
        <v>0.9</v>
      </c>
      <c r="K33" s="199">
        <v>1.1000000000000001</v>
      </c>
      <c r="L33" s="3" t="s">
        <v>80</v>
      </c>
      <c r="M33" s="3" t="s">
        <v>81</v>
      </c>
    </row>
    <row r="34" spans="1:13" x14ac:dyDescent="0.2">
      <c r="A34" s="18"/>
      <c r="B34" s="4" t="s">
        <v>453</v>
      </c>
      <c r="C34" s="100">
        <v>75</v>
      </c>
      <c r="D34" s="100">
        <v>75</v>
      </c>
      <c r="E34" s="100">
        <v>75</v>
      </c>
      <c r="F34" s="100">
        <v>75</v>
      </c>
      <c r="G34" s="100">
        <v>75</v>
      </c>
      <c r="H34" s="100"/>
      <c r="I34" s="100"/>
      <c r="J34" s="100"/>
      <c r="K34" s="100"/>
      <c r="L34" s="3"/>
      <c r="M34" s="3"/>
    </row>
    <row r="35" spans="1:13" x14ac:dyDescent="0.2">
      <c r="A35" s="18"/>
      <c r="B35" s="4" t="s">
        <v>454</v>
      </c>
      <c r="C35" s="100">
        <v>25</v>
      </c>
      <c r="D35" s="100">
        <v>25</v>
      </c>
      <c r="E35" s="100">
        <v>25</v>
      </c>
      <c r="F35" s="100">
        <v>25</v>
      </c>
      <c r="G35" s="100">
        <v>25</v>
      </c>
      <c r="H35" s="100"/>
      <c r="I35" s="100"/>
      <c r="J35" s="100"/>
      <c r="K35" s="100"/>
      <c r="L35" s="3"/>
      <c r="M35" s="3"/>
    </row>
    <row r="36" spans="1:13" x14ac:dyDescent="0.2">
      <c r="A36" s="18"/>
      <c r="B36" s="4" t="s">
        <v>737</v>
      </c>
      <c r="C36" s="200">
        <v>5.1948051948051945E-2</v>
      </c>
      <c r="D36" s="200">
        <v>5.1948051948051945E-2</v>
      </c>
      <c r="E36" s="200">
        <v>5.1948051948051945E-2</v>
      </c>
      <c r="F36" s="200">
        <v>5.1948051948051945E-2</v>
      </c>
      <c r="G36" s="200">
        <v>5.1948051948051945E-2</v>
      </c>
      <c r="H36" s="199">
        <v>0.9</v>
      </c>
      <c r="I36" s="199">
        <v>1.1000000000000001</v>
      </c>
      <c r="J36" s="199">
        <v>0.9</v>
      </c>
      <c r="K36" s="199">
        <v>1.1000000000000001</v>
      </c>
      <c r="L36" s="3" t="s">
        <v>82</v>
      </c>
      <c r="M36" s="3">
        <v>7</v>
      </c>
    </row>
    <row r="37" spans="1:13" x14ac:dyDescent="0.2">
      <c r="A37" s="18"/>
      <c r="B37" s="4" t="s">
        <v>738</v>
      </c>
      <c r="C37" s="200">
        <v>0.10389610389610389</v>
      </c>
      <c r="D37" s="200">
        <v>0.10389610389610389</v>
      </c>
      <c r="E37" s="200">
        <v>0.10389610389610389</v>
      </c>
      <c r="F37" s="200">
        <v>0.10389610389610389</v>
      </c>
      <c r="G37" s="200">
        <v>0.10389610389610389</v>
      </c>
      <c r="H37" s="199">
        <v>0.9</v>
      </c>
      <c r="I37" s="199">
        <v>1.1000000000000001</v>
      </c>
      <c r="J37" s="199">
        <v>0.9</v>
      </c>
      <c r="K37" s="199">
        <v>1.1000000000000001</v>
      </c>
      <c r="L37" s="3" t="s">
        <v>82</v>
      </c>
      <c r="M37" s="3">
        <v>7</v>
      </c>
    </row>
    <row r="38" spans="1:13" ht="10.8" thickBot="1" x14ac:dyDescent="0.25">
      <c r="A38" s="19"/>
      <c r="B38" s="33" t="s">
        <v>739</v>
      </c>
      <c r="C38" s="134">
        <v>0</v>
      </c>
      <c r="D38" s="134">
        <v>0</v>
      </c>
      <c r="E38" s="134">
        <v>0</v>
      </c>
      <c r="F38" s="134">
        <v>0</v>
      </c>
      <c r="G38" s="134">
        <v>0</v>
      </c>
      <c r="H38" s="134"/>
      <c r="I38" s="134"/>
      <c r="J38" s="134"/>
      <c r="K38" s="134"/>
      <c r="L38" s="5"/>
      <c r="M38" s="5"/>
    </row>
    <row r="39" spans="1:13" x14ac:dyDescent="0.2">
      <c r="B39" s="9"/>
      <c r="C39" s="9"/>
      <c r="D39" s="9"/>
      <c r="E39" s="9"/>
      <c r="F39" s="9"/>
      <c r="G39" s="9"/>
      <c r="H39" s="9"/>
      <c r="I39" s="9"/>
      <c r="J39" s="9"/>
      <c r="K39" s="9"/>
      <c r="L39" s="9"/>
      <c r="M39" s="9"/>
    </row>
    <row r="40" spans="1:13" x14ac:dyDescent="0.2">
      <c r="A40" s="205" t="s">
        <v>6</v>
      </c>
      <c r="C40" s="223"/>
    </row>
    <row r="41" spans="1:13" x14ac:dyDescent="0.2">
      <c r="A41" s="117"/>
      <c r="B41" s="120" t="s">
        <v>529</v>
      </c>
      <c r="C41" s="223"/>
    </row>
    <row r="42" spans="1:13" x14ac:dyDescent="0.2">
      <c r="A42" s="117"/>
      <c r="B42" s="120" t="s">
        <v>83</v>
      </c>
      <c r="C42" s="223"/>
    </row>
    <row r="43" spans="1:13" x14ac:dyDescent="0.2">
      <c r="A43" s="117"/>
      <c r="B43" s="120" t="s">
        <v>530</v>
      </c>
      <c r="C43" s="223"/>
    </row>
    <row r="44" spans="1:13" x14ac:dyDescent="0.2">
      <c r="A44" s="117"/>
      <c r="B44" s="120" t="s">
        <v>621</v>
      </c>
      <c r="C44" s="223"/>
    </row>
    <row r="45" spans="1:13" x14ac:dyDescent="0.2">
      <c r="A45" s="117"/>
      <c r="B45" s="120" t="s">
        <v>531</v>
      </c>
    </row>
    <row r="46" spans="1:13" x14ac:dyDescent="0.2">
      <c r="A46" s="117"/>
      <c r="B46" s="120" t="s">
        <v>623</v>
      </c>
    </row>
    <row r="47" spans="1:13" x14ac:dyDescent="0.2">
      <c r="A47" s="117"/>
      <c r="B47" s="120" t="s">
        <v>533</v>
      </c>
    </row>
    <row r="48" spans="1:13" x14ac:dyDescent="0.2">
      <c r="A48" s="117"/>
      <c r="B48" s="120" t="s">
        <v>534</v>
      </c>
    </row>
    <row r="49" spans="1:2" x14ac:dyDescent="0.2">
      <c r="A49" s="117"/>
      <c r="B49" s="120" t="s">
        <v>535</v>
      </c>
    </row>
    <row r="50" spans="1:2" x14ac:dyDescent="0.2">
      <c r="A50" s="117"/>
      <c r="B50" s="120" t="s">
        <v>536</v>
      </c>
    </row>
    <row r="51" spans="1:2" x14ac:dyDescent="0.2">
      <c r="A51" s="117"/>
      <c r="B51" s="120" t="s">
        <v>537</v>
      </c>
    </row>
    <row r="52" spans="1:2" x14ac:dyDescent="0.2">
      <c r="A52" s="117"/>
      <c r="B52" s="120" t="s">
        <v>538</v>
      </c>
    </row>
    <row r="53" spans="1:2" x14ac:dyDescent="0.2">
      <c r="A53" s="117"/>
      <c r="B53" s="120" t="s">
        <v>539</v>
      </c>
    </row>
    <row r="54" spans="1:2" x14ac:dyDescent="0.2">
      <c r="B54" s="120"/>
    </row>
    <row r="55" spans="1:2" x14ac:dyDescent="0.2">
      <c r="A55" s="205" t="s">
        <v>16</v>
      </c>
    </row>
    <row r="56" spans="1:2" x14ac:dyDescent="0.2">
      <c r="A56" s="117"/>
      <c r="B56" s="120" t="s">
        <v>84</v>
      </c>
    </row>
    <row r="57" spans="1:2" x14ac:dyDescent="0.2">
      <c r="A57" s="117"/>
      <c r="B57" s="120" t="s">
        <v>85</v>
      </c>
    </row>
    <row r="58" spans="1:2" x14ac:dyDescent="0.2">
      <c r="A58" s="117"/>
      <c r="B58" s="120" t="s">
        <v>86</v>
      </c>
    </row>
    <row r="59" spans="1:2" x14ac:dyDescent="0.2">
      <c r="A59" s="117"/>
      <c r="B59" s="120" t="s">
        <v>87</v>
      </c>
    </row>
    <row r="60" spans="1:2" x14ac:dyDescent="0.2">
      <c r="A60" s="120"/>
      <c r="B60" s="120" t="s">
        <v>88</v>
      </c>
    </row>
    <row r="61" spans="1:2" x14ac:dyDescent="0.2">
      <c r="A61" s="117"/>
      <c r="B61" s="120" t="s">
        <v>89</v>
      </c>
    </row>
    <row r="62" spans="1:2" x14ac:dyDescent="0.2">
      <c r="A62" s="117"/>
      <c r="B62" s="120" t="s">
        <v>90</v>
      </c>
    </row>
    <row r="63" spans="1:2" x14ac:dyDescent="0.2">
      <c r="A63" s="117"/>
      <c r="B63" s="120" t="s">
        <v>622</v>
      </c>
    </row>
    <row r="64" spans="1:2" x14ac:dyDescent="0.2">
      <c r="A64" s="117"/>
      <c r="B64" s="120" t="s">
        <v>91</v>
      </c>
    </row>
    <row r="65" spans="1:2" x14ac:dyDescent="0.2">
      <c r="A65" s="117"/>
      <c r="B65" s="120" t="s">
        <v>92</v>
      </c>
    </row>
    <row r="66" spans="1:2" x14ac:dyDescent="0.2">
      <c r="A66" s="117"/>
      <c r="B66" s="120" t="s">
        <v>93</v>
      </c>
    </row>
    <row r="67" spans="1:2" x14ac:dyDescent="0.2">
      <c r="A67" s="117"/>
      <c r="B67" s="120" t="s">
        <v>94</v>
      </c>
    </row>
    <row r="68" spans="1:2" x14ac:dyDescent="0.2">
      <c r="A68" s="117"/>
      <c r="B68" s="120" t="s">
        <v>95</v>
      </c>
    </row>
  </sheetData>
  <mergeCells count="1">
    <mergeCell ref="C1:M1"/>
  </mergeCells>
  <hyperlinks>
    <hyperlink ref="B56" r:id="rId1" display="https://www.arb.ca.gov/fuels/lcfs/2a2b/apps/nes-na-tallow-rpt-011414.pdf"/>
    <hyperlink ref="B57" r:id="rId2" display="https://www.epa.gov/sites/production/files/2017-05/documents/reg-geismar-deter-ltr-2017-04-13.pdf"/>
    <hyperlink ref="B58" r:id="rId3" display="https://www.uop.com/wp-content/uploads/2012/12/UOP-Hydrorefining-Green-Diesel-Tech-Paper.pdf"/>
    <hyperlink ref="B59" r:id="rId4" display="https://www.doi.org/10.1002/bbb.1613"/>
    <hyperlink ref="B60" r:id="rId5" display="https://www.neste.com/en/corporate-info/investors/financials"/>
    <hyperlink ref="B61" r:id="rId6" display="https://www.eia.gov/dnav/pet/pet_pri_spt_s1_d.htm"/>
    <hyperlink ref="B62" r:id="rId7" display="http://www.extension.iastate.edu/agdm/energy/xls/d1-15biodieselprofitability.xlsx"/>
    <hyperlink ref="B63" r:id="rId8" display="https://www.intechopen.com/books/hydrogenation/hydroconversion-of-triglycerides-into-green-liquid-fuels"/>
    <hyperlink ref="B64" r:id="rId9" display="https://doi.org/10.1186/s13068-017-0945-3"/>
    <hyperlink ref="B65" r:id="rId10" display="https://doi.org/10.1016/j.seta.2014.01.008"/>
    <hyperlink ref="B66" r:id="rId11" display="https://www.prnewswire.com/news-releases/diamond-green-diesel-to-be-expanded-to-275-million-gallons-annually-300248085.html"/>
    <hyperlink ref="B67" r:id="rId12" display="https://www.neste.com/sites/default/files/attachments/neste_renewable_diesel_handbook.pdf"/>
    <hyperlink ref="B68" r:id="rId13" display="http://platformduurzamebiobrandstoffen.nl/wp-content/uploads/2017/07/2017_SGAB_Cost-of-Biofuels.pdf"/>
    <hyperlink ref="C1" location="INDEX" display="HVO / renwable diesel"/>
  </hyperlinks>
  <pageMargins left="0.7" right="0.7" top="0.75" bottom="0.75" header="0.3" footer="0.3"/>
  <pageSetup paperSize="9" orientation="portrait" r:id="rId1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M62"/>
  <sheetViews>
    <sheetView showGridLines="0" topLeftCell="A2" zoomScaleNormal="100" workbookViewId="0">
      <selection activeCell="Q33" sqref="Q33"/>
    </sheetView>
  </sheetViews>
  <sheetFormatPr defaultColWidth="8.88671875" defaultRowHeight="10.199999999999999" x14ac:dyDescent="0.2"/>
  <cols>
    <col min="1" max="1" width="2.88671875" style="121" customWidth="1"/>
    <col min="2" max="2" width="39.109375" style="121" customWidth="1"/>
    <col min="3" max="10" width="4.5546875" style="121" bestFit="1" customWidth="1"/>
    <col min="11" max="11" width="4.44140625" style="121" bestFit="1" customWidth="1"/>
    <col min="12" max="12" width="5.109375" style="121" bestFit="1" customWidth="1"/>
    <col min="13" max="13" width="2.88671875" style="121" bestFit="1" customWidth="1"/>
    <col min="14" max="16384" width="8.88671875" style="121"/>
  </cols>
  <sheetData>
    <row r="1" spans="1:13" ht="24" customHeight="1" x14ac:dyDescent="0.2">
      <c r="A1" s="27" t="s">
        <v>15</v>
      </c>
      <c r="B1" s="6"/>
      <c r="C1" s="420" t="s">
        <v>96</v>
      </c>
      <c r="D1" s="425"/>
      <c r="E1" s="425"/>
      <c r="F1" s="425"/>
      <c r="G1" s="425"/>
      <c r="H1" s="425"/>
      <c r="I1" s="425"/>
      <c r="J1" s="425"/>
      <c r="K1" s="425"/>
      <c r="L1" s="425"/>
      <c r="M1" s="425"/>
    </row>
    <row r="2" spans="1:13" x14ac:dyDescent="0.2">
      <c r="A2" s="28" t="s">
        <v>412</v>
      </c>
      <c r="B2" s="7"/>
      <c r="C2" s="29">
        <v>2015</v>
      </c>
      <c r="D2" s="29">
        <v>2020</v>
      </c>
      <c r="E2" s="29">
        <v>2030</v>
      </c>
      <c r="F2" s="29">
        <v>2040</v>
      </c>
      <c r="G2" s="29">
        <v>2050</v>
      </c>
      <c r="H2" s="90">
        <v>2020</v>
      </c>
      <c r="I2" s="90">
        <v>2020</v>
      </c>
      <c r="J2" s="90">
        <v>2050</v>
      </c>
      <c r="K2" s="90">
        <v>2050</v>
      </c>
      <c r="L2" s="30" t="s">
        <v>14</v>
      </c>
      <c r="M2" s="30" t="s">
        <v>13</v>
      </c>
    </row>
    <row r="3" spans="1:13" ht="10.8" thickBot="1" x14ac:dyDescent="0.25">
      <c r="A3" s="31" t="s">
        <v>832</v>
      </c>
      <c r="B3" s="8"/>
      <c r="C3" s="83" t="s">
        <v>833</v>
      </c>
      <c r="D3" s="83" t="s">
        <v>833</v>
      </c>
      <c r="E3" s="83" t="s">
        <v>833</v>
      </c>
      <c r="F3" s="83" t="s">
        <v>833</v>
      </c>
      <c r="G3" s="83" t="s">
        <v>833</v>
      </c>
      <c r="H3" s="93" t="s">
        <v>12</v>
      </c>
      <c r="I3" s="93" t="s">
        <v>11</v>
      </c>
      <c r="J3" s="93" t="s">
        <v>12</v>
      </c>
      <c r="K3" s="93" t="s">
        <v>11</v>
      </c>
      <c r="L3" s="32" t="s">
        <v>17</v>
      </c>
      <c r="M3" s="32" t="s">
        <v>17</v>
      </c>
    </row>
    <row r="4" spans="1:13" x14ac:dyDescent="0.2">
      <c r="A4" s="24" t="s">
        <v>413</v>
      </c>
      <c r="B4" s="1" t="s">
        <v>414</v>
      </c>
      <c r="C4" s="2"/>
      <c r="D4" s="2"/>
      <c r="E4" s="2"/>
      <c r="F4" s="2"/>
      <c r="G4" s="2"/>
      <c r="H4" s="2"/>
      <c r="I4" s="2"/>
      <c r="J4" s="2"/>
      <c r="K4" s="2"/>
      <c r="L4" s="3"/>
      <c r="M4" s="3"/>
    </row>
    <row r="5" spans="1:13" x14ac:dyDescent="0.2">
      <c r="A5" s="18" t="s">
        <v>10</v>
      </c>
      <c r="B5" s="18"/>
      <c r="C5" s="2"/>
      <c r="D5" s="2"/>
      <c r="E5" s="2"/>
      <c r="F5" s="2"/>
      <c r="G5" s="2"/>
      <c r="H5" s="2"/>
      <c r="I5" s="2"/>
      <c r="J5" s="2"/>
      <c r="K5" s="2"/>
      <c r="L5" s="3"/>
      <c r="M5" s="3"/>
    </row>
    <row r="6" spans="1:13" x14ac:dyDescent="0.2">
      <c r="A6" s="18"/>
      <c r="B6" s="4" t="s">
        <v>610</v>
      </c>
      <c r="C6" s="100">
        <v>400</v>
      </c>
      <c r="D6" s="100">
        <v>400</v>
      </c>
      <c r="E6" s="100">
        <v>600</v>
      </c>
      <c r="F6" s="100">
        <v>700</v>
      </c>
      <c r="G6" s="100">
        <v>800</v>
      </c>
      <c r="H6" s="196">
        <v>0.5</v>
      </c>
      <c r="I6" s="196">
        <v>2</v>
      </c>
      <c r="J6" s="196">
        <v>0.5</v>
      </c>
      <c r="K6" s="196">
        <v>1</v>
      </c>
      <c r="L6" s="3" t="s">
        <v>75</v>
      </c>
      <c r="M6" s="3"/>
    </row>
    <row r="7" spans="1:13" x14ac:dyDescent="0.2">
      <c r="A7" s="18"/>
      <c r="B7" s="4" t="s">
        <v>624</v>
      </c>
      <c r="C7" s="100">
        <v>580</v>
      </c>
      <c r="D7" s="100">
        <v>580</v>
      </c>
      <c r="E7" s="100">
        <v>875</v>
      </c>
      <c r="F7" s="100">
        <v>1020</v>
      </c>
      <c r="G7" s="100">
        <v>1165</v>
      </c>
      <c r="H7" s="196">
        <v>0.5</v>
      </c>
      <c r="I7" s="196">
        <v>2</v>
      </c>
      <c r="J7" s="196">
        <v>0.5</v>
      </c>
      <c r="K7" s="196">
        <v>1</v>
      </c>
      <c r="L7" s="3" t="s">
        <v>76</v>
      </c>
      <c r="M7" s="3"/>
    </row>
    <row r="8" spans="1:13" x14ac:dyDescent="0.2">
      <c r="A8" s="18"/>
      <c r="B8" s="18" t="s">
        <v>590</v>
      </c>
      <c r="C8" s="100"/>
      <c r="D8" s="100"/>
      <c r="E8" s="100"/>
      <c r="F8" s="100"/>
      <c r="G8" s="100"/>
      <c r="H8" s="100"/>
      <c r="I8" s="100"/>
      <c r="J8" s="100"/>
      <c r="K8" s="100"/>
      <c r="L8" s="3"/>
      <c r="M8" s="3"/>
    </row>
    <row r="9" spans="1:13" x14ac:dyDescent="0.2">
      <c r="A9" s="18"/>
      <c r="B9" s="4" t="s">
        <v>612</v>
      </c>
      <c r="C9" s="100">
        <v>0.77900000000000003</v>
      </c>
      <c r="D9" s="100">
        <v>0.77900000000000003</v>
      </c>
      <c r="E9" s="100">
        <v>0.77900000000000003</v>
      </c>
      <c r="F9" s="100">
        <v>0.77900000000000003</v>
      </c>
      <c r="G9" s="100">
        <v>0.77900000000000003</v>
      </c>
      <c r="H9" s="199">
        <v>0.9</v>
      </c>
      <c r="I9" s="199">
        <v>1.1000000000000001</v>
      </c>
      <c r="J9" s="199">
        <v>0.9</v>
      </c>
      <c r="K9" s="199">
        <v>1.1000000000000001</v>
      </c>
      <c r="L9" s="3" t="s">
        <v>97</v>
      </c>
      <c r="M9" s="3" t="s">
        <v>98</v>
      </c>
    </row>
    <row r="10" spans="1:13" x14ac:dyDescent="0.2">
      <c r="A10" s="18"/>
      <c r="B10" s="4" t="s">
        <v>613</v>
      </c>
      <c r="C10" s="100">
        <v>9.9000000000000005E-2</v>
      </c>
      <c r="D10" s="100">
        <v>9.9000000000000005E-2</v>
      </c>
      <c r="E10" s="100">
        <v>9.9000000000000005E-2</v>
      </c>
      <c r="F10" s="100">
        <v>9.9000000000000005E-2</v>
      </c>
      <c r="G10" s="100">
        <v>9.9000000000000005E-2</v>
      </c>
      <c r="H10" s="199">
        <v>0.9</v>
      </c>
      <c r="I10" s="199">
        <v>1.1000000000000001</v>
      </c>
      <c r="J10" s="199">
        <v>0.9</v>
      </c>
      <c r="K10" s="199">
        <v>1.1000000000000001</v>
      </c>
      <c r="L10" s="3" t="s">
        <v>99</v>
      </c>
      <c r="M10" s="3" t="s">
        <v>98</v>
      </c>
    </row>
    <row r="11" spans="1:13" x14ac:dyDescent="0.2">
      <c r="A11" s="18"/>
      <c r="B11" s="4" t="s">
        <v>614</v>
      </c>
      <c r="C11" s="100">
        <v>3.0000000000000001E-3</v>
      </c>
      <c r="D11" s="100">
        <v>3.0000000000000001E-3</v>
      </c>
      <c r="E11" s="100">
        <v>3.0000000000000001E-3</v>
      </c>
      <c r="F11" s="100">
        <v>3.0000000000000001E-3</v>
      </c>
      <c r="G11" s="100">
        <v>3.0000000000000001E-3</v>
      </c>
      <c r="H11" s="199">
        <v>0.9</v>
      </c>
      <c r="I11" s="199">
        <v>1.1000000000000001</v>
      </c>
      <c r="J11" s="199">
        <v>0.9</v>
      </c>
      <c r="K11" s="199">
        <v>1.1000000000000001</v>
      </c>
      <c r="L11" s="3" t="s">
        <v>97</v>
      </c>
      <c r="M11" s="3" t="s">
        <v>98</v>
      </c>
    </row>
    <row r="12" spans="1:13" x14ac:dyDescent="0.2">
      <c r="A12" s="18"/>
      <c r="B12" s="4" t="s">
        <v>615</v>
      </c>
      <c r="C12" s="100">
        <v>0.11899999999999999</v>
      </c>
      <c r="D12" s="100">
        <v>0.11899999999999999</v>
      </c>
      <c r="E12" s="100">
        <v>0.11899999999999999</v>
      </c>
      <c r="F12" s="100">
        <v>0.11899999999999999</v>
      </c>
      <c r="G12" s="100">
        <v>0.11899999999999999</v>
      </c>
      <c r="H12" s="199">
        <v>0.9</v>
      </c>
      <c r="I12" s="199">
        <v>1.1000000000000001</v>
      </c>
      <c r="J12" s="199">
        <v>0.9</v>
      </c>
      <c r="K12" s="199">
        <v>1.1000000000000001</v>
      </c>
      <c r="L12" s="3" t="s">
        <v>97</v>
      </c>
      <c r="M12" s="3" t="s">
        <v>98</v>
      </c>
    </row>
    <row r="13" spans="1:13" x14ac:dyDescent="0.2">
      <c r="A13" s="18"/>
      <c r="B13" s="18" t="s">
        <v>591</v>
      </c>
      <c r="C13" s="100"/>
      <c r="D13" s="100"/>
      <c r="E13" s="100"/>
      <c r="F13" s="100"/>
      <c r="G13" s="100"/>
      <c r="H13" s="100"/>
      <c r="I13" s="100"/>
      <c r="J13" s="100"/>
      <c r="K13" s="100"/>
      <c r="L13" s="3"/>
      <c r="M13" s="3"/>
    </row>
    <row r="14" spans="1:13" x14ac:dyDescent="0.2">
      <c r="A14" s="18"/>
      <c r="B14" s="4" t="s">
        <v>625</v>
      </c>
      <c r="C14" s="100">
        <v>0.66</v>
      </c>
      <c r="D14" s="100">
        <v>0.66</v>
      </c>
      <c r="E14" s="100">
        <v>0.66</v>
      </c>
      <c r="F14" s="100">
        <v>0.66</v>
      </c>
      <c r="G14" s="100">
        <v>0.66</v>
      </c>
      <c r="H14" s="199">
        <v>0.9</v>
      </c>
      <c r="I14" s="199">
        <v>1.1000000000000001</v>
      </c>
      <c r="J14" s="199">
        <v>0.9</v>
      </c>
      <c r="K14" s="199">
        <v>1.1000000000000001</v>
      </c>
      <c r="L14" s="3" t="s">
        <v>79</v>
      </c>
      <c r="M14" s="3"/>
    </row>
    <row r="15" spans="1:13" x14ac:dyDescent="0.2">
      <c r="A15" s="18"/>
      <c r="B15" s="14" t="s">
        <v>617</v>
      </c>
      <c r="C15" s="201">
        <v>6.5100000000000005E-2</v>
      </c>
      <c r="D15" s="201">
        <v>6.5100000000000005E-2</v>
      </c>
      <c r="E15" s="201">
        <v>6.5100000000000005E-2</v>
      </c>
      <c r="F15" s="201">
        <v>6.5100000000000005E-2</v>
      </c>
      <c r="G15" s="201">
        <v>6.5100000000000005E-2</v>
      </c>
      <c r="H15" s="199">
        <v>0.9</v>
      </c>
      <c r="I15" s="199">
        <v>1.1000000000000001</v>
      </c>
      <c r="J15" s="199">
        <v>0.9</v>
      </c>
      <c r="K15" s="199">
        <v>1.1000000000000001</v>
      </c>
      <c r="L15" s="3" t="s">
        <v>79</v>
      </c>
      <c r="M15" s="3"/>
    </row>
    <row r="16" spans="1:13" x14ac:dyDescent="0.2">
      <c r="A16" s="18"/>
      <c r="B16" s="14" t="s">
        <v>619</v>
      </c>
      <c r="C16" s="201">
        <v>9.2399999999999996E-2</v>
      </c>
      <c r="D16" s="201">
        <v>9.2399999999999996E-2</v>
      </c>
      <c r="E16" s="201">
        <v>9.2399999999999996E-2</v>
      </c>
      <c r="F16" s="201">
        <v>9.2399999999999996E-2</v>
      </c>
      <c r="G16" s="201">
        <v>9.2399999999999996E-2</v>
      </c>
      <c r="H16" s="199">
        <v>0.9</v>
      </c>
      <c r="I16" s="199">
        <v>1.1000000000000001</v>
      </c>
      <c r="J16" s="199">
        <v>0.9</v>
      </c>
      <c r="K16" s="199">
        <v>1.1000000000000001</v>
      </c>
      <c r="L16" s="3" t="s">
        <v>79</v>
      </c>
      <c r="M16" s="3"/>
    </row>
    <row r="17" spans="1:13" x14ac:dyDescent="0.2">
      <c r="A17" s="18"/>
      <c r="B17" s="14" t="s">
        <v>626</v>
      </c>
      <c r="C17" s="201">
        <v>0.1</v>
      </c>
      <c r="D17" s="201">
        <v>0.1</v>
      </c>
      <c r="E17" s="201">
        <v>0.1</v>
      </c>
      <c r="F17" s="201">
        <v>0.1</v>
      </c>
      <c r="G17" s="201">
        <v>0.1</v>
      </c>
      <c r="H17" s="199">
        <v>0.9</v>
      </c>
      <c r="I17" s="199">
        <v>1.1000000000000001</v>
      </c>
      <c r="J17" s="199">
        <v>0.9</v>
      </c>
      <c r="K17" s="199">
        <v>1.1000000000000001</v>
      </c>
      <c r="L17" s="3" t="s">
        <v>79</v>
      </c>
      <c r="M17" s="3"/>
    </row>
    <row r="18" spans="1:13" x14ac:dyDescent="0.2">
      <c r="A18" s="18"/>
      <c r="B18" s="14" t="s">
        <v>620</v>
      </c>
      <c r="C18" s="201">
        <f t="shared" ref="C18:G18" si="0">0.177*0.15</f>
        <v>2.6549999999999997E-2</v>
      </c>
      <c r="D18" s="201">
        <f t="shared" si="0"/>
        <v>2.6549999999999997E-2</v>
      </c>
      <c r="E18" s="201">
        <f t="shared" si="0"/>
        <v>2.6549999999999997E-2</v>
      </c>
      <c r="F18" s="201">
        <f t="shared" si="0"/>
        <v>2.6549999999999997E-2</v>
      </c>
      <c r="G18" s="201">
        <f t="shared" si="0"/>
        <v>2.6549999999999997E-2</v>
      </c>
      <c r="H18" s="199">
        <v>0.9</v>
      </c>
      <c r="I18" s="199">
        <v>1.1000000000000001</v>
      </c>
      <c r="J18" s="199">
        <v>0.9</v>
      </c>
      <c r="K18" s="199">
        <v>1.1000000000000001</v>
      </c>
      <c r="L18" s="3" t="s">
        <v>79</v>
      </c>
      <c r="M18" s="3"/>
    </row>
    <row r="19" spans="1:13" x14ac:dyDescent="0.2">
      <c r="A19" s="18"/>
      <c r="B19" s="4" t="s">
        <v>417</v>
      </c>
      <c r="C19" s="100">
        <v>0</v>
      </c>
      <c r="D19" s="100">
        <v>0</v>
      </c>
      <c r="E19" s="100">
        <v>0</v>
      </c>
      <c r="F19" s="100">
        <v>0</v>
      </c>
      <c r="G19" s="100">
        <v>0</v>
      </c>
      <c r="H19" s="100"/>
      <c r="I19" s="100"/>
      <c r="J19" s="100"/>
      <c r="K19" s="100"/>
      <c r="L19" s="3" t="s">
        <v>34</v>
      </c>
      <c r="M19" s="3"/>
    </row>
    <row r="20" spans="1:13" x14ac:dyDescent="0.2">
      <c r="A20" s="18"/>
      <c r="B20" s="4" t="s">
        <v>422</v>
      </c>
      <c r="C20" s="100">
        <v>2</v>
      </c>
      <c r="D20" s="100">
        <v>2</v>
      </c>
      <c r="E20" s="100">
        <v>2</v>
      </c>
      <c r="F20" s="100">
        <v>2</v>
      </c>
      <c r="G20" s="100">
        <v>2</v>
      </c>
      <c r="H20" s="100"/>
      <c r="I20" s="100"/>
      <c r="J20" s="100"/>
      <c r="K20" s="100"/>
      <c r="L20" s="3"/>
      <c r="M20" s="3"/>
    </row>
    <row r="21" spans="1:13" x14ac:dyDescent="0.2">
      <c r="A21" s="18"/>
      <c r="B21" s="4" t="s">
        <v>419</v>
      </c>
      <c r="C21" s="100">
        <v>25</v>
      </c>
      <c r="D21" s="100">
        <v>25</v>
      </c>
      <c r="E21" s="100">
        <v>25</v>
      </c>
      <c r="F21" s="100">
        <v>25</v>
      </c>
      <c r="G21" s="100">
        <v>25</v>
      </c>
      <c r="H21" s="100"/>
      <c r="I21" s="100"/>
      <c r="J21" s="100"/>
      <c r="K21" s="100"/>
      <c r="L21" s="3"/>
      <c r="M21" s="3"/>
    </row>
    <row r="22" spans="1:13" x14ac:dyDescent="0.2">
      <c r="A22" s="18"/>
      <c r="B22" s="4" t="s">
        <v>420</v>
      </c>
      <c r="C22" s="100">
        <v>2</v>
      </c>
      <c r="D22" s="100">
        <v>2</v>
      </c>
      <c r="E22" s="100">
        <v>2</v>
      </c>
      <c r="F22" s="100">
        <v>2</v>
      </c>
      <c r="G22" s="100">
        <v>2</v>
      </c>
      <c r="H22" s="100"/>
      <c r="I22" s="100"/>
      <c r="J22" s="100"/>
      <c r="K22" s="100"/>
      <c r="L22" s="3"/>
      <c r="M22" s="3"/>
    </row>
    <row r="23" spans="1:13" x14ac:dyDescent="0.2">
      <c r="A23" s="18" t="s">
        <v>415</v>
      </c>
      <c r="B23" s="18"/>
      <c r="C23" s="100"/>
      <c r="D23" s="100"/>
      <c r="E23" s="100"/>
      <c r="F23" s="100"/>
      <c r="G23" s="100"/>
      <c r="H23" s="100"/>
      <c r="I23" s="100"/>
      <c r="J23" s="100"/>
      <c r="K23" s="100"/>
      <c r="L23" s="3"/>
      <c r="M23" s="3"/>
    </row>
    <row r="24" spans="1:13" x14ac:dyDescent="0.2">
      <c r="A24" s="18"/>
      <c r="B24" s="4" t="s">
        <v>740</v>
      </c>
      <c r="C24" s="202">
        <v>0.95835199283475159</v>
      </c>
      <c r="D24" s="202">
        <v>0.95835199283475159</v>
      </c>
      <c r="E24" s="202">
        <v>0.81038961038961044</v>
      </c>
      <c r="F24" s="202">
        <v>0.75490196078431382</v>
      </c>
      <c r="G24" s="202">
        <v>0.7134496404882672</v>
      </c>
      <c r="H24" s="196">
        <v>0.5</v>
      </c>
      <c r="I24" s="196">
        <v>1.5</v>
      </c>
      <c r="J24" s="196">
        <v>0.5</v>
      </c>
      <c r="K24" s="196">
        <v>1.5</v>
      </c>
      <c r="L24" s="3" t="s">
        <v>100</v>
      </c>
      <c r="M24" s="3"/>
    </row>
    <row r="25" spans="1:13" x14ac:dyDescent="0.2">
      <c r="A25" s="18"/>
      <c r="B25" s="4" t="s">
        <v>453</v>
      </c>
      <c r="C25" s="100">
        <v>75</v>
      </c>
      <c r="D25" s="100">
        <v>75</v>
      </c>
      <c r="E25" s="100">
        <v>75</v>
      </c>
      <c r="F25" s="100">
        <v>75</v>
      </c>
      <c r="G25" s="100">
        <v>75</v>
      </c>
      <c r="H25" s="100"/>
      <c r="I25" s="100"/>
      <c r="J25" s="100"/>
      <c r="K25" s="100"/>
      <c r="L25" s="3"/>
      <c r="M25" s="3"/>
    </row>
    <row r="26" spans="1:13" x14ac:dyDescent="0.2">
      <c r="A26" s="18"/>
      <c r="B26" s="4" t="s">
        <v>454</v>
      </c>
      <c r="C26" s="100">
        <v>25</v>
      </c>
      <c r="D26" s="100">
        <v>25</v>
      </c>
      <c r="E26" s="100">
        <v>25</v>
      </c>
      <c r="F26" s="100">
        <v>25</v>
      </c>
      <c r="G26" s="100">
        <v>25</v>
      </c>
      <c r="H26" s="100"/>
      <c r="I26" s="100"/>
      <c r="J26" s="100"/>
      <c r="K26" s="100"/>
      <c r="L26" s="3"/>
      <c r="M26" s="3"/>
    </row>
    <row r="27" spans="1:13" x14ac:dyDescent="0.2">
      <c r="A27" s="18"/>
      <c r="B27" s="4" t="s">
        <v>727</v>
      </c>
      <c r="C27" s="200">
        <v>3.5826242722794444E-2</v>
      </c>
      <c r="D27" s="200">
        <v>3.5826242722794444E-2</v>
      </c>
      <c r="E27" s="200">
        <v>3.5621521335807045E-2</v>
      </c>
      <c r="F27" s="200">
        <v>3.5650623885917998E-2</v>
      </c>
      <c r="G27" s="200">
        <v>3.5672482024413352E-2</v>
      </c>
      <c r="H27" s="199">
        <v>0.9</v>
      </c>
      <c r="I27" s="199">
        <v>1.1000000000000001</v>
      </c>
      <c r="J27" s="199">
        <v>0.9</v>
      </c>
      <c r="K27" s="199">
        <v>1.1000000000000001</v>
      </c>
      <c r="L27" s="3" t="s">
        <v>82</v>
      </c>
      <c r="M27" s="3"/>
    </row>
    <row r="28" spans="1:13" x14ac:dyDescent="0.2">
      <c r="A28" s="18"/>
      <c r="B28" s="4" t="s">
        <v>728</v>
      </c>
      <c r="C28" s="200">
        <v>8.5005223145936188</v>
      </c>
      <c r="D28" s="200">
        <v>8.5005223145936188</v>
      </c>
      <c r="E28" s="200">
        <v>8.5005223145936188</v>
      </c>
      <c r="F28" s="200">
        <v>8.5005223145936188</v>
      </c>
      <c r="G28" s="200">
        <v>8.5005223145936188</v>
      </c>
      <c r="H28" s="199">
        <v>0.9</v>
      </c>
      <c r="I28" s="199">
        <v>1.1000000000000001</v>
      </c>
      <c r="J28" s="199">
        <v>0.9</v>
      </c>
      <c r="K28" s="199">
        <v>1.1000000000000001</v>
      </c>
      <c r="L28" s="3" t="s">
        <v>82</v>
      </c>
      <c r="M28" s="3"/>
    </row>
    <row r="29" spans="1:13" x14ac:dyDescent="0.2">
      <c r="A29" s="18"/>
      <c r="B29" s="4" t="s">
        <v>741</v>
      </c>
      <c r="C29" s="100">
        <v>0</v>
      </c>
      <c r="D29" s="100">
        <v>0</v>
      </c>
      <c r="E29" s="100">
        <v>0</v>
      </c>
      <c r="F29" s="100"/>
      <c r="G29" s="100">
        <v>0</v>
      </c>
      <c r="H29" s="100"/>
      <c r="I29" s="100"/>
      <c r="J29" s="100"/>
      <c r="K29" s="100"/>
      <c r="L29" s="3"/>
      <c r="M29" s="3"/>
    </row>
    <row r="30" spans="1:13" x14ac:dyDescent="0.2">
      <c r="A30" s="18" t="s">
        <v>36</v>
      </c>
      <c r="C30" s="100"/>
      <c r="D30" s="100"/>
      <c r="E30" s="100"/>
      <c r="F30" s="100"/>
      <c r="G30" s="100"/>
      <c r="H30" s="100"/>
      <c r="I30" s="100"/>
      <c r="J30" s="100"/>
      <c r="K30" s="100"/>
      <c r="L30" s="3"/>
      <c r="M30" s="3"/>
    </row>
    <row r="31" spans="1:13" x14ac:dyDescent="0.2">
      <c r="A31" s="18"/>
      <c r="B31" s="4" t="s">
        <v>735</v>
      </c>
      <c r="C31" s="100">
        <v>44</v>
      </c>
      <c r="D31" s="100">
        <v>44</v>
      </c>
      <c r="E31" s="100">
        <v>44</v>
      </c>
      <c r="F31" s="100">
        <v>44</v>
      </c>
      <c r="G31" s="100">
        <v>44</v>
      </c>
      <c r="H31" s="100"/>
      <c r="I31" s="100"/>
      <c r="J31" s="100"/>
      <c r="K31" s="100"/>
      <c r="L31" s="3"/>
      <c r="M31" s="3"/>
    </row>
    <row r="32" spans="1:13" x14ac:dyDescent="0.2">
      <c r="A32" s="18"/>
      <c r="B32" s="4" t="s">
        <v>704</v>
      </c>
      <c r="C32" s="100">
        <v>0.77</v>
      </c>
      <c r="D32" s="100">
        <v>0.77</v>
      </c>
      <c r="E32" s="100">
        <v>0.77</v>
      </c>
      <c r="F32" s="100">
        <v>0.77</v>
      </c>
      <c r="G32" s="100">
        <v>0.77</v>
      </c>
      <c r="H32" s="100"/>
      <c r="I32" s="100"/>
      <c r="J32" s="100"/>
      <c r="K32" s="100"/>
      <c r="L32" s="3"/>
      <c r="M32" s="3"/>
    </row>
    <row r="33" spans="1:13" x14ac:dyDescent="0.2">
      <c r="A33" s="18"/>
      <c r="B33" s="4" t="s">
        <v>742</v>
      </c>
      <c r="C33" s="202">
        <v>1.3896103896103897</v>
      </c>
      <c r="D33" s="202">
        <v>1.3896103896103897</v>
      </c>
      <c r="E33" s="202">
        <v>1.1818181818181819</v>
      </c>
      <c r="F33" s="202">
        <v>1.1000000000000001</v>
      </c>
      <c r="G33" s="202">
        <v>1.0389610389610391</v>
      </c>
      <c r="H33" s="196">
        <v>0.5</v>
      </c>
      <c r="I33" s="196">
        <v>1.5</v>
      </c>
      <c r="J33" s="196">
        <v>0.5</v>
      </c>
      <c r="K33" s="196">
        <v>1.5</v>
      </c>
      <c r="L33" s="3" t="s">
        <v>100</v>
      </c>
      <c r="M33" s="3"/>
    </row>
    <row r="34" spans="1:13" x14ac:dyDescent="0.2">
      <c r="A34" s="18"/>
      <c r="B34" s="4" t="s">
        <v>502</v>
      </c>
      <c r="C34" s="100">
        <v>75</v>
      </c>
      <c r="D34" s="100">
        <v>75</v>
      </c>
      <c r="E34" s="100">
        <v>75</v>
      </c>
      <c r="F34" s="100">
        <v>75</v>
      </c>
      <c r="G34" s="100">
        <v>75</v>
      </c>
      <c r="H34" s="100"/>
      <c r="I34" s="100"/>
      <c r="J34" s="100"/>
      <c r="K34" s="100"/>
      <c r="L34" s="3"/>
      <c r="M34" s="3"/>
    </row>
    <row r="35" spans="1:13" x14ac:dyDescent="0.2">
      <c r="A35" s="18"/>
      <c r="B35" s="4" t="s">
        <v>454</v>
      </c>
      <c r="C35" s="100">
        <v>25</v>
      </c>
      <c r="D35" s="100">
        <v>25</v>
      </c>
      <c r="E35" s="100">
        <v>25</v>
      </c>
      <c r="F35" s="100">
        <v>25</v>
      </c>
      <c r="G35" s="100">
        <v>25</v>
      </c>
      <c r="H35" s="100"/>
      <c r="I35" s="100"/>
      <c r="J35" s="100"/>
      <c r="K35" s="100"/>
      <c r="L35" s="3"/>
      <c r="M35" s="3"/>
    </row>
    <row r="36" spans="1:13" x14ac:dyDescent="0.2">
      <c r="A36" s="18"/>
      <c r="B36" s="4" t="s">
        <v>737</v>
      </c>
      <c r="C36" s="200">
        <v>5.1948051948051945E-2</v>
      </c>
      <c r="D36" s="200">
        <v>5.1948051948051945E-2</v>
      </c>
      <c r="E36" s="200">
        <v>5.1948051948051945E-2</v>
      </c>
      <c r="F36" s="200">
        <v>5.1948051948051945E-2</v>
      </c>
      <c r="G36" s="200">
        <v>5.1948051948051945E-2</v>
      </c>
      <c r="H36" s="199">
        <v>0.9</v>
      </c>
      <c r="I36" s="199">
        <v>1.1000000000000001</v>
      </c>
      <c r="J36" s="199">
        <v>0.9</v>
      </c>
      <c r="K36" s="199">
        <v>1.1000000000000001</v>
      </c>
      <c r="L36" s="3" t="s">
        <v>82</v>
      </c>
      <c r="M36" s="3"/>
    </row>
    <row r="37" spans="1:13" x14ac:dyDescent="0.2">
      <c r="A37" s="18"/>
      <c r="B37" s="4" t="s">
        <v>738</v>
      </c>
      <c r="C37" s="200">
        <v>0.10389610389610389</v>
      </c>
      <c r="D37" s="200">
        <v>0.10389610389610389</v>
      </c>
      <c r="E37" s="200">
        <v>0.10389610389610389</v>
      </c>
      <c r="F37" s="200">
        <v>0.10389610389610389</v>
      </c>
      <c r="G37" s="200">
        <v>0.10389610389610389</v>
      </c>
      <c r="H37" s="199">
        <v>0.9</v>
      </c>
      <c r="I37" s="199">
        <v>1.1000000000000001</v>
      </c>
      <c r="J37" s="199">
        <v>0.9</v>
      </c>
      <c r="K37" s="199">
        <v>1.1000000000000001</v>
      </c>
      <c r="L37" s="3" t="s">
        <v>82</v>
      </c>
      <c r="M37" s="3"/>
    </row>
    <row r="38" spans="1:13" ht="10.8" thickBot="1" x14ac:dyDescent="0.25">
      <c r="A38" s="19"/>
      <c r="B38" s="33" t="s">
        <v>739</v>
      </c>
      <c r="C38" s="134">
        <v>0</v>
      </c>
      <c r="D38" s="134">
        <v>0</v>
      </c>
      <c r="E38" s="134">
        <v>0</v>
      </c>
      <c r="F38" s="134">
        <v>0</v>
      </c>
      <c r="G38" s="134">
        <v>0</v>
      </c>
      <c r="H38" s="134"/>
      <c r="I38" s="134"/>
      <c r="J38" s="134"/>
      <c r="K38" s="134"/>
      <c r="L38" s="5"/>
      <c r="M38" s="5"/>
    </row>
    <row r="39" spans="1:13" x14ac:dyDescent="0.2">
      <c r="B39" s="9"/>
      <c r="C39" s="9"/>
      <c r="D39" s="9"/>
      <c r="E39" s="9"/>
      <c r="F39" s="9"/>
      <c r="G39" s="9"/>
      <c r="H39" s="9"/>
      <c r="I39" s="9"/>
      <c r="J39" s="9"/>
      <c r="K39" s="9"/>
      <c r="L39" s="23"/>
      <c r="M39" s="9"/>
    </row>
    <row r="40" spans="1:13" x14ac:dyDescent="0.2">
      <c r="A40" s="205" t="s">
        <v>6</v>
      </c>
    </row>
    <row r="41" spans="1:13" x14ac:dyDescent="0.2">
      <c r="A41" s="117"/>
      <c r="B41" s="120" t="s">
        <v>540</v>
      </c>
    </row>
    <row r="42" spans="1:13" x14ac:dyDescent="0.2">
      <c r="A42" s="117"/>
      <c r="B42" s="120" t="s">
        <v>83</v>
      </c>
    </row>
    <row r="43" spans="1:13" x14ac:dyDescent="0.2">
      <c r="A43" s="117"/>
      <c r="B43" s="120" t="s">
        <v>530</v>
      </c>
    </row>
    <row r="44" spans="1:13" x14ac:dyDescent="0.2">
      <c r="A44" s="117"/>
      <c r="B44" s="120" t="s">
        <v>541</v>
      </c>
    </row>
    <row r="45" spans="1:13" x14ac:dyDescent="0.2">
      <c r="A45" s="117"/>
      <c r="B45" s="120" t="s">
        <v>531</v>
      </c>
    </row>
    <row r="46" spans="1:13" x14ac:dyDescent="0.2">
      <c r="A46" s="117"/>
      <c r="B46" s="120" t="s">
        <v>532</v>
      </c>
    </row>
    <row r="47" spans="1:13" x14ac:dyDescent="0.2">
      <c r="A47" s="117"/>
      <c r="B47" s="120" t="s">
        <v>533</v>
      </c>
    </row>
    <row r="48" spans="1:13" x14ac:dyDescent="0.2">
      <c r="A48" s="117"/>
      <c r="B48" s="120" t="s">
        <v>534</v>
      </c>
    </row>
    <row r="49" spans="1:2" x14ac:dyDescent="0.2">
      <c r="A49" s="117"/>
      <c r="B49" s="120" t="s">
        <v>535</v>
      </c>
    </row>
    <row r="50" spans="1:2" x14ac:dyDescent="0.2">
      <c r="A50" s="117"/>
      <c r="B50" s="120" t="s">
        <v>536</v>
      </c>
    </row>
    <row r="51" spans="1:2" x14ac:dyDescent="0.2">
      <c r="A51" s="117"/>
      <c r="B51" s="120" t="s">
        <v>537</v>
      </c>
    </row>
    <row r="52" spans="1:2" x14ac:dyDescent="0.2">
      <c r="A52" s="117"/>
      <c r="B52" s="120" t="s">
        <v>538</v>
      </c>
    </row>
    <row r="53" spans="1:2" x14ac:dyDescent="0.2">
      <c r="A53" s="117"/>
      <c r="B53" s="120" t="s">
        <v>542</v>
      </c>
    </row>
    <row r="54" spans="1:2" x14ac:dyDescent="0.2">
      <c r="B54" s="120"/>
    </row>
    <row r="55" spans="1:2" x14ac:dyDescent="0.2">
      <c r="A55" s="205" t="s">
        <v>16</v>
      </c>
    </row>
    <row r="56" spans="1:2" x14ac:dyDescent="0.2">
      <c r="A56" s="117"/>
      <c r="B56" s="120" t="s">
        <v>101</v>
      </c>
    </row>
    <row r="57" spans="1:2" x14ac:dyDescent="0.2">
      <c r="A57" s="117"/>
      <c r="B57" s="120" t="s">
        <v>102</v>
      </c>
    </row>
    <row r="58" spans="1:2" x14ac:dyDescent="0.2">
      <c r="A58" s="117"/>
      <c r="B58" s="120" t="s">
        <v>103</v>
      </c>
    </row>
    <row r="59" spans="1:2" x14ac:dyDescent="0.2">
      <c r="A59" s="117"/>
      <c r="B59" s="120" t="s">
        <v>104</v>
      </c>
    </row>
    <row r="60" spans="1:2" x14ac:dyDescent="0.2">
      <c r="A60" s="117"/>
      <c r="B60" s="120" t="s">
        <v>105</v>
      </c>
    </row>
    <row r="61" spans="1:2" x14ac:dyDescent="0.2">
      <c r="A61" s="117"/>
      <c r="B61" s="120" t="s">
        <v>106</v>
      </c>
    </row>
    <row r="62" spans="1:2" x14ac:dyDescent="0.2">
      <c r="A62" s="117"/>
      <c r="B62" s="120" t="s">
        <v>107</v>
      </c>
    </row>
  </sheetData>
  <mergeCells count="1">
    <mergeCell ref="C1:M1"/>
  </mergeCells>
  <hyperlinks>
    <hyperlink ref="B56" r:id="rId1" display="https://energy.gov/sites/prod/files/2017/07/f35/BETO_2017WTE-Workshop_BryanSherbacow-AltAir.pdf"/>
    <hyperlink ref="B57" r:id="rId2" display="https://dspace.library.uu.nl/bitstream/handle/1874/347665/MSc Thesis K.Y Antonissen%2c May 2016 %281%29.pdf?sequence=2&amp;isAllowed=y"/>
    <hyperlink ref="B58" r:id="rId3" display="https://doi.org/10.1186/s13068-017-0739-7"/>
    <hyperlink ref="B59" r:id="rId4" display="https://doi.org/10.1186/s13068-017-0945-3"/>
    <hyperlink ref="B60" r:id="rId5" display="https://doi.org/10.2516/ogst/2014007"/>
    <hyperlink ref="B61" r:id="rId6" display="http://web.mit.edu/aeroastro/partner/reports/proj28/partner-proj28-2010-001.pdf"/>
    <hyperlink ref="B62" r:id="rId7" display="https://www.doi.org/10.1002/bbb.1613"/>
    <hyperlink ref="C1" location="INDEX" display="HVO Jet Fuel"/>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M62"/>
  <sheetViews>
    <sheetView showGridLines="0" zoomScaleNormal="100" workbookViewId="0">
      <selection activeCell="Q33" sqref="Q33"/>
    </sheetView>
  </sheetViews>
  <sheetFormatPr defaultColWidth="8.88671875" defaultRowHeight="10.199999999999999" x14ac:dyDescent="0.2"/>
  <cols>
    <col min="1" max="1" width="2.88671875" style="121" customWidth="1"/>
    <col min="2" max="2" width="39.109375" style="121" customWidth="1"/>
    <col min="3" max="7" width="4.44140625" style="121" bestFit="1" customWidth="1"/>
    <col min="8" max="10" width="4.5546875" style="121" bestFit="1" customWidth="1"/>
    <col min="11" max="11" width="4.44140625" style="121" bestFit="1" customWidth="1"/>
    <col min="12" max="12" width="4.109375" style="121" bestFit="1" customWidth="1"/>
    <col min="13" max="13" width="2.88671875" style="121" bestFit="1" customWidth="1"/>
    <col min="14" max="16384" width="8.88671875" style="121"/>
  </cols>
  <sheetData>
    <row r="1" spans="1:13" ht="24" customHeight="1" x14ac:dyDescent="0.2">
      <c r="A1" s="27" t="s">
        <v>15</v>
      </c>
      <c r="B1" s="6"/>
      <c r="C1" s="420" t="s">
        <v>213</v>
      </c>
      <c r="D1" s="425"/>
      <c r="E1" s="425"/>
      <c r="F1" s="425"/>
      <c r="G1" s="425"/>
      <c r="H1" s="425"/>
      <c r="I1" s="425"/>
      <c r="J1" s="425"/>
      <c r="K1" s="425"/>
      <c r="L1" s="425"/>
      <c r="M1" s="425"/>
    </row>
    <row r="2" spans="1:13" x14ac:dyDescent="0.2">
      <c r="A2" s="28" t="s">
        <v>412</v>
      </c>
      <c r="B2" s="7"/>
      <c r="C2" s="29">
        <v>2015</v>
      </c>
      <c r="D2" s="29">
        <v>2020</v>
      </c>
      <c r="E2" s="29">
        <v>2030</v>
      </c>
      <c r="F2" s="29">
        <v>2040</v>
      </c>
      <c r="G2" s="29">
        <v>2050</v>
      </c>
      <c r="H2" s="90">
        <v>2020</v>
      </c>
      <c r="I2" s="90">
        <v>2020</v>
      </c>
      <c r="J2" s="90">
        <v>2050</v>
      </c>
      <c r="K2" s="90">
        <v>2050</v>
      </c>
      <c r="L2" s="30" t="s">
        <v>14</v>
      </c>
      <c r="M2" s="30" t="s">
        <v>13</v>
      </c>
    </row>
    <row r="3" spans="1:13" ht="10.8" thickBot="1" x14ac:dyDescent="0.25">
      <c r="A3" s="31" t="s">
        <v>832</v>
      </c>
      <c r="B3" s="8"/>
      <c r="C3" s="83" t="s">
        <v>833</v>
      </c>
      <c r="D3" s="83" t="s">
        <v>833</v>
      </c>
      <c r="E3" s="83" t="s">
        <v>833</v>
      </c>
      <c r="F3" s="83" t="s">
        <v>833</v>
      </c>
      <c r="G3" s="83" t="s">
        <v>833</v>
      </c>
      <c r="H3" s="93" t="s">
        <v>12</v>
      </c>
      <c r="I3" s="93" t="s">
        <v>11</v>
      </c>
      <c r="J3" s="93" t="s">
        <v>12</v>
      </c>
      <c r="K3" s="93" t="s">
        <v>11</v>
      </c>
      <c r="L3" s="32" t="s">
        <v>17</v>
      </c>
      <c r="M3" s="32" t="s">
        <v>17</v>
      </c>
    </row>
    <row r="4" spans="1:13" x14ac:dyDescent="0.2">
      <c r="A4" s="24" t="s">
        <v>413</v>
      </c>
      <c r="B4" s="1" t="s">
        <v>414</v>
      </c>
      <c r="C4" s="2"/>
      <c r="D4" s="2"/>
      <c r="E4" s="2"/>
      <c r="F4" s="2"/>
      <c r="G4" s="2"/>
      <c r="H4" s="2"/>
      <c r="I4" s="2"/>
      <c r="J4" s="2"/>
      <c r="K4" s="2"/>
      <c r="L4" s="3"/>
      <c r="M4" s="3"/>
    </row>
    <row r="5" spans="1:13" x14ac:dyDescent="0.2">
      <c r="A5" s="18" t="s">
        <v>10</v>
      </c>
      <c r="B5" s="18"/>
      <c r="C5" s="2"/>
      <c r="D5" s="2"/>
      <c r="E5" s="2"/>
      <c r="F5" s="2"/>
      <c r="G5" s="2"/>
      <c r="H5" s="2"/>
      <c r="I5" s="2"/>
      <c r="J5" s="2"/>
      <c r="K5" s="2"/>
      <c r="L5" s="3"/>
      <c r="M5" s="3"/>
    </row>
    <row r="6" spans="1:13" x14ac:dyDescent="0.2">
      <c r="A6" s="18"/>
      <c r="B6" s="4" t="s">
        <v>627</v>
      </c>
      <c r="C6" s="100">
        <v>320</v>
      </c>
      <c r="D6" s="100">
        <v>320</v>
      </c>
      <c r="E6" s="100">
        <v>400</v>
      </c>
      <c r="F6" s="100">
        <v>450</v>
      </c>
      <c r="G6" s="100">
        <v>500</v>
      </c>
      <c r="H6" s="196">
        <v>0.5</v>
      </c>
      <c r="I6" s="196">
        <v>1.2</v>
      </c>
      <c r="J6" s="196">
        <v>0.6</v>
      </c>
      <c r="K6" s="196">
        <v>1</v>
      </c>
      <c r="L6" s="3" t="s">
        <v>75</v>
      </c>
      <c r="M6" s="3">
        <v>11</v>
      </c>
    </row>
    <row r="7" spans="1:13" x14ac:dyDescent="0.2">
      <c r="A7" s="18"/>
      <c r="B7" s="4" t="s">
        <v>628</v>
      </c>
      <c r="C7" s="100">
        <v>280</v>
      </c>
      <c r="D7" s="100">
        <v>280</v>
      </c>
      <c r="E7" s="100">
        <v>350</v>
      </c>
      <c r="F7" s="100">
        <v>400</v>
      </c>
      <c r="G7" s="100">
        <v>440</v>
      </c>
      <c r="H7" s="196">
        <v>0.5</v>
      </c>
      <c r="I7" s="196">
        <v>1.2</v>
      </c>
      <c r="J7" s="196">
        <v>0.6</v>
      </c>
      <c r="K7" s="196">
        <v>1</v>
      </c>
      <c r="L7" s="3" t="s">
        <v>75</v>
      </c>
      <c r="M7" s="3"/>
    </row>
    <row r="8" spans="1:13" x14ac:dyDescent="0.2">
      <c r="A8" s="18"/>
      <c r="B8" s="18" t="s">
        <v>590</v>
      </c>
      <c r="C8" s="100"/>
      <c r="D8" s="100"/>
      <c r="E8" s="100"/>
      <c r="F8" s="100"/>
      <c r="G8" s="100"/>
      <c r="H8" s="100"/>
      <c r="I8" s="100"/>
      <c r="J8" s="100"/>
      <c r="K8" s="100"/>
      <c r="L8" s="3"/>
      <c r="M8" s="3"/>
    </row>
    <row r="9" spans="1:13" x14ac:dyDescent="0.2">
      <c r="A9" s="18"/>
      <c r="B9" s="4" t="s">
        <v>629</v>
      </c>
      <c r="C9" s="100">
        <v>0.83</v>
      </c>
      <c r="D9" s="100">
        <v>0.83</v>
      </c>
      <c r="E9" s="100">
        <v>0.84</v>
      </c>
      <c r="F9" s="100">
        <v>0.85</v>
      </c>
      <c r="G9" s="100">
        <v>0.85</v>
      </c>
      <c r="H9" s="199">
        <v>0.98</v>
      </c>
      <c r="I9" s="199">
        <v>1.05</v>
      </c>
      <c r="J9" s="199">
        <v>0.98</v>
      </c>
      <c r="K9" s="199">
        <v>1.02</v>
      </c>
      <c r="L9" s="3" t="s">
        <v>3</v>
      </c>
      <c r="M9" s="3"/>
    </row>
    <row r="10" spans="1:13" x14ac:dyDescent="0.2">
      <c r="A10" s="18"/>
      <c r="B10" s="4" t="s">
        <v>630</v>
      </c>
      <c r="C10" s="100">
        <v>0.02</v>
      </c>
      <c r="D10" s="100">
        <v>0.02</v>
      </c>
      <c r="E10" s="100">
        <v>0.02</v>
      </c>
      <c r="F10" s="100">
        <v>0.02</v>
      </c>
      <c r="G10" s="100">
        <v>0.02</v>
      </c>
      <c r="H10" s="199">
        <v>0.75</v>
      </c>
      <c r="I10" s="199">
        <v>1.25</v>
      </c>
      <c r="J10" s="199">
        <v>0.75</v>
      </c>
      <c r="K10" s="199">
        <v>1.25</v>
      </c>
      <c r="L10" s="3" t="s">
        <v>2</v>
      </c>
      <c r="M10" s="3"/>
    </row>
    <row r="11" spans="1:13" x14ac:dyDescent="0.2">
      <c r="A11" s="18"/>
      <c r="B11" s="4" t="s">
        <v>631</v>
      </c>
      <c r="C11" s="100">
        <v>0.15</v>
      </c>
      <c r="D11" s="100">
        <v>0.15</v>
      </c>
      <c r="E11" s="100">
        <v>0.14000000000000001</v>
      </c>
      <c r="F11" s="100">
        <v>0.13</v>
      </c>
      <c r="G11" s="100">
        <v>0.13</v>
      </c>
      <c r="H11" s="199">
        <v>0.75</v>
      </c>
      <c r="I11" s="199">
        <v>1.25</v>
      </c>
      <c r="J11" s="199">
        <v>0.75</v>
      </c>
      <c r="K11" s="199">
        <v>1.25</v>
      </c>
      <c r="L11" s="3" t="s">
        <v>2</v>
      </c>
      <c r="M11" s="3"/>
    </row>
    <row r="12" spans="1:13" x14ac:dyDescent="0.2">
      <c r="A12" s="18"/>
      <c r="B12" s="18" t="s">
        <v>591</v>
      </c>
      <c r="C12" s="100"/>
      <c r="D12" s="100"/>
      <c r="E12" s="100"/>
      <c r="F12" s="100"/>
      <c r="G12" s="100"/>
      <c r="H12" s="199"/>
      <c r="I12" s="199"/>
      <c r="J12" s="199"/>
      <c r="K12" s="199"/>
      <c r="L12" s="3"/>
      <c r="M12" s="3"/>
    </row>
    <row r="13" spans="1:13" x14ac:dyDescent="0.2">
      <c r="A13" s="18"/>
      <c r="B13" s="4" t="s">
        <v>632</v>
      </c>
      <c r="C13" s="100">
        <v>0.46</v>
      </c>
      <c r="D13" s="100">
        <v>46</v>
      </c>
      <c r="E13" s="100">
        <v>0.47</v>
      </c>
      <c r="F13" s="100">
        <v>0.47</v>
      </c>
      <c r="G13" s="100">
        <v>0.47</v>
      </c>
      <c r="H13" s="100">
        <v>0.95</v>
      </c>
      <c r="I13" s="100">
        <v>1.02</v>
      </c>
      <c r="J13" s="100">
        <v>0.95</v>
      </c>
      <c r="K13" s="100">
        <v>1.02</v>
      </c>
      <c r="L13" s="3" t="s">
        <v>42</v>
      </c>
      <c r="M13" s="3"/>
    </row>
    <row r="14" spans="1:13" x14ac:dyDescent="0.2">
      <c r="A14" s="18"/>
      <c r="B14" s="4" t="s">
        <v>633</v>
      </c>
      <c r="C14" s="100">
        <v>0.28999999999999998</v>
      </c>
      <c r="D14" s="100">
        <v>0.27</v>
      </c>
      <c r="E14" s="100">
        <v>0.28000000000000003</v>
      </c>
      <c r="F14" s="100">
        <v>0.25</v>
      </c>
      <c r="G14" s="100">
        <v>0.25</v>
      </c>
      <c r="H14" s="199">
        <v>0.98</v>
      </c>
      <c r="I14" s="199">
        <v>1.05</v>
      </c>
      <c r="J14" s="199">
        <v>0.98</v>
      </c>
      <c r="K14" s="199">
        <v>1.02</v>
      </c>
      <c r="L14" s="3" t="s">
        <v>42</v>
      </c>
      <c r="M14" s="3"/>
    </row>
    <row r="15" spans="1:13" x14ac:dyDescent="0.2">
      <c r="A15" s="18"/>
      <c r="B15" s="4" t="s">
        <v>417</v>
      </c>
      <c r="C15" s="100">
        <v>0</v>
      </c>
      <c r="D15" s="100">
        <v>0</v>
      </c>
      <c r="E15" s="100">
        <v>0</v>
      </c>
      <c r="F15" s="100">
        <v>0</v>
      </c>
      <c r="G15" s="100">
        <v>0</v>
      </c>
      <c r="H15" s="100"/>
      <c r="I15" s="100"/>
      <c r="J15" s="100"/>
      <c r="K15" s="100"/>
      <c r="L15" s="3"/>
      <c r="M15" s="3"/>
    </row>
    <row r="16" spans="1:13" x14ac:dyDescent="0.2">
      <c r="A16" s="18"/>
      <c r="B16" s="4" t="s">
        <v>422</v>
      </c>
      <c r="C16" s="100">
        <v>2</v>
      </c>
      <c r="D16" s="100">
        <v>2</v>
      </c>
      <c r="E16" s="100">
        <v>2</v>
      </c>
      <c r="F16" s="100">
        <v>2</v>
      </c>
      <c r="G16" s="100">
        <v>2</v>
      </c>
      <c r="H16" s="100"/>
      <c r="I16" s="100"/>
      <c r="J16" s="100"/>
      <c r="K16" s="100"/>
      <c r="L16" s="3"/>
      <c r="M16" s="3"/>
    </row>
    <row r="17" spans="1:13" x14ac:dyDescent="0.2">
      <c r="A17" s="18"/>
      <c r="B17" s="4" t="s">
        <v>419</v>
      </c>
      <c r="C17" s="100">
        <v>25</v>
      </c>
      <c r="D17" s="100">
        <v>25</v>
      </c>
      <c r="E17" s="100">
        <v>25</v>
      </c>
      <c r="F17" s="100">
        <v>25</v>
      </c>
      <c r="G17" s="100">
        <v>25</v>
      </c>
      <c r="H17" s="100"/>
      <c r="I17" s="100"/>
      <c r="J17" s="100"/>
      <c r="K17" s="100"/>
      <c r="L17" s="3"/>
      <c r="M17" s="3"/>
    </row>
    <row r="18" spans="1:13" x14ac:dyDescent="0.2">
      <c r="A18" s="18"/>
      <c r="B18" s="4" t="s">
        <v>420</v>
      </c>
      <c r="C18" s="100">
        <v>2</v>
      </c>
      <c r="D18" s="100">
        <v>2</v>
      </c>
      <c r="E18" s="100">
        <v>2</v>
      </c>
      <c r="F18" s="100">
        <v>2</v>
      </c>
      <c r="G18" s="100">
        <v>2</v>
      </c>
      <c r="H18" s="100"/>
      <c r="I18" s="100"/>
      <c r="J18" s="100"/>
      <c r="K18" s="100"/>
      <c r="L18" s="3"/>
      <c r="M18" s="3"/>
    </row>
    <row r="19" spans="1:13" x14ac:dyDescent="0.2">
      <c r="A19" s="18" t="s">
        <v>415</v>
      </c>
      <c r="B19" s="18"/>
      <c r="C19" s="100"/>
      <c r="D19" s="100"/>
      <c r="E19" s="100"/>
      <c r="F19" s="100"/>
      <c r="G19" s="100"/>
      <c r="H19" s="100"/>
      <c r="I19" s="100"/>
      <c r="J19" s="100"/>
      <c r="K19" s="100"/>
      <c r="L19" s="3"/>
      <c r="M19" s="3"/>
    </row>
    <row r="20" spans="1:13" x14ac:dyDescent="0.2">
      <c r="A20" s="18"/>
      <c r="B20" s="4" t="s">
        <v>743</v>
      </c>
      <c r="C20" s="202">
        <v>0.73779385171790235</v>
      </c>
      <c r="D20" s="202">
        <v>0.72332730560578651</v>
      </c>
      <c r="E20" s="202">
        <v>0.69439421338155505</v>
      </c>
      <c r="F20" s="202">
        <v>0.66374999999999995</v>
      </c>
      <c r="G20" s="202">
        <v>0.6616800920598388</v>
      </c>
      <c r="H20" s="196">
        <v>0.95</v>
      </c>
      <c r="I20" s="196">
        <v>1.25</v>
      </c>
      <c r="J20" s="196">
        <v>0.95</v>
      </c>
      <c r="K20" s="196">
        <v>1.25</v>
      </c>
      <c r="L20" s="3" t="s">
        <v>108</v>
      </c>
      <c r="M20" s="3">
        <v>10</v>
      </c>
    </row>
    <row r="21" spans="1:13" x14ac:dyDescent="0.2">
      <c r="A21" s="18"/>
      <c r="B21" s="4" t="s">
        <v>453</v>
      </c>
      <c r="C21" s="100">
        <v>75</v>
      </c>
      <c r="D21" s="100">
        <v>75</v>
      </c>
      <c r="E21" s="100">
        <v>75</v>
      </c>
      <c r="F21" s="100">
        <v>75</v>
      </c>
      <c r="G21" s="100">
        <v>75</v>
      </c>
      <c r="H21" s="100"/>
      <c r="I21" s="100"/>
      <c r="J21" s="100"/>
      <c r="K21" s="100"/>
      <c r="L21" s="3"/>
      <c r="M21" s="3"/>
    </row>
    <row r="22" spans="1:13" x14ac:dyDescent="0.2">
      <c r="A22" s="18"/>
      <c r="B22" s="4" t="s">
        <v>454</v>
      </c>
      <c r="C22" s="100">
        <v>25</v>
      </c>
      <c r="D22" s="100">
        <v>25</v>
      </c>
      <c r="E22" s="100">
        <v>25</v>
      </c>
      <c r="F22" s="100">
        <v>25</v>
      </c>
      <c r="G22" s="100">
        <v>25</v>
      </c>
      <c r="H22" s="100"/>
      <c r="I22" s="100"/>
      <c r="J22" s="100"/>
      <c r="K22" s="100"/>
      <c r="L22" s="3"/>
      <c r="M22" s="3"/>
    </row>
    <row r="23" spans="1:13" x14ac:dyDescent="0.2">
      <c r="A23" s="18"/>
      <c r="B23" s="4" t="s">
        <v>744</v>
      </c>
      <c r="C23" s="200">
        <v>6.0759493670886074E-2</v>
      </c>
      <c r="D23" s="200">
        <v>6.0759493670886074E-2</v>
      </c>
      <c r="E23" s="200">
        <v>6.0759493670886074E-2</v>
      </c>
      <c r="F23" s="200">
        <v>6.0759493670886074E-2</v>
      </c>
      <c r="G23" s="200">
        <v>6.0759493670886074E-2</v>
      </c>
      <c r="H23" s="196">
        <v>0.95</v>
      </c>
      <c r="I23" s="196">
        <v>1.25</v>
      </c>
      <c r="J23" s="196">
        <v>0.95</v>
      </c>
      <c r="K23" s="196">
        <v>1.25</v>
      </c>
      <c r="L23" s="3" t="s">
        <v>31</v>
      </c>
      <c r="M23" s="3">
        <v>8</v>
      </c>
    </row>
    <row r="24" spans="1:13" x14ac:dyDescent="0.2">
      <c r="A24" s="18"/>
      <c r="B24" s="4" t="s">
        <v>728</v>
      </c>
      <c r="C24" s="200">
        <v>8.3007194396164632</v>
      </c>
      <c r="D24" s="200">
        <v>8.3007194396164632</v>
      </c>
      <c r="E24" s="200">
        <v>8.3007194396164632</v>
      </c>
      <c r="F24" s="200">
        <v>8.300719439616465</v>
      </c>
      <c r="G24" s="200">
        <v>8.300719439616465</v>
      </c>
      <c r="H24" s="199">
        <v>0.9</v>
      </c>
      <c r="I24" s="199">
        <v>1.1000000000000001</v>
      </c>
      <c r="J24" s="199">
        <v>0.9</v>
      </c>
      <c r="K24" s="199">
        <v>1.1000000000000001</v>
      </c>
      <c r="L24" s="3" t="s">
        <v>109</v>
      </c>
      <c r="M24" s="3">
        <v>8</v>
      </c>
    </row>
    <row r="25" spans="1:13" x14ac:dyDescent="0.2">
      <c r="A25" s="18"/>
      <c r="B25" s="4" t="s">
        <v>745</v>
      </c>
      <c r="C25" s="100">
        <v>0</v>
      </c>
      <c r="D25" s="100">
        <v>0</v>
      </c>
      <c r="E25" s="100">
        <v>0</v>
      </c>
      <c r="F25" s="100">
        <v>0</v>
      </c>
      <c r="G25" s="100">
        <v>0</v>
      </c>
      <c r="H25" s="199"/>
      <c r="I25" s="199"/>
      <c r="J25" s="199"/>
      <c r="K25" s="199"/>
      <c r="L25" s="3" t="s">
        <v>19</v>
      </c>
      <c r="M25" s="3"/>
    </row>
    <row r="26" spans="1:13" x14ac:dyDescent="0.2">
      <c r="A26" s="18" t="s">
        <v>36</v>
      </c>
      <c r="C26" s="100"/>
      <c r="D26" s="100"/>
      <c r="E26" s="100"/>
      <c r="F26" s="100"/>
      <c r="G26" s="100"/>
      <c r="H26" s="100"/>
      <c r="I26" s="100"/>
      <c r="J26" s="100"/>
      <c r="K26" s="100"/>
      <c r="L26" s="3"/>
      <c r="M26" s="3"/>
    </row>
    <row r="27" spans="1:13" x14ac:dyDescent="0.2">
      <c r="A27" s="18"/>
      <c r="B27" s="4" t="s">
        <v>735</v>
      </c>
      <c r="C27" s="100">
        <v>26.9</v>
      </c>
      <c r="D27" s="100">
        <v>26.9</v>
      </c>
      <c r="E27" s="100">
        <v>26.9</v>
      </c>
      <c r="F27" s="100">
        <v>26.9</v>
      </c>
      <c r="G27" s="100">
        <v>26.9</v>
      </c>
      <c r="H27" s="100"/>
      <c r="I27" s="100"/>
      <c r="J27" s="100"/>
      <c r="K27" s="100"/>
      <c r="L27" s="3"/>
      <c r="M27" s="3"/>
    </row>
    <row r="28" spans="1:13" x14ac:dyDescent="0.2">
      <c r="A28" s="18"/>
      <c r="B28" s="4" t="s">
        <v>704</v>
      </c>
      <c r="C28" s="100">
        <v>0.79</v>
      </c>
      <c r="D28" s="100">
        <v>0.79</v>
      </c>
      <c r="E28" s="100">
        <v>0.79</v>
      </c>
      <c r="F28" s="100">
        <v>0.79</v>
      </c>
      <c r="G28" s="100">
        <v>0.79</v>
      </c>
      <c r="H28" s="100"/>
      <c r="I28" s="100"/>
      <c r="J28" s="100"/>
      <c r="K28" s="100"/>
      <c r="L28" s="3"/>
      <c r="M28" s="3"/>
    </row>
    <row r="29" spans="1:13" x14ac:dyDescent="0.2">
      <c r="A29" s="18"/>
      <c r="B29" s="4" t="s">
        <v>746</v>
      </c>
      <c r="C29" s="202">
        <v>0.64556962025316456</v>
      </c>
      <c r="D29" s="202">
        <v>0.63291139240506322</v>
      </c>
      <c r="E29" s="202">
        <v>0.60759493670886067</v>
      </c>
      <c r="F29" s="202">
        <v>0.59</v>
      </c>
      <c r="G29" s="202">
        <v>0.58227848101265822</v>
      </c>
      <c r="H29" s="196">
        <v>0.95</v>
      </c>
      <c r="I29" s="196">
        <v>1.25</v>
      </c>
      <c r="J29" s="196">
        <v>0.95</v>
      </c>
      <c r="K29" s="196">
        <v>1.25</v>
      </c>
      <c r="L29" s="3" t="s">
        <v>108</v>
      </c>
      <c r="M29" s="3">
        <v>10</v>
      </c>
    </row>
    <row r="30" spans="1:13" x14ac:dyDescent="0.2">
      <c r="A30" s="18"/>
      <c r="B30" s="4" t="s">
        <v>453</v>
      </c>
      <c r="C30" s="100">
        <v>75</v>
      </c>
      <c r="D30" s="100">
        <v>75</v>
      </c>
      <c r="E30" s="100">
        <v>75</v>
      </c>
      <c r="F30" s="100">
        <v>75</v>
      </c>
      <c r="G30" s="100">
        <v>75</v>
      </c>
      <c r="H30" s="100"/>
      <c r="I30" s="100"/>
      <c r="J30" s="100"/>
      <c r="K30" s="100"/>
      <c r="L30" s="3"/>
      <c r="M30" s="3"/>
    </row>
    <row r="31" spans="1:13" x14ac:dyDescent="0.2">
      <c r="A31" s="18"/>
      <c r="B31" s="4" t="s">
        <v>454</v>
      </c>
      <c r="C31" s="100">
        <v>25</v>
      </c>
      <c r="D31" s="100">
        <v>25</v>
      </c>
      <c r="E31" s="100">
        <v>25</v>
      </c>
      <c r="F31" s="100">
        <v>25</v>
      </c>
      <c r="G31" s="100">
        <v>25</v>
      </c>
      <c r="H31" s="100"/>
      <c r="I31" s="100"/>
      <c r="J31" s="100"/>
      <c r="K31" s="100"/>
      <c r="L31" s="3"/>
      <c r="M31" s="3"/>
    </row>
    <row r="32" spans="1:13" x14ac:dyDescent="0.2">
      <c r="A32" s="18"/>
      <c r="B32" s="4" t="s">
        <v>747</v>
      </c>
      <c r="C32" s="200">
        <v>6.0759493670886074E-2</v>
      </c>
      <c r="D32" s="200">
        <v>6.0759493670886074E-2</v>
      </c>
      <c r="E32" s="200">
        <v>6.0759493670886074E-2</v>
      </c>
      <c r="F32" s="200">
        <v>6.0759493670886074E-2</v>
      </c>
      <c r="G32" s="200">
        <v>6.0759493670886074E-2</v>
      </c>
      <c r="H32" s="100">
        <v>0.95</v>
      </c>
      <c r="I32" s="196">
        <v>1.25</v>
      </c>
      <c r="J32" s="196">
        <v>0.95</v>
      </c>
      <c r="K32" s="196">
        <v>1.25</v>
      </c>
      <c r="L32" s="3" t="s">
        <v>31</v>
      </c>
      <c r="M32" s="3">
        <v>8</v>
      </c>
    </row>
    <row r="33" spans="1:13" x14ac:dyDescent="0.2">
      <c r="A33" s="18"/>
      <c r="B33" s="4" t="s">
        <v>748</v>
      </c>
      <c r="C33" s="200">
        <v>6.20253164556962E-2</v>
      </c>
      <c r="D33" s="200">
        <v>6.20253164556962E-2</v>
      </c>
      <c r="E33" s="200">
        <v>6.20253164556962E-2</v>
      </c>
      <c r="F33" s="200">
        <v>6.20253164556962E-2</v>
      </c>
      <c r="G33" s="200">
        <v>6.20253164556962E-2</v>
      </c>
      <c r="H33" s="199">
        <v>0.9</v>
      </c>
      <c r="I33" s="199">
        <v>1.1000000000000001</v>
      </c>
      <c r="J33" s="199">
        <v>0.9</v>
      </c>
      <c r="K33" s="199">
        <v>1.1000000000000001</v>
      </c>
      <c r="L33" s="3" t="s">
        <v>109</v>
      </c>
      <c r="M33" s="3">
        <v>8</v>
      </c>
    </row>
    <row r="34" spans="1:13" ht="10.8" thickBot="1" x14ac:dyDescent="0.25">
      <c r="A34" s="19"/>
      <c r="B34" s="33" t="s">
        <v>745</v>
      </c>
      <c r="C34" s="134">
        <v>0</v>
      </c>
      <c r="D34" s="134">
        <v>0</v>
      </c>
      <c r="E34" s="134">
        <v>0</v>
      </c>
      <c r="F34" s="134">
        <v>0</v>
      </c>
      <c r="G34" s="134">
        <v>0</v>
      </c>
      <c r="H34" s="217"/>
      <c r="I34" s="217"/>
      <c r="J34" s="217"/>
      <c r="K34" s="217"/>
      <c r="L34" s="5" t="s">
        <v>19</v>
      </c>
      <c r="M34" s="5"/>
    </row>
    <row r="35" spans="1:13" x14ac:dyDescent="0.2">
      <c r="B35" s="9"/>
      <c r="C35" s="9"/>
      <c r="D35" s="9"/>
      <c r="E35" s="9"/>
      <c r="F35" s="9"/>
      <c r="G35" s="9"/>
      <c r="H35" s="35"/>
      <c r="I35" s="35"/>
      <c r="J35" s="35"/>
      <c r="K35" s="35"/>
      <c r="L35" s="23"/>
      <c r="M35" s="23"/>
    </row>
    <row r="36" spans="1:13" x14ac:dyDescent="0.2">
      <c r="A36" s="205" t="s">
        <v>6</v>
      </c>
    </row>
    <row r="37" spans="1:13" x14ac:dyDescent="0.2">
      <c r="A37" s="117"/>
      <c r="B37" s="120" t="s">
        <v>543</v>
      </c>
    </row>
    <row r="38" spans="1:13" x14ac:dyDescent="0.2">
      <c r="A38" s="117"/>
      <c r="B38" s="120" t="s">
        <v>83</v>
      </c>
    </row>
    <row r="39" spans="1:13" x14ac:dyDescent="0.2">
      <c r="A39" s="117"/>
      <c r="B39" s="120" t="s">
        <v>530</v>
      </c>
    </row>
    <row r="40" spans="1:13" x14ac:dyDescent="0.2">
      <c r="A40" s="117"/>
      <c r="B40" s="120" t="s">
        <v>544</v>
      </c>
    </row>
    <row r="41" spans="1:13" x14ac:dyDescent="0.2">
      <c r="A41" s="117"/>
      <c r="B41" s="120" t="s">
        <v>545</v>
      </c>
    </row>
    <row r="42" spans="1:13" x14ac:dyDescent="0.2">
      <c r="A42" s="117"/>
      <c r="B42" s="120" t="s">
        <v>546</v>
      </c>
    </row>
    <row r="43" spans="1:13" x14ac:dyDescent="0.2">
      <c r="A43" s="117"/>
      <c r="B43" s="120" t="s">
        <v>547</v>
      </c>
    </row>
    <row r="44" spans="1:13" x14ac:dyDescent="0.2">
      <c r="A44" s="117"/>
      <c r="B44" s="120" t="s">
        <v>548</v>
      </c>
    </row>
    <row r="45" spans="1:13" x14ac:dyDescent="0.2">
      <c r="A45" s="117"/>
      <c r="B45" s="120" t="s">
        <v>549</v>
      </c>
    </row>
    <row r="46" spans="1:13" x14ac:dyDescent="0.2">
      <c r="A46" s="117"/>
      <c r="B46" s="120" t="s">
        <v>550</v>
      </c>
    </row>
    <row r="47" spans="1:13" x14ac:dyDescent="0.2">
      <c r="A47" s="117"/>
      <c r="B47" s="120" t="s">
        <v>551</v>
      </c>
    </row>
    <row r="48" spans="1:13" x14ac:dyDescent="0.2">
      <c r="B48" s="120"/>
    </row>
    <row r="49" spans="1:2" x14ac:dyDescent="0.2">
      <c r="A49" s="205" t="s">
        <v>16</v>
      </c>
    </row>
    <row r="50" spans="1:2" ht="12" x14ac:dyDescent="0.2">
      <c r="A50" s="117"/>
      <c r="B50" s="120" t="s">
        <v>552</v>
      </c>
    </row>
    <row r="51" spans="1:2" x14ac:dyDescent="0.2">
      <c r="A51" s="117"/>
      <c r="B51" s="120" t="s">
        <v>110</v>
      </c>
    </row>
    <row r="52" spans="1:2" x14ac:dyDescent="0.2">
      <c r="A52" s="117"/>
      <c r="B52" s="120" t="s">
        <v>111</v>
      </c>
    </row>
    <row r="53" spans="1:2" x14ac:dyDescent="0.2">
      <c r="A53" s="117"/>
      <c r="B53" s="120" t="s">
        <v>553</v>
      </c>
    </row>
    <row r="54" spans="1:2" x14ac:dyDescent="0.2">
      <c r="A54" s="117"/>
      <c r="B54" s="120" t="s">
        <v>112</v>
      </c>
    </row>
    <row r="55" spans="1:2" x14ac:dyDescent="0.2">
      <c r="A55" s="117"/>
      <c r="B55" s="120" t="s">
        <v>113</v>
      </c>
    </row>
    <row r="56" spans="1:2" x14ac:dyDescent="0.2">
      <c r="A56" s="117"/>
      <c r="B56" s="120" t="s">
        <v>114</v>
      </c>
    </row>
    <row r="57" spans="1:2" x14ac:dyDescent="0.2">
      <c r="A57" s="117"/>
      <c r="B57" s="120" t="s">
        <v>115</v>
      </c>
    </row>
    <row r="58" spans="1:2" x14ac:dyDescent="0.2">
      <c r="A58" s="117"/>
      <c r="B58" s="120" t="s">
        <v>116</v>
      </c>
    </row>
    <row r="59" spans="1:2" x14ac:dyDescent="0.2">
      <c r="A59" s="117"/>
      <c r="B59" s="120" t="s">
        <v>117</v>
      </c>
    </row>
    <row r="60" spans="1:2" x14ac:dyDescent="0.2">
      <c r="A60" s="117"/>
      <c r="B60" s="120" t="s">
        <v>118</v>
      </c>
    </row>
    <row r="61" spans="1:2" x14ac:dyDescent="0.2">
      <c r="A61" s="117"/>
      <c r="B61" s="120" t="s">
        <v>554</v>
      </c>
    </row>
    <row r="62" spans="1:2" x14ac:dyDescent="0.2">
      <c r="A62" s="117"/>
      <c r="B62" s="120" t="s">
        <v>119</v>
      </c>
    </row>
  </sheetData>
  <mergeCells count="1">
    <mergeCell ref="C1:M1"/>
  </mergeCells>
  <hyperlinks>
    <hyperlink ref="B51" r:id="rId1" display="https://ens.dk/sites/ens.dk/files/Statistik/energy_statistics_2015.pdf"/>
    <hyperlink ref="B52" r:id="rId2" display="http://epure.org/about-ethanol/fuel-market/fuel-blends/"/>
    <hyperlink ref="B54" r:id="rId3" display="http://naldc.nal.usda.gov/download/22550/PDF"/>
    <hyperlink ref="B55" r:id="rId4" display="http://task39.sites.olt.ubc.ca/files/2013/05/IEA_Bioenergy_Task-39_Improving_carbon_and_energy_balance.pdf"/>
    <hyperlink ref="B56" r:id="rId5" display="http://www.eia.gov/cfapps/ipdbproject/IEDIndex3.cfm?tid=79&amp;pid=79&amp;aid=1"/>
    <hyperlink ref="B57" r:id="rId6" display="http://epure.org/media/1137/state-of-the-industry-report-2014.pdf"/>
    <hyperlink ref="B58" r:id="rId7" display="http://epure.org/media/1610/2016-industry-statistics.pdf"/>
    <hyperlink ref="B59" r:id="rId8" display="http://www.extension.iastate.edu/agdm/energy/xls/d1-10ethanolprofitability.xlsx"/>
    <hyperlink ref="B60" r:id="rId9" display="http://www.capjournal.com/news/ringneck-energy-pouring-cement-building-foundations-for-ethanol-plant-near/article_4ee23aac-adec-11e7-80fb-a7814e744ba7.html"/>
    <hyperlink ref="B62" r:id="rId10" display="http://ringneckenergy.com/wp-content/uploads/2016/12/2015_PPM_w_Exhibits.pdf"/>
    <hyperlink ref="C1" location="INDEX" display="1st Generation Ethanol"/>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M57"/>
  <sheetViews>
    <sheetView showGridLines="0" topLeftCell="A2" zoomScaleNormal="100" workbookViewId="0">
      <selection activeCell="Q33" sqref="Q33"/>
    </sheetView>
  </sheetViews>
  <sheetFormatPr defaultColWidth="8.88671875" defaultRowHeight="10.199999999999999" x14ac:dyDescent="0.2"/>
  <cols>
    <col min="1" max="1" width="2.88671875" style="121" customWidth="1"/>
    <col min="2" max="2" width="39.109375" style="121" customWidth="1"/>
    <col min="3" max="7" width="4.5546875" style="121" bestFit="1" customWidth="1"/>
    <col min="8" max="8" width="3.88671875" style="121" bestFit="1" customWidth="1"/>
    <col min="9" max="9" width="4.44140625" style="121" bestFit="1" customWidth="1"/>
    <col min="10" max="10" width="3.88671875" style="121" bestFit="1" customWidth="1"/>
    <col min="11" max="11" width="4.44140625" style="121" bestFit="1" customWidth="1"/>
    <col min="12" max="12" width="5.109375" style="121" bestFit="1" customWidth="1"/>
    <col min="13" max="13" width="3" style="121" bestFit="1" customWidth="1"/>
    <col min="14" max="16384" width="8.88671875" style="121"/>
  </cols>
  <sheetData>
    <row r="1" spans="1:13" ht="24" customHeight="1" x14ac:dyDescent="0.2">
      <c r="A1" s="27" t="s">
        <v>15</v>
      </c>
      <c r="B1" s="6"/>
      <c r="C1" s="420" t="s">
        <v>120</v>
      </c>
      <c r="D1" s="425"/>
      <c r="E1" s="425"/>
      <c r="F1" s="425"/>
      <c r="G1" s="425"/>
      <c r="H1" s="425"/>
      <c r="I1" s="425"/>
      <c r="J1" s="425"/>
      <c r="K1" s="425"/>
      <c r="L1" s="425"/>
      <c r="M1" s="425"/>
    </row>
    <row r="2" spans="1:13" x14ac:dyDescent="0.2">
      <c r="A2" s="28" t="s">
        <v>412</v>
      </c>
      <c r="B2" s="7"/>
      <c r="C2" s="29">
        <v>2015</v>
      </c>
      <c r="D2" s="29">
        <v>2020</v>
      </c>
      <c r="E2" s="29">
        <v>2030</v>
      </c>
      <c r="F2" s="29">
        <v>2040</v>
      </c>
      <c r="G2" s="29">
        <v>2050</v>
      </c>
      <c r="H2" s="90">
        <v>2020</v>
      </c>
      <c r="I2" s="90">
        <v>2020</v>
      </c>
      <c r="J2" s="90">
        <v>2050</v>
      </c>
      <c r="K2" s="90">
        <v>2050</v>
      </c>
      <c r="L2" s="30" t="s">
        <v>14</v>
      </c>
      <c r="M2" s="30" t="s">
        <v>13</v>
      </c>
    </row>
    <row r="3" spans="1:13" ht="10.8" thickBot="1" x14ac:dyDescent="0.25">
      <c r="A3" s="31" t="s">
        <v>832</v>
      </c>
      <c r="B3" s="8"/>
      <c r="C3" s="83" t="s">
        <v>833</v>
      </c>
      <c r="D3" s="83" t="s">
        <v>833</v>
      </c>
      <c r="E3" s="83" t="s">
        <v>833</v>
      </c>
      <c r="F3" s="83" t="s">
        <v>833</v>
      </c>
      <c r="G3" s="83" t="s">
        <v>833</v>
      </c>
      <c r="H3" s="93" t="s">
        <v>12</v>
      </c>
      <c r="I3" s="93" t="s">
        <v>11</v>
      </c>
      <c r="J3" s="93" t="s">
        <v>12</v>
      </c>
      <c r="K3" s="93" t="s">
        <v>11</v>
      </c>
      <c r="L3" s="32" t="s">
        <v>17</v>
      </c>
      <c r="M3" s="32" t="s">
        <v>17</v>
      </c>
    </row>
    <row r="4" spans="1:13" x14ac:dyDescent="0.2">
      <c r="A4" s="24" t="s">
        <v>413</v>
      </c>
      <c r="B4" s="1" t="s">
        <v>414</v>
      </c>
      <c r="C4" s="2"/>
      <c r="D4" s="2"/>
      <c r="E4" s="2"/>
      <c r="F4" s="2"/>
      <c r="G4" s="2"/>
      <c r="H4" s="2"/>
      <c r="I4" s="2"/>
      <c r="J4" s="2"/>
      <c r="K4" s="2"/>
      <c r="L4" s="3"/>
      <c r="M4" s="3"/>
    </row>
    <row r="5" spans="1:13" x14ac:dyDescent="0.2">
      <c r="A5" s="18" t="s">
        <v>10</v>
      </c>
      <c r="B5" s="18"/>
      <c r="C5" s="2"/>
      <c r="D5" s="2"/>
      <c r="E5" s="2"/>
      <c r="F5" s="2"/>
      <c r="G5" s="2"/>
      <c r="H5" s="2"/>
      <c r="I5" s="2"/>
      <c r="J5" s="2"/>
      <c r="K5" s="2"/>
      <c r="L5" s="3"/>
      <c r="M5" s="3"/>
    </row>
    <row r="6" spans="1:13" x14ac:dyDescent="0.2">
      <c r="A6" s="18"/>
      <c r="B6" s="4" t="s">
        <v>634</v>
      </c>
      <c r="C6" s="100">
        <v>20</v>
      </c>
      <c r="D6" s="100">
        <v>80</v>
      </c>
      <c r="E6" s="100">
        <v>200</v>
      </c>
      <c r="F6" s="100">
        <v>500</v>
      </c>
      <c r="G6" s="100">
        <v>1000</v>
      </c>
      <c r="H6" s="196">
        <v>0.5</v>
      </c>
      <c r="I6" s="196">
        <v>1.25</v>
      </c>
      <c r="J6" s="196">
        <v>0.75</v>
      </c>
      <c r="K6" s="196">
        <v>1.25</v>
      </c>
      <c r="L6" s="3" t="s">
        <v>75</v>
      </c>
      <c r="M6" s="3" t="s">
        <v>121</v>
      </c>
    </row>
    <row r="7" spans="1:13" x14ac:dyDescent="0.2">
      <c r="A7" s="18"/>
      <c r="B7" s="4" t="s">
        <v>635</v>
      </c>
      <c r="C7" s="100">
        <v>10</v>
      </c>
      <c r="D7" s="100">
        <v>40</v>
      </c>
      <c r="E7" s="100">
        <v>105</v>
      </c>
      <c r="F7" s="100">
        <v>265</v>
      </c>
      <c r="G7" s="100">
        <v>520</v>
      </c>
      <c r="H7" s="196">
        <v>0.5</v>
      </c>
      <c r="I7" s="196">
        <v>1.25</v>
      </c>
      <c r="J7" s="196">
        <v>0.75</v>
      </c>
      <c r="K7" s="196">
        <v>1.25</v>
      </c>
      <c r="L7" s="3" t="s">
        <v>76</v>
      </c>
      <c r="M7" s="3" t="s">
        <v>121</v>
      </c>
    </row>
    <row r="8" spans="1:13" x14ac:dyDescent="0.2">
      <c r="A8" s="18"/>
      <c r="B8" s="18" t="s">
        <v>590</v>
      </c>
      <c r="C8" s="100"/>
      <c r="D8" s="100"/>
      <c r="E8" s="100"/>
      <c r="F8" s="100"/>
      <c r="G8" s="100"/>
      <c r="H8" s="100"/>
      <c r="I8" s="100"/>
      <c r="J8" s="100"/>
      <c r="K8" s="100"/>
      <c r="L8" s="3"/>
      <c r="M8" s="3"/>
    </row>
    <row r="9" spans="1:13" x14ac:dyDescent="0.2">
      <c r="A9" s="18"/>
      <c r="B9" s="4" t="s">
        <v>629</v>
      </c>
      <c r="C9" s="100">
        <v>1</v>
      </c>
      <c r="D9" s="100">
        <v>1</v>
      </c>
      <c r="E9" s="100">
        <v>1</v>
      </c>
      <c r="F9" s="100">
        <v>1</v>
      </c>
      <c r="G9" s="100">
        <v>1</v>
      </c>
      <c r="H9" s="199">
        <v>0.9</v>
      </c>
      <c r="I9" s="199">
        <v>1.5</v>
      </c>
      <c r="J9" s="199">
        <v>0.9</v>
      </c>
      <c r="K9" s="199">
        <v>1.25</v>
      </c>
      <c r="L9" s="3" t="s">
        <v>1</v>
      </c>
      <c r="M9" s="3">
        <v>4</v>
      </c>
    </row>
    <row r="10" spans="1:13" x14ac:dyDescent="0.2">
      <c r="A10" s="18"/>
      <c r="B10" s="18" t="s">
        <v>591</v>
      </c>
      <c r="C10" s="100"/>
      <c r="D10" s="100"/>
      <c r="E10" s="100"/>
      <c r="F10" s="100"/>
      <c r="G10" s="100"/>
      <c r="H10" s="199"/>
      <c r="I10" s="199"/>
      <c r="J10" s="199"/>
      <c r="K10" s="199"/>
      <c r="L10" s="3"/>
      <c r="M10" s="3"/>
    </row>
    <row r="11" spans="1:13" x14ac:dyDescent="0.2">
      <c r="A11" s="18"/>
      <c r="B11" s="4" t="s">
        <v>636</v>
      </c>
      <c r="C11" s="100">
        <v>0.6</v>
      </c>
      <c r="D11" s="100">
        <v>0.6</v>
      </c>
      <c r="E11" s="100">
        <v>0.62</v>
      </c>
      <c r="F11" s="100">
        <v>0.64</v>
      </c>
      <c r="G11" s="100">
        <v>0.65</v>
      </c>
      <c r="H11" s="199">
        <v>0.9</v>
      </c>
      <c r="I11" s="199">
        <v>1.1000000000000001</v>
      </c>
      <c r="J11" s="199">
        <v>0.9</v>
      </c>
      <c r="K11" s="199">
        <v>1.1000000000000001</v>
      </c>
      <c r="L11" s="3" t="s">
        <v>1</v>
      </c>
      <c r="M11" s="3">
        <v>4</v>
      </c>
    </row>
    <row r="12" spans="1:13" x14ac:dyDescent="0.2">
      <c r="A12" s="18"/>
      <c r="B12" s="4" t="s">
        <v>637</v>
      </c>
      <c r="C12" s="100">
        <v>0.23200000000000001</v>
      </c>
      <c r="D12" s="100">
        <v>0.23200000000000001</v>
      </c>
      <c r="E12" s="100">
        <v>0.23200000000000001</v>
      </c>
      <c r="F12" s="100">
        <v>0.23200000000000001</v>
      </c>
      <c r="G12" s="100">
        <v>0.23200000000000001</v>
      </c>
      <c r="H12" s="199">
        <v>0.9</v>
      </c>
      <c r="I12" s="199">
        <v>1.1000000000000001</v>
      </c>
      <c r="J12" s="199">
        <v>0.9</v>
      </c>
      <c r="K12" s="199">
        <v>1.1000000000000001</v>
      </c>
      <c r="L12" s="3" t="s">
        <v>1</v>
      </c>
      <c r="M12" s="3">
        <v>4</v>
      </c>
    </row>
    <row r="13" spans="1:13" x14ac:dyDescent="0.2">
      <c r="A13" s="18"/>
      <c r="B13" s="4" t="s">
        <v>638</v>
      </c>
      <c r="C13" s="100">
        <v>1.6E-2</v>
      </c>
      <c r="D13" s="100">
        <v>1.6E-2</v>
      </c>
      <c r="E13" s="100">
        <v>1.6E-2</v>
      </c>
      <c r="F13" s="100">
        <v>1.6E-2</v>
      </c>
      <c r="G13" s="100">
        <v>1.6E-2</v>
      </c>
      <c r="H13" s="100">
        <v>0.9</v>
      </c>
      <c r="I13" s="100">
        <v>1.1000000000000001</v>
      </c>
      <c r="J13" s="100">
        <v>0.9</v>
      </c>
      <c r="K13" s="100">
        <v>1.1000000000000001</v>
      </c>
      <c r="L13" s="3" t="s">
        <v>1</v>
      </c>
      <c r="M13" s="3">
        <v>4</v>
      </c>
    </row>
    <row r="14" spans="1:13" x14ac:dyDescent="0.2">
      <c r="A14" s="18"/>
      <c r="B14" s="4" t="s">
        <v>417</v>
      </c>
      <c r="C14" s="100" t="s">
        <v>122</v>
      </c>
      <c r="D14" s="100">
        <v>4</v>
      </c>
      <c r="E14" s="100">
        <v>0</v>
      </c>
      <c r="F14" s="100">
        <v>0</v>
      </c>
      <c r="G14" s="100">
        <v>0</v>
      </c>
      <c r="H14" s="100"/>
      <c r="I14" s="100"/>
      <c r="J14" s="100"/>
      <c r="K14" s="100"/>
      <c r="L14" s="3"/>
      <c r="M14" s="3"/>
    </row>
    <row r="15" spans="1:13" x14ac:dyDescent="0.2">
      <c r="A15" s="18"/>
      <c r="B15" s="4" t="s">
        <v>422</v>
      </c>
      <c r="C15" s="100">
        <v>4</v>
      </c>
      <c r="D15" s="100">
        <v>4</v>
      </c>
      <c r="E15" s="100">
        <v>4</v>
      </c>
      <c r="F15" s="100">
        <v>4</v>
      </c>
      <c r="G15" s="100">
        <v>4</v>
      </c>
      <c r="H15" s="100"/>
      <c r="I15" s="100"/>
      <c r="J15" s="100"/>
      <c r="K15" s="100"/>
      <c r="L15" s="3" t="s">
        <v>3</v>
      </c>
      <c r="M15" s="3">
        <v>8</v>
      </c>
    </row>
    <row r="16" spans="1:13" x14ac:dyDescent="0.2">
      <c r="A16" s="18"/>
      <c r="B16" s="4" t="s">
        <v>419</v>
      </c>
      <c r="C16" s="100">
        <v>25</v>
      </c>
      <c r="D16" s="100">
        <v>25</v>
      </c>
      <c r="E16" s="100">
        <v>25</v>
      </c>
      <c r="F16" s="100">
        <v>25</v>
      </c>
      <c r="G16" s="100">
        <v>25</v>
      </c>
      <c r="H16" s="100"/>
      <c r="I16" s="100"/>
      <c r="J16" s="100"/>
      <c r="K16" s="100"/>
      <c r="L16" s="3"/>
      <c r="M16" s="3"/>
    </row>
    <row r="17" spans="1:13" x14ac:dyDescent="0.2">
      <c r="A17" s="18"/>
      <c r="B17" s="4" t="s">
        <v>420</v>
      </c>
      <c r="C17" s="100">
        <v>2</v>
      </c>
      <c r="D17" s="100">
        <v>2</v>
      </c>
      <c r="E17" s="100">
        <v>2</v>
      </c>
      <c r="F17" s="100">
        <v>2</v>
      </c>
      <c r="G17" s="100">
        <v>2</v>
      </c>
      <c r="H17" s="100"/>
      <c r="I17" s="100"/>
      <c r="J17" s="100"/>
      <c r="K17" s="100"/>
      <c r="L17" s="3"/>
      <c r="M17" s="3"/>
    </row>
    <row r="18" spans="1:13" x14ac:dyDescent="0.2">
      <c r="A18" s="18" t="s">
        <v>415</v>
      </c>
      <c r="B18" s="18"/>
      <c r="C18" s="100"/>
      <c r="D18" s="100"/>
      <c r="E18" s="100"/>
      <c r="F18" s="100"/>
      <c r="G18" s="100"/>
      <c r="H18" s="100"/>
      <c r="I18" s="100"/>
      <c r="J18" s="100"/>
      <c r="K18" s="100"/>
      <c r="L18" s="3"/>
      <c r="M18" s="3"/>
    </row>
    <row r="19" spans="1:13" x14ac:dyDescent="0.2">
      <c r="A19" s="18"/>
      <c r="B19" s="4" t="s">
        <v>749</v>
      </c>
      <c r="C19" s="168">
        <v>2.4</v>
      </c>
      <c r="D19" s="168">
        <v>1.92</v>
      </c>
      <c r="E19" s="168">
        <v>1.1428571428571428</v>
      </c>
      <c r="F19" s="168">
        <v>0.84905660377358494</v>
      </c>
      <c r="G19" s="168">
        <v>0.69230769230769229</v>
      </c>
      <c r="H19" s="100">
        <v>0.75</v>
      </c>
      <c r="I19" s="100">
        <v>1.25</v>
      </c>
      <c r="J19" s="100">
        <v>0.75</v>
      </c>
      <c r="K19" s="100">
        <v>1.25</v>
      </c>
      <c r="L19" s="3" t="s">
        <v>123</v>
      </c>
      <c r="M19" s="3" t="s">
        <v>124</v>
      </c>
    </row>
    <row r="20" spans="1:13" x14ac:dyDescent="0.2">
      <c r="A20" s="18"/>
      <c r="B20" s="4" t="s">
        <v>453</v>
      </c>
      <c r="C20" s="202">
        <v>75</v>
      </c>
      <c r="D20" s="202">
        <v>75</v>
      </c>
      <c r="E20" s="202">
        <v>75</v>
      </c>
      <c r="F20" s="202">
        <v>75</v>
      </c>
      <c r="G20" s="202">
        <v>75</v>
      </c>
      <c r="H20" s="196"/>
      <c r="I20" s="196"/>
      <c r="J20" s="196"/>
      <c r="K20" s="196"/>
      <c r="L20" s="3"/>
      <c r="M20" s="3"/>
    </row>
    <row r="21" spans="1:13" x14ac:dyDescent="0.2">
      <c r="A21" s="18"/>
      <c r="B21" s="4" t="s">
        <v>454</v>
      </c>
      <c r="C21" s="100">
        <v>25</v>
      </c>
      <c r="D21" s="100">
        <v>25</v>
      </c>
      <c r="E21" s="100">
        <v>25</v>
      </c>
      <c r="F21" s="100">
        <v>25</v>
      </c>
      <c r="G21" s="100">
        <v>25</v>
      </c>
      <c r="H21" s="100"/>
      <c r="I21" s="100"/>
      <c r="J21" s="100"/>
      <c r="K21" s="100"/>
      <c r="L21" s="3"/>
      <c r="M21" s="3"/>
    </row>
    <row r="22" spans="1:13" x14ac:dyDescent="0.2">
      <c r="A22" s="18"/>
      <c r="B22" s="4" t="s">
        <v>750</v>
      </c>
      <c r="C22" s="100">
        <v>7.1999999999999995E-2</v>
      </c>
      <c r="D22" s="100">
        <v>7.1999999999999995E-2</v>
      </c>
      <c r="E22" s="200">
        <v>6.8571428571428561E-2</v>
      </c>
      <c r="F22" s="200">
        <v>6.7924528301886791E-2</v>
      </c>
      <c r="G22" s="200">
        <v>6.9230769230769235E-2</v>
      </c>
      <c r="H22" s="100">
        <v>0.75</v>
      </c>
      <c r="I22" s="100">
        <v>1.25</v>
      </c>
      <c r="J22" s="100">
        <v>0.75</v>
      </c>
      <c r="K22" s="100">
        <v>1.25</v>
      </c>
      <c r="L22" s="3" t="s">
        <v>125</v>
      </c>
      <c r="M22" s="3">
        <v>6</v>
      </c>
    </row>
    <row r="23" spans="1:13" x14ac:dyDescent="0.2">
      <c r="A23" s="18"/>
      <c r="B23" s="4" t="s">
        <v>751</v>
      </c>
      <c r="C23" s="202">
        <v>2.7</v>
      </c>
      <c r="D23" s="202">
        <v>2.7</v>
      </c>
      <c r="E23" s="202">
        <v>2.7</v>
      </c>
      <c r="F23" s="202">
        <v>2.7</v>
      </c>
      <c r="G23" s="202">
        <v>2.7</v>
      </c>
      <c r="H23" s="196">
        <v>0.75</v>
      </c>
      <c r="I23" s="196">
        <v>1.25</v>
      </c>
      <c r="J23" s="196">
        <v>0.75</v>
      </c>
      <c r="K23" s="196">
        <v>1.25</v>
      </c>
      <c r="L23" s="3" t="s">
        <v>125</v>
      </c>
      <c r="M23" s="3">
        <v>6</v>
      </c>
    </row>
    <row r="24" spans="1:13" x14ac:dyDescent="0.2">
      <c r="A24" s="18"/>
      <c r="B24" s="4" t="s">
        <v>752</v>
      </c>
      <c r="C24" s="200" t="s">
        <v>122</v>
      </c>
      <c r="D24" s="200">
        <v>0</v>
      </c>
      <c r="E24" s="200">
        <v>0</v>
      </c>
      <c r="F24" s="200"/>
      <c r="G24" s="200">
        <v>0</v>
      </c>
      <c r="H24" s="199"/>
      <c r="I24" s="199"/>
      <c r="J24" s="199"/>
      <c r="K24" s="199"/>
      <c r="L24" s="3"/>
      <c r="M24" s="3"/>
    </row>
    <row r="25" spans="1:13" x14ac:dyDescent="0.2">
      <c r="A25" s="18" t="s">
        <v>36</v>
      </c>
      <c r="C25" s="100"/>
      <c r="D25" s="100"/>
      <c r="E25" s="100"/>
      <c r="F25" s="100"/>
      <c r="G25" s="100"/>
      <c r="H25" s="199"/>
      <c r="I25" s="199"/>
      <c r="J25" s="199"/>
      <c r="K25" s="199"/>
      <c r="L25" s="3"/>
      <c r="M25" s="3"/>
    </row>
    <row r="26" spans="1:13" x14ac:dyDescent="0.2">
      <c r="A26" s="18"/>
      <c r="B26" s="4" t="s">
        <v>753</v>
      </c>
      <c r="C26" s="100">
        <v>16</v>
      </c>
      <c r="D26" s="100">
        <v>16</v>
      </c>
      <c r="E26" s="100">
        <v>16</v>
      </c>
      <c r="F26" s="100">
        <v>16</v>
      </c>
      <c r="G26" s="100">
        <v>16</v>
      </c>
      <c r="H26" s="100"/>
      <c r="I26" s="100"/>
      <c r="J26" s="100"/>
      <c r="K26" s="100"/>
      <c r="L26" s="3"/>
      <c r="M26" s="3"/>
    </row>
    <row r="27" spans="1:13" x14ac:dyDescent="0.2">
      <c r="A27" s="18"/>
      <c r="B27" s="4" t="s">
        <v>704</v>
      </c>
      <c r="C27" s="100">
        <v>1.2</v>
      </c>
      <c r="D27" s="100">
        <v>1.2</v>
      </c>
      <c r="E27" s="100">
        <v>1.2</v>
      </c>
      <c r="F27" s="100">
        <v>1.2</v>
      </c>
      <c r="G27" s="100">
        <v>1.2</v>
      </c>
      <c r="H27" s="100"/>
      <c r="I27" s="100"/>
      <c r="J27" s="100"/>
      <c r="K27" s="100"/>
      <c r="L27" s="3"/>
      <c r="M27" s="3"/>
    </row>
    <row r="28" spans="1:13" x14ac:dyDescent="0.2">
      <c r="A28" s="18"/>
      <c r="B28" s="4" t="s">
        <v>754</v>
      </c>
      <c r="C28" s="100">
        <v>1.2</v>
      </c>
      <c r="D28" s="100">
        <v>0.96</v>
      </c>
      <c r="E28" s="100">
        <v>0.6</v>
      </c>
      <c r="F28" s="100">
        <v>0.45</v>
      </c>
      <c r="G28" s="100">
        <v>0.36</v>
      </c>
      <c r="H28" s="100">
        <v>0.75</v>
      </c>
      <c r="I28" s="100">
        <v>1.25</v>
      </c>
      <c r="J28" s="100">
        <v>0.75</v>
      </c>
      <c r="K28" s="100">
        <v>1.25</v>
      </c>
      <c r="L28" s="3" t="s">
        <v>123</v>
      </c>
      <c r="M28" s="3" t="s">
        <v>124</v>
      </c>
    </row>
    <row r="29" spans="1:13" x14ac:dyDescent="0.2">
      <c r="A29" s="18"/>
      <c r="B29" s="4" t="s">
        <v>453</v>
      </c>
      <c r="C29" s="202">
        <v>75</v>
      </c>
      <c r="D29" s="202">
        <v>75</v>
      </c>
      <c r="E29" s="202">
        <v>75</v>
      </c>
      <c r="F29" s="202">
        <v>75</v>
      </c>
      <c r="G29" s="202">
        <v>75</v>
      </c>
      <c r="H29" s="196"/>
      <c r="I29" s="196"/>
      <c r="J29" s="196"/>
      <c r="K29" s="196"/>
      <c r="L29" s="3"/>
      <c r="M29" s="3"/>
    </row>
    <row r="30" spans="1:13" x14ac:dyDescent="0.2">
      <c r="A30" s="18"/>
      <c r="B30" s="4" t="s">
        <v>454</v>
      </c>
      <c r="C30" s="100">
        <v>25</v>
      </c>
      <c r="D30" s="100">
        <v>25</v>
      </c>
      <c r="E30" s="100">
        <v>25</v>
      </c>
      <c r="F30" s="100">
        <v>25</v>
      </c>
      <c r="G30" s="100">
        <v>25</v>
      </c>
      <c r="H30" s="100"/>
      <c r="I30" s="100"/>
      <c r="J30" s="100"/>
      <c r="K30" s="100"/>
      <c r="L30" s="3"/>
      <c r="M30" s="3"/>
    </row>
    <row r="31" spans="1:13" x14ac:dyDescent="0.2">
      <c r="A31" s="18"/>
      <c r="B31" s="4" t="s">
        <v>755</v>
      </c>
      <c r="C31" s="100">
        <v>3.5999999999999997E-2</v>
      </c>
      <c r="D31" s="100">
        <v>3.5999999999999997E-2</v>
      </c>
      <c r="E31" s="100">
        <v>3.5999999999999997E-2</v>
      </c>
      <c r="F31" s="100">
        <v>3.5999999999999997E-2</v>
      </c>
      <c r="G31" s="100">
        <v>3.5999999999999997E-2</v>
      </c>
      <c r="H31" s="100">
        <v>0.75</v>
      </c>
      <c r="I31" s="100">
        <v>1.25</v>
      </c>
      <c r="J31" s="100">
        <v>0.75</v>
      </c>
      <c r="K31" s="100">
        <v>1.25</v>
      </c>
      <c r="L31" s="3" t="s">
        <v>125</v>
      </c>
      <c r="M31" s="3">
        <v>6</v>
      </c>
    </row>
    <row r="32" spans="1:13" x14ac:dyDescent="0.2">
      <c r="A32" s="18"/>
      <c r="B32" s="4" t="s">
        <v>756</v>
      </c>
      <c r="C32" s="200">
        <v>1.2E-2</v>
      </c>
      <c r="D32" s="200">
        <v>1.2E-2</v>
      </c>
      <c r="E32" s="200">
        <v>1.2E-2</v>
      </c>
      <c r="F32" s="200">
        <v>1.2E-2</v>
      </c>
      <c r="G32" s="200">
        <v>1.2E-2</v>
      </c>
      <c r="H32" s="100">
        <v>0.75</v>
      </c>
      <c r="I32" s="196">
        <v>1.25</v>
      </c>
      <c r="J32" s="196">
        <v>0.75</v>
      </c>
      <c r="K32" s="196">
        <v>1.25</v>
      </c>
      <c r="L32" s="3" t="s">
        <v>125</v>
      </c>
      <c r="M32" s="3">
        <v>6</v>
      </c>
    </row>
    <row r="33" spans="1:13" ht="10.8" thickBot="1" x14ac:dyDescent="0.25">
      <c r="A33" s="19"/>
      <c r="B33" s="33" t="s">
        <v>752</v>
      </c>
      <c r="C33" s="216" t="s">
        <v>122</v>
      </c>
      <c r="D33" s="216">
        <v>0</v>
      </c>
      <c r="E33" s="216">
        <v>0</v>
      </c>
      <c r="F33" s="216">
        <v>0</v>
      </c>
      <c r="G33" s="216">
        <v>0</v>
      </c>
      <c r="H33" s="217"/>
      <c r="I33" s="217"/>
      <c r="J33" s="217"/>
      <c r="K33" s="217"/>
      <c r="L33" s="5"/>
      <c r="M33" s="5"/>
    </row>
    <row r="34" spans="1:13" x14ac:dyDescent="0.2">
      <c r="B34" s="9"/>
      <c r="C34" s="36"/>
      <c r="D34" s="36"/>
      <c r="E34" s="36"/>
      <c r="F34" s="36"/>
      <c r="G34" s="36"/>
      <c r="H34" s="35"/>
      <c r="I34" s="35"/>
      <c r="J34" s="35"/>
      <c r="K34" s="35"/>
      <c r="L34" s="23"/>
      <c r="M34" s="23"/>
    </row>
    <row r="35" spans="1:13" x14ac:dyDescent="0.2">
      <c r="A35" s="205" t="s">
        <v>6</v>
      </c>
    </row>
    <row r="36" spans="1:13" x14ac:dyDescent="0.2">
      <c r="A36" s="117"/>
      <c r="B36" s="120" t="s">
        <v>555</v>
      </c>
    </row>
    <row r="37" spans="1:13" x14ac:dyDescent="0.2">
      <c r="A37" s="117"/>
      <c r="B37" s="120" t="s">
        <v>83</v>
      </c>
    </row>
    <row r="38" spans="1:13" x14ac:dyDescent="0.2">
      <c r="A38" s="117"/>
      <c r="B38" s="120" t="s">
        <v>556</v>
      </c>
    </row>
    <row r="39" spans="1:13" x14ac:dyDescent="0.2">
      <c r="A39" s="117"/>
      <c r="B39" s="120" t="s">
        <v>557</v>
      </c>
    </row>
    <row r="40" spans="1:13" ht="12" x14ac:dyDescent="0.2">
      <c r="A40" s="117"/>
      <c r="B40" s="120" t="s">
        <v>558</v>
      </c>
    </row>
    <row r="41" spans="1:13" x14ac:dyDescent="0.2">
      <c r="A41" s="117"/>
      <c r="B41" s="120" t="s">
        <v>559</v>
      </c>
    </row>
    <row r="42" spans="1:13" ht="12" x14ac:dyDescent="0.2">
      <c r="A42" s="117"/>
      <c r="B42" s="120" t="s">
        <v>560</v>
      </c>
    </row>
    <row r="43" spans="1:13" x14ac:dyDescent="0.2">
      <c r="A43" s="117"/>
      <c r="B43" s="120" t="s">
        <v>561</v>
      </c>
    </row>
    <row r="44" spans="1:13" x14ac:dyDescent="0.2">
      <c r="B44" s="120"/>
    </row>
    <row r="45" spans="1:13" x14ac:dyDescent="0.2">
      <c r="A45" s="205" t="s">
        <v>16</v>
      </c>
    </row>
    <row r="46" spans="1:13" x14ac:dyDescent="0.2">
      <c r="A46" s="117"/>
      <c r="B46" s="120" t="s">
        <v>126</v>
      </c>
    </row>
    <row r="47" spans="1:13" x14ac:dyDescent="0.2">
      <c r="A47" s="117"/>
      <c r="B47" s="120" t="s">
        <v>127</v>
      </c>
    </row>
    <row r="48" spans="1:13" x14ac:dyDescent="0.2">
      <c r="A48" s="117"/>
      <c r="B48" s="120" t="s">
        <v>128</v>
      </c>
    </row>
    <row r="49" spans="1:2" x14ac:dyDescent="0.2">
      <c r="A49" s="117"/>
      <c r="B49" s="120" t="s">
        <v>129</v>
      </c>
    </row>
    <row r="50" spans="1:2" x14ac:dyDescent="0.2">
      <c r="A50" s="117"/>
      <c r="B50" s="120" t="s">
        <v>130</v>
      </c>
    </row>
    <row r="51" spans="1:2" x14ac:dyDescent="0.2">
      <c r="A51" s="117"/>
      <c r="B51" s="120" t="s">
        <v>131</v>
      </c>
    </row>
    <row r="52" spans="1:2" x14ac:dyDescent="0.2">
      <c r="A52" s="117"/>
      <c r="B52" s="120" t="s">
        <v>132</v>
      </c>
    </row>
    <row r="53" spans="1:2" x14ac:dyDescent="0.2">
      <c r="A53" s="117"/>
      <c r="B53" s="120" t="s">
        <v>133</v>
      </c>
    </row>
    <row r="54" spans="1:2" x14ac:dyDescent="0.2">
      <c r="A54" s="117"/>
      <c r="B54" s="120" t="s">
        <v>134</v>
      </c>
    </row>
    <row r="55" spans="1:2" x14ac:dyDescent="0.2">
      <c r="A55" s="117"/>
      <c r="B55" s="120" t="s">
        <v>135</v>
      </c>
    </row>
    <row r="56" spans="1:2" x14ac:dyDescent="0.2">
      <c r="A56" s="117"/>
      <c r="B56" s="120" t="s">
        <v>136</v>
      </c>
    </row>
    <row r="57" spans="1:2" x14ac:dyDescent="0.2">
      <c r="A57" s="117"/>
      <c r="B57" s="120" t="s">
        <v>137</v>
      </c>
    </row>
  </sheetData>
  <mergeCells count="1">
    <mergeCell ref="C1:M1"/>
  </mergeCells>
  <hyperlinks>
    <hyperlink ref="B46" r:id="rId1" display="http://www.gastechnology.org/tcbiomass/tcb2015/Muggen_Gerhard-Presentation-tcbiomass2015.pdf"/>
    <hyperlink ref="B47" r:id="rId2" display="https://www.btg-btl.com/en/company/projects/empyro"/>
    <hyperlink ref="B48" r:id="rId3" display="https://ec.europa.eu/energy/sites/ener/files/documents/32_dharmesh_mahajan-honeywell.pdf"/>
    <hyperlink ref="B49" r:id="rId4" display="https://doi.org/10.1016/S0146-6380(99)00120-5"/>
    <hyperlink ref="B50" r:id="rId5" display="https://www.btg-btl.com/nieuwsbrieven/2017/november/en"/>
    <hyperlink ref="B51" r:id="rId6" display="https://www.nrel.gov/docs/fy11osti/46586.pdf"/>
    <hyperlink ref="B52" r:id="rId7" display="http://dx.doi.org/10.1080/17597269.2015.1118780"/>
    <hyperlink ref="B53" r:id="rId8" display="https://doi.org/10.1016/j.fuel.2014.11.078"/>
    <hyperlink ref="B54" r:id="rId9" display="http://www.besustainablemagazine.com/cms2/empyro-bv-breaks-ground-of-its-biomass-to-liquid-pyrolysis-plant/"/>
    <hyperlink ref="B55" r:id="rId10" display="https://www.energy.gov/sites/prod/files/2016/10/f33/Graham_0.pdf"/>
    <hyperlink ref="B56" r:id="rId11" display="https://www.btg-btl.com/en/applications/oilproperties"/>
    <hyperlink ref="B57" r:id="rId12" display="http://www.etc-cte.ec.gc.ca/databases/oilproperties/pdf/web_bunker_c_fuel_oil.pdf"/>
    <hyperlink ref="C1" location="INDEX" display="Fast Pyrolysis Bio Oil"/>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M60"/>
  <sheetViews>
    <sheetView showGridLines="0" topLeftCell="A2" zoomScaleNormal="100" workbookViewId="0">
      <selection activeCell="Q33" sqref="Q33"/>
    </sheetView>
  </sheetViews>
  <sheetFormatPr defaultColWidth="8.88671875" defaultRowHeight="10.199999999999999" x14ac:dyDescent="0.2"/>
  <cols>
    <col min="1" max="1" width="2.88671875" style="121" customWidth="1"/>
    <col min="2" max="2" width="39.109375" style="121" customWidth="1"/>
    <col min="3" max="7" width="4.44140625" style="121" bestFit="1" customWidth="1"/>
    <col min="8" max="8" width="3.88671875" style="121" bestFit="1" customWidth="1"/>
    <col min="9" max="9" width="4.44140625" style="121" bestFit="1" customWidth="1"/>
    <col min="10" max="10" width="3.88671875" style="121" bestFit="1" customWidth="1"/>
    <col min="11" max="11" width="4.44140625" style="121" bestFit="1" customWidth="1"/>
    <col min="12" max="12" width="5.109375" style="121" bestFit="1" customWidth="1"/>
    <col min="13" max="13" width="6" style="121" bestFit="1" customWidth="1"/>
    <col min="14" max="16384" width="8.88671875" style="121"/>
  </cols>
  <sheetData>
    <row r="1" spans="1:13" ht="24" customHeight="1" x14ac:dyDescent="0.2">
      <c r="A1" s="27" t="s">
        <v>15</v>
      </c>
      <c r="B1" s="6"/>
      <c r="C1" s="420" t="s">
        <v>138</v>
      </c>
      <c r="D1" s="425"/>
      <c r="E1" s="425"/>
      <c r="F1" s="425"/>
      <c r="G1" s="425"/>
      <c r="H1" s="425"/>
      <c r="I1" s="425"/>
      <c r="J1" s="425"/>
      <c r="K1" s="425"/>
      <c r="L1" s="425"/>
      <c r="M1" s="425"/>
    </row>
    <row r="2" spans="1:13" x14ac:dyDescent="0.2">
      <c r="A2" s="7" t="s">
        <v>412</v>
      </c>
      <c r="B2" s="7"/>
      <c r="C2" s="34">
        <v>2015</v>
      </c>
      <c r="D2" s="34">
        <v>2020</v>
      </c>
      <c r="E2" s="34">
        <v>2030</v>
      </c>
      <c r="F2" s="34">
        <v>2040</v>
      </c>
      <c r="G2" s="34">
        <v>2050</v>
      </c>
      <c r="H2" s="90">
        <v>2020</v>
      </c>
      <c r="I2" s="90">
        <v>2020</v>
      </c>
      <c r="J2" s="90">
        <v>2050</v>
      </c>
      <c r="K2" s="90">
        <v>2050</v>
      </c>
      <c r="L2" s="15" t="s">
        <v>14</v>
      </c>
      <c r="M2" s="15" t="s">
        <v>13</v>
      </c>
    </row>
    <row r="3" spans="1:13" ht="10.8" thickBot="1" x14ac:dyDescent="0.25">
      <c r="A3" s="31" t="s">
        <v>832</v>
      </c>
      <c r="B3" s="8"/>
      <c r="C3" s="83" t="s">
        <v>833</v>
      </c>
      <c r="D3" s="83" t="s">
        <v>833</v>
      </c>
      <c r="E3" s="83" t="s">
        <v>833</v>
      </c>
      <c r="F3" s="83" t="s">
        <v>833</v>
      </c>
      <c r="G3" s="83" t="s">
        <v>833</v>
      </c>
      <c r="H3" s="93" t="s">
        <v>12</v>
      </c>
      <c r="I3" s="93" t="s">
        <v>11</v>
      </c>
      <c r="J3" s="93" t="s">
        <v>12</v>
      </c>
      <c r="K3" s="93" t="s">
        <v>11</v>
      </c>
      <c r="L3" s="32" t="s">
        <v>17</v>
      </c>
      <c r="M3" s="32" t="s">
        <v>17</v>
      </c>
    </row>
    <row r="4" spans="1:13" x14ac:dyDescent="0.2">
      <c r="A4" s="24" t="s">
        <v>413</v>
      </c>
      <c r="B4" s="1" t="s">
        <v>414</v>
      </c>
      <c r="C4" s="2"/>
      <c r="D4" s="2"/>
      <c r="E4" s="2"/>
      <c r="F4" s="2"/>
      <c r="G4" s="2"/>
      <c r="H4" s="2"/>
      <c r="I4" s="2"/>
      <c r="J4" s="2"/>
      <c r="K4" s="2"/>
      <c r="L4" s="3"/>
      <c r="M4" s="3"/>
    </row>
    <row r="5" spans="1:13" x14ac:dyDescent="0.2">
      <c r="A5" s="18" t="s">
        <v>10</v>
      </c>
      <c r="B5" s="18"/>
      <c r="C5" s="2"/>
      <c r="D5" s="2"/>
      <c r="E5" s="2"/>
      <c r="F5" s="2"/>
      <c r="G5" s="2"/>
      <c r="H5" s="2"/>
      <c r="I5" s="2"/>
      <c r="J5" s="2"/>
      <c r="K5" s="2"/>
      <c r="L5" s="3"/>
      <c r="M5" s="3"/>
    </row>
    <row r="6" spans="1:13" x14ac:dyDescent="0.2">
      <c r="A6" s="18"/>
      <c r="B6" s="4" t="s">
        <v>639</v>
      </c>
      <c r="C6" s="100">
        <v>60</v>
      </c>
      <c r="D6" s="100">
        <v>60</v>
      </c>
      <c r="E6" s="100">
        <v>150</v>
      </c>
      <c r="F6" s="100">
        <v>175</v>
      </c>
      <c r="G6" s="100">
        <v>200</v>
      </c>
      <c r="H6" s="196">
        <v>0.5</v>
      </c>
      <c r="I6" s="196">
        <v>1.5</v>
      </c>
      <c r="J6" s="196">
        <v>0.5</v>
      </c>
      <c r="K6" s="196">
        <v>1.5</v>
      </c>
      <c r="L6" s="3" t="s">
        <v>75</v>
      </c>
      <c r="M6" s="3">
        <v>9</v>
      </c>
    </row>
    <row r="7" spans="1:13" x14ac:dyDescent="0.2">
      <c r="A7" s="18"/>
      <c r="B7" s="4" t="s">
        <v>640</v>
      </c>
      <c r="C7" s="100">
        <v>55</v>
      </c>
      <c r="D7" s="100">
        <v>55</v>
      </c>
      <c r="E7" s="100">
        <v>130</v>
      </c>
      <c r="F7" s="100">
        <v>155</v>
      </c>
      <c r="G7" s="100">
        <v>180</v>
      </c>
      <c r="H7" s="196">
        <v>0.5</v>
      </c>
      <c r="I7" s="196">
        <v>1.5</v>
      </c>
      <c r="J7" s="196">
        <v>0.5</v>
      </c>
      <c r="K7" s="196">
        <v>1.5</v>
      </c>
      <c r="L7" s="3" t="s">
        <v>76</v>
      </c>
      <c r="M7" s="3">
        <v>9</v>
      </c>
    </row>
    <row r="8" spans="1:13" x14ac:dyDescent="0.2">
      <c r="A8" s="18"/>
      <c r="B8" s="18" t="s">
        <v>590</v>
      </c>
      <c r="C8" s="100"/>
      <c r="D8" s="100"/>
      <c r="E8" s="100"/>
      <c r="F8" s="100"/>
      <c r="G8" s="100"/>
      <c r="H8" s="100"/>
      <c r="I8" s="100"/>
      <c r="J8" s="100"/>
      <c r="K8" s="100"/>
      <c r="L8" s="3"/>
      <c r="M8" s="3"/>
    </row>
    <row r="9" spans="1:13" x14ac:dyDescent="0.2">
      <c r="A9" s="18"/>
      <c r="B9" s="4" t="s">
        <v>629</v>
      </c>
      <c r="C9" s="198">
        <v>1</v>
      </c>
      <c r="D9" s="198">
        <v>1</v>
      </c>
      <c r="E9" s="198">
        <v>1</v>
      </c>
      <c r="F9" s="198">
        <v>1</v>
      </c>
      <c r="G9" s="198">
        <v>1</v>
      </c>
      <c r="H9" s="199">
        <v>0.9</v>
      </c>
      <c r="I9" s="199">
        <v>1.5</v>
      </c>
      <c r="J9" s="199">
        <v>0.9</v>
      </c>
      <c r="K9" s="199">
        <v>1.5</v>
      </c>
      <c r="L9" s="3" t="s">
        <v>3</v>
      </c>
      <c r="M9" s="3">
        <v>1</v>
      </c>
    </row>
    <row r="10" spans="1:13" x14ac:dyDescent="0.2">
      <c r="A10" s="18"/>
      <c r="B10" s="18" t="s">
        <v>591</v>
      </c>
      <c r="C10" s="100"/>
      <c r="D10" s="100"/>
      <c r="E10" s="100"/>
      <c r="F10" s="100"/>
      <c r="G10" s="100"/>
      <c r="H10" s="199"/>
      <c r="I10" s="199"/>
      <c r="J10" s="199"/>
      <c r="K10" s="199"/>
      <c r="L10" s="3"/>
      <c r="M10" s="3"/>
    </row>
    <row r="11" spans="1:13" x14ac:dyDescent="0.2">
      <c r="A11" s="18"/>
      <c r="B11" s="14" t="s">
        <v>641</v>
      </c>
      <c r="C11" s="106">
        <v>0.28999999999999998</v>
      </c>
      <c r="D11" s="106">
        <v>0.28999999999999998</v>
      </c>
      <c r="E11" s="106">
        <v>0.37</v>
      </c>
      <c r="F11" s="106">
        <v>0.39</v>
      </c>
      <c r="G11" s="224">
        <v>0.4</v>
      </c>
      <c r="H11" s="225">
        <v>0.8</v>
      </c>
      <c r="I11" s="225">
        <v>1.2</v>
      </c>
      <c r="J11" s="225">
        <v>0.8</v>
      </c>
      <c r="K11" s="225">
        <v>1.2</v>
      </c>
      <c r="L11" s="38" t="s">
        <v>3</v>
      </c>
      <c r="M11" s="38">
        <v>1</v>
      </c>
    </row>
    <row r="12" spans="1:13" x14ac:dyDescent="0.2">
      <c r="A12" s="18"/>
      <c r="B12" s="14" t="s">
        <v>642</v>
      </c>
      <c r="C12" s="106">
        <v>0.04</v>
      </c>
      <c r="D12" s="106">
        <v>0.04</v>
      </c>
      <c r="E12" s="106">
        <v>0.05</v>
      </c>
      <c r="F12" s="106">
        <v>0.05</v>
      </c>
      <c r="G12" s="106">
        <v>0.06</v>
      </c>
      <c r="H12" s="225">
        <v>0.8</v>
      </c>
      <c r="I12" s="225">
        <v>1.2</v>
      </c>
      <c r="J12" s="225">
        <v>0.8</v>
      </c>
      <c r="K12" s="225">
        <v>1.2</v>
      </c>
      <c r="L12" s="38" t="s">
        <v>3</v>
      </c>
      <c r="M12" s="38">
        <v>1</v>
      </c>
    </row>
    <row r="13" spans="1:13" x14ac:dyDescent="0.2">
      <c r="A13" s="18"/>
      <c r="B13" s="4" t="s">
        <v>417</v>
      </c>
      <c r="C13" s="100">
        <v>4</v>
      </c>
      <c r="D13" s="100">
        <v>4</v>
      </c>
      <c r="E13" s="100">
        <v>2</v>
      </c>
      <c r="F13" s="100">
        <v>0</v>
      </c>
      <c r="G13" s="100">
        <v>0</v>
      </c>
      <c r="H13" s="199"/>
      <c r="I13" s="199"/>
      <c r="J13" s="199"/>
      <c r="K13" s="199"/>
      <c r="L13" s="3"/>
      <c r="M13" s="3"/>
    </row>
    <row r="14" spans="1:13" x14ac:dyDescent="0.2">
      <c r="A14" s="18"/>
      <c r="B14" s="4" t="s">
        <v>422</v>
      </c>
      <c r="C14" s="100">
        <v>2</v>
      </c>
      <c r="D14" s="100">
        <v>2</v>
      </c>
      <c r="E14" s="100">
        <v>2</v>
      </c>
      <c r="F14" s="100">
        <v>2</v>
      </c>
      <c r="G14" s="100">
        <v>2</v>
      </c>
      <c r="H14" s="199"/>
      <c r="I14" s="199"/>
      <c r="J14" s="199"/>
      <c r="K14" s="199"/>
      <c r="L14" s="3"/>
      <c r="M14" s="3"/>
    </row>
    <row r="15" spans="1:13" x14ac:dyDescent="0.2">
      <c r="A15" s="18"/>
      <c r="B15" s="4" t="s">
        <v>419</v>
      </c>
      <c r="C15" s="100">
        <v>25</v>
      </c>
      <c r="D15" s="100">
        <v>25</v>
      </c>
      <c r="E15" s="100">
        <v>25</v>
      </c>
      <c r="F15" s="100">
        <v>25</v>
      </c>
      <c r="G15" s="100">
        <v>25</v>
      </c>
      <c r="H15" s="100"/>
      <c r="I15" s="100"/>
      <c r="J15" s="100"/>
      <c r="K15" s="100"/>
      <c r="L15" s="3"/>
      <c r="M15" s="3"/>
    </row>
    <row r="16" spans="1:13" x14ac:dyDescent="0.2">
      <c r="A16" s="18"/>
      <c r="B16" s="4" t="s">
        <v>420</v>
      </c>
      <c r="C16" s="100">
        <v>2</v>
      </c>
      <c r="D16" s="100">
        <v>2</v>
      </c>
      <c r="E16" s="100">
        <v>2</v>
      </c>
      <c r="F16" s="100">
        <v>2</v>
      </c>
      <c r="G16" s="100">
        <v>2</v>
      </c>
      <c r="H16" s="100"/>
      <c r="I16" s="100"/>
      <c r="J16" s="100"/>
      <c r="K16" s="100"/>
      <c r="L16" s="3"/>
      <c r="M16" s="3"/>
    </row>
    <row r="17" spans="1:13" x14ac:dyDescent="0.2">
      <c r="A17" s="18" t="s">
        <v>415</v>
      </c>
      <c r="B17" s="18"/>
      <c r="C17" s="100"/>
      <c r="D17" s="100"/>
      <c r="E17" s="100"/>
      <c r="F17" s="100"/>
      <c r="G17" s="100"/>
      <c r="H17" s="100"/>
      <c r="I17" s="100"/>
      <c r="J17" s="100"/>
      <c r="K17" s="100"/>
      <c r="L17" s="3"/>
      <c r="M17" s="3"/>
    </row>
    <row r="18" spans="1:13" x14ac:dyDescent="0.2">
      <c r="A18" s="18"/>
      <c r="B18" s="4" t="s">
        <v>743</v>
      </c>
      <c r="C18" s="202">
        <v>5.6919219014512894</v>
      </c>
      <c r="D18" s="202">
        <v>5.6919219014512894</v>
      </c>
      <c r="E18" s="202">
        <v>2.561364855653081</v>
      </c>
      <c r="F18" s="202">
        <v>2.2483091510732596</v>
      </c>
      <c r="G18" s="202">
        <v>2.1344707130442337</v>
      </c>
      <c r="H18" s="196">
        <v>0.75</v>
      </c>
      <c r="I18" s="196">
        <v>1.5</v>
      </c>
      <c r="J18" s="196">
        <v>0.75</v>
      </c>
      <c r="K18" s="196">
        <v>1.5</v>
      </c>
      <c r="L18" s="3" t="s">
        <v>123</v>
      </c>
      <c r="M18" s="3" t="s">
        <v>139</v>
      </c>
    </row>
    <row r="19" spans="1:13" x14ac:dyDescent="0.2">
      <c r="A19" s="18"/>
      <c r="B19" s="4" t="s">
        <v>453</v>
      </c>
      <c r="C19" s="198">
        <v>75</v>
      </c>
      <c r="D19" s="198">
        <v>75</v>
      </c>
      <c r="E19" s="198">
        <v>75</v>
      </c>
      <c r="F19" s="198">
        <v>75</v>
      </c>
      <c r="G19" s="198">
        <v>75</v>
      </c>
      <c r="H19" s="100"/>
      <c r="I19" s="100"/>
      <c r="J19" s="100"/>
      <c r="K19" s="100"/>
      <c r="L19" s="3"/>
      <c r="M19" s="3"/>
    </row>
    <row r="20" spans="1:13" x14ac:dyDescent="0.2">
      <c r="A20" s="18"/>
      <c r="B20" s="4" t="s">
        <v>454</v>
      </c>
      <c r="C20" s="198">
        <v>25</v>
      </c>
      <c r="D20" s="198">
        <v>25</v>
      </c>
      <c r="E20" s="198">
        <v>25</v>
      </c>
      <c r="F20" s="198">
        <v>25</v>
      </c>
      <c r="G20" s="198">
        <v>25</v>
      </c>
      <c r="H20" s="100"/>
      <c r="I20" s="100"/>
      <c r="J20" s="100"/>
      <c r="K20" s="100"/>
      <c r="L20" s="3"/>
      <c r="M20" s="3"/>
    </row>
    <row r="21" spans="1:13" x14ac:dyDescent="0.2">
      <c r="A21" s="18"/>
      <c r="B21" s="4" t="s">
        <v>757</v>
      </c>
      <c r="C21" s="200">
        <v>0.1138384380290258</v>
      </c>
      <c r="D21" s="200">
        <v>0.1138384380290258</v>
      </c>
      <c r="E21" s="200">
        <v>5.6919219014512905E-2</v>
      </c>
      <c r="F21" s="200">
        <v>5.7331883352368107E-2</v>
      </c>
      <c r="G21" s="200">
        <v>5.6919219014512905E-2</v>
      </c>
      <c r="H21" s="196">
        <v>0.95</v>
      </c>
      <c r="I21" s="196">
        <v>2</v>
      </c>
      <c r="J21" s="196">
        <v>0.95</v>
      </c>
      <c r="K21" s="196">
        <v>2</v>
      </c>
      <c r="L21" s="3" t="s">
        <v>125</v>
      </c>
      <c r="M21" s="3">
        <v>1</v>
      </c>
    </row>
    <row r="22" spans="1:13" x14ac:dyDescent="0.2">
      <c r="A22" s="18"/>
      <c r="B22" s="4" t="s">
        <v>758</v>
      </c>
      <c r="C22" s="168">
        <v>27.104390006910904</v>
      </c>
      <c r="D22" s="168">
        <v>27.104390006910904</v>
      </c>
      <c r="E22" s="168">
        <v>13.552195003455452</v>
      </c>
      <c r="F22" s="168">
        <v>13.38279256591226</v>
      </c>
      <c r="G22" s="168">
        <v>13.552195003455454</v>
      </c>
      <c r="H22" s="196">
        <v>0.95</v>
      </c>
      <c r="I22" s="196">
        <v>2</v>
      </c>
      <c r="J22" s="196">
        <v>0.95</v>
      </c>
      <c r="K22" s="196">
        <v>2</v>
      </c>
      <c r="L22" s="3" t="s">
        <v>125</v>
      </c>
      <c r="M22" s="3">
        <v>1</v>
      </c>
    </row>
    <row r="23" spans="1:13" x14ac:dyDescent="0.2">
      <c r="A23" s="18"/>
      <c r="B23" s="4" t="s">
        <v>745</v>
      </c>
      <c r="C23" s="100">
        <v>0</v>
      </c>
      <c r="D23" s="100">
        <v>0</v>
      </c>
      <c r="E23" s="100">
        <v>0</v>
      </c>
      <c r="F23" s="100"/>
      <c r="G23" s="100">
        <v>0</v>
      </c>
      <c r="H23" s="100"/>
      <c r="I23" s="100"/>
      <c r="J23" s="100"/>
      <c r="K23" s="100"/>
      <c r="L23" s="3" t="s">
        <v>1</v>
      </c>
      <c r="M23" s="3"/>
    </row>
    <row r="24" spans="1:13" x14ac:dyDescent="0.2">
      <c r="A24" s="18" t="s">
        <v>36</v>
      </c>
      <c r="C24" s="100"/>
      <c r="D24" s="100"/>
      <c r="E24" s="100"/>
      <c r="F24" s="100"/>
      <c r="G24" s="100"/>
      <c r="H24" s="199"/>
      <c r="I24" s="199"/>
      <c r="J24" s="199"/>
      <c r="K24" s="199"/>
      <c r="L24" s="3"/>
      <c r="M24" s="3"/>
    </row>
    <row r="25" spans="1:13" x14ac:dyDescent="0.2">
      <c r="A25" s="18"/>
      <c r="B25" s="4" t="s">
        <v>735</v>
      </c>
      <c r="C25" s="100">
        <v>26.9</v>
      </c>
      <c r="D25" s="100">
        <v>26.9</v>
      </c>
      <c r="E25" s="100">
        <v>26.9</v>
      </c>
      <c r="F25" s="100">
        <v>26.9</v>
      </c>
      <c r="G25" s="100">
        <v>26.9</v>
      </c>
      <c r="H25" s="100"/>
      <c r="I25" s="100"/>
      <c r="J25" s="100"/>
      <c r="K25" s="100"/>
      <c r="L25" s="3"/>
      <c r="M25" s="3"/>
    </row>
    <row r="26" spans="1:13" x14ac:dyDescent="0.2">
      <c r="A26" s="18"/>
      <c r="B26" s="4" t="s">
        <v>704</v>
      </c>
      <c r="C26" s="100">
        <v>0.79</v>
      </c>
      <c r="D26" s="100">
        <v>0.79</v>
      </c>
      <c r="E26" s="100">
        <v>0.79</v>
      </c>
      <c r="F26" s="100">
        <v>0.79</v>
      </c>
      <c r="G26" s="100">
        <v>0.79</v>
      </c>
      <c r="H26" s="100"/>
      <c r="I26" s="100"/>
      <c r="J26" s="100"/>
      <c r="K26" s="100"/>
      <c r="L26" s="3"/>
      <c r="M26" s="3"/>
    </row>
    <row r="27" spans="1:13" x14ac:dyDescent="0.2">
      <c r="A27" s="18"/>
      <c r="B27" s="4" t="s">
        <v>746</v>
      </c>
      <c r="C27" s="202">
        <v>5.0632911392405058</v>
      </c>
      <c r="D27" s="202">
        <v>5.0632911392405058</v>
      </c>
      <c r="E27" s="202">
        <v>2.278481012658228</v>
      </c>
      <c r="F27" s="202">
        <v>2</v>
      </c>
      <c r="G27" s="202">
        <v>1.8987341772151898</v>
      </c>
      <c r="H27" s="196">
        <v>0.75</v>
      </c>
      <c r="I27" s="196">
        <v>1.5</v>
      </c>
      <c r="J27" s="196">
        <v>0.75</v>
      </c>
      <c r="K27" s="196">
        <v>1.5</v>
      </c>
      <c r="L27" s="3" t="s">
        <v>123</v>
      </c>
      <c r="M27" s="3" t="s">
        <v>139</v>
      </c>
    </row>
    <row r="28" spans="1:13" x14ac:dyDescent="0.2">
      <c r="A28" s="18"/>
      <c r="B28" s="4" t="s">
        <v>453</v>
      </c>
      <c r="C28" s="198">
        <v>75</v>
      </c>
      <c r="D28" s="198">
        <v>75</v>
      </c>
      <c r="E28" s="198">
        <v>75</v>
      </c>
      <c r="F28" s="198">
        <v>75</v>
      </c>
      <c r="G28" s="198">
        <v>75</v>
      </c>
      <c r="H28" s="100"/>
      <c r="I28" s="100"/>
      <c r="J28" s="100"/>
      <c r="K28" s="100"/>
      <c r="L28" s="3"/>
      <c r="M28" s="3"/>
    </row>
    <row r="29" spans="1:13" x14ac:dyDescent="0.2">
      <c r="A29" s="18"/>
      <c r="B29" s="4" t="s">
        <v>454</v>
      </c>
      <c r="C29" s="198">
        <v>25</v>
      </c>
      <c r="D29" s="198">
        <v>25</v>
      </c>
      <c r="E29" s="198">
        <v>25</v>
      </c>
      <c r="F29" s="198">
        <v>25</v>
      </c>
      <c r="G29" s="198">
        <v>25</v>
      </c>
      <c r="H29" s="100"/>
      <c r="I29" s="100"/>
      <c r="J29" s="100"/>
      <c r="K29" s="100"/>
      <c r="L29" s="3"/>
      <c r="M29" s="3"/>
    </row>
    <row r="30" spans="1:13" x14ac:dyDescent="0.2">
      <c r="A30" s="18"/>
      <c r="B30" s="4" t="s">
        <v>747</v>
      </c>
      <c r="C30" s="200">
        <v>0.10126582278481013</v>
      </c>
      <c r="D30" s="200">
        <v>0.10126582278481013</v>
      </c>
      <c r="E30" s="200">
        <v>5.0632911392405063E-2</v>
      </c>
      <c r="F30" s="200">
        <v>5.0999999999999997E-2</v>
      </c>
      <c r="G30" s="200">
        <v>5.0632911392405063E-2</v>
      </c>
      <c r="H30" s="196">
        <v>0.95</v>
      </c>
      <c r="I30" s="196">
        <v>2</v>
      </c>
      <c r="J30" s="196">
        <v>0.95</v>
      </c>
      <c r="K30" s="196">
        <v>2</v>
      </c>
      <c r="L30" s="3" t="s">
        <v>125</v>
      </c>
      <c r="M30" s="3">
        <v>1</v>
      </c>
    </row>
    <row r="31" spans="1:13" x14ac:dyDescent="0.2">
      <c r="A31" s="18"/>
      <c r="B31" s="4" t="s">
        <v>748</v>
      </c>
      <c r="C31" s="200">
        <v>0.20253164556962025</v>
      </c>
      <c r="D31" s="200">
        <v>0.20253164556962025</v>
      </c>
      <c r="E31" s="200">
        <v>0.10126582278481013</v>
      </c>
      <c r="F31" s="200">
        <v>0.1</v>
      </c>
      <c r="G31" s="200">
        <v>0.10126582278481013</v>
      </c>
      <c r="H31" s="196">
        <v>0.95</v>
      </c>
      <c r="I31" s="196">
        <v>2</v>
      </c>
      <c r="J31" s="196">
        <v>0.95</v>
      </c>
      <c r="K31" s="196">
        <v>2</v>
      </c>
      <c r="L31" s="3" t="s">
        <v>125</v>
      </c>
      <c r="M31" s="3">
        <v>1</v>
      </c>
    </row>
    <row r="32" spans="1:13" ht="10.8" thickBot="1" x14ac:dyDescent="0.25">
      <c r="A32" s="19"/>
      <c r="B32" s="33" t="s">
        <v>745</v>
      </c>
      <c r="C32" s="134">
        <v>0</v>
      </c>
      <c r="D32" s="134">
        <v>0</v>
      </c>
      <c r="E32" s="134">
        <v>0</v>
      </c>
      <c r="F32" s="134">
        <v>0</v>
      </c>
      <c r="G32" s="134">
        <v>0</v>
      </c>
      <c r="H32" s="134"/>
      <c r="I32" s="134"/>
      <c r="J32" s="134"/>
      <c r="K32" s="134"/>
      <c r="L32" s="5" t="s">
        <v>1</v>
      </c>
      <c r="M32" s="5"/>
    </row>
    <row r="33" spans="1:13" x14ac:dyDescent="0.2">
      <c r="B33" s="9"/>
      <c r="C33" s="37"/>
      <c r="D33" s="9"/>
      <c r="E33" s="9"/>
      <c r="F33" s="9"/>
      <c r="G33" s="9"/>
      <c r="H33" s="9"/>
      <c r="I33" s="9"/>
      <c r="J33" s="9"/>
      <c r="K33" s="9"/>
      <c r="L33" s="23"/>
      <c r="M33" s="23"/>
    </row>
    <row r="34" spans="1:13" x14ac:dyDescent="0.2">
      <c r="A34" s="205" t="s">
        <v>6</v>
      </c>
    </row>
    <row r="35" spans="1:13" x14ac:dyDescent="0.2">
      <c r="A35" s="117"/>
      <c r="B35" s="120" t="s">
        <v>562</v>
      </c>
    </row>
    <row r="36" spans="1:13" x14ac:dyDescent="0.2">
      <c r="A36" s="117"/>
      <c r="B36" s="120" t="s">
        <v>83</v>
      </c>
    </row>
    <row r="37" spans="1:13" x14ac:dyDescent="0.2">
      <c r="A37" s="117"/>
      <c r="B37" s="120" t="s">
        <v>530</v>
      </c>
    </row>
    <row r="38" spans="1:13" x14ac:dyDescent="0.2">
      <c r="A38" s="117"/>
      <c r="B38" s="120" t="s">
        <v>563</v>
      </c>
    </row>
    <row r="39" spans="1:13" x14ac:dyDescent="0.2">
      <c r="A39" s="117"/>
      <c r="B39" s="120" t="s">
        <v>564</v>
      </c>
    </row>
    <row r="40" spans="1:13" x14ac:dyDescent="0.2">
      <c r="A40" s="117"/>
      <c r="B40" s="120" t="s">
        <v>565</v>
      </c>
    </row>
    <row r="41" spans="1:13" ht="12" x14ac:dyDescent="0.2">
      <c r="A41" s="117"/>
      <c r="B41" s="120" t="s">
        <v>566</v>
      </c>
    </row>
    <row r="42" spans="1:13" x14ac:dyDescent="0.2">
      <c r="A42" s="117"/>
      <c r="B42" s="120" t="s">
        <v>561</v>
      </c>
    </row>
    <row r="43" spans="1:13" x14ac:dyDescent="0.2">
      <c r="B43" s="120"/>
    </row>
    <row r="44" spans="1:13" x14ac:dyDescent="0.2">
      <c r="A44" s="205" t="s">
        <v>16</v>
      </c>
    </row>
    <row r="45" spans="1:13" x14ac:dyDescent="0.2">
      <c r="A45" s="117"/>
      <c r="B45" s="120" t="s">
        <v>140</v>
      </c>
    </row>
    <row r="46" spans="1:13" x14ac:dyDescent="0.2">
      <c r="A46" s="117"/>
      <c r="B46" s="120" t="s">
        <v>141</v>
      </c>
    </row>
    <row r="47" spans="1:13" x14ac:dyDescent="0.2">
      <c r="A47" s="117"/>
      <c r="B47" s="120" t="s">
        <v>142</v>
      </c>
    </row>
    <row r="48" spans="1:13" x14ac:dyDescent="0.2">
      <c r="A48" s="117"/>
      <c r="B48" s="120" t="s">
        <v>143</v>
      </c>
    </row>
    <row r="49" spans="1:2" x14ac:dyDescent="0.2">
      <c r="A49" s="117"/>
      <c r="B49" s="120" t="s">
        <v>144</v>
      </c>
    </row>
    <row r="50" spans="1:2" x14ac:dyDescent="0.2">
      <c r="A50" s="117"/>
      <c r="B50" s="120" t="s">
        <v>145</v>
      </c>
    </row>
    <row r="51" spans="1:2" x14ac:dyDescent="0.2">
      <c r="A51" s="117"/>
      <c r="B51" s="120" t="s">
        <v>146</v>
      </c>
    </row>
    <row r="52" spans="1:2" x14ac:dyDescent="0.2">
      <c r="A52" s="117"/>
      <c r="B52" s="120" t="s">
        <v>147</v>
      </c>
    </row>
    <row r="53" spans="1:2" x14ac:dyDescent="0.2">
      <c r="A53" s="117"/>
      <c r="B53" s="120" t="s">
        <v>148</v>
      </c>
    </row>
    <row r="54" spans="1:2" x14ac:dyDescent="0.2">
      <c r="A54" s="117"/>
      <c r="B54" s="120" t="s">
        <v>149</v>
      </c>
    </row>
    <row r="55" spans="1:2" x14ac:dyDescent="0.2">
      <c r="A55" s="117"/>
      <c r="B55" s="120" t="s">
        <v>150</v>
      </c>
    </row>
    <row r="56" spans="1:2" x14ac:dyDescent="0.2">
      <c r="A56" s="117"/>
      <c r="B56" s="120" t="s">
        <v>155</v>
      </c>
    </row>
    <row r="57" spans="1:2" x14ac:dyDescent="0.2">
      <c r="A57" s="117"/>
      <c r="B57" s="120" t="s">
        <v>151</v>
      </c>
    </row>
    <row r="58" spans="1:2" x14ac:dyDescent="0.2">
      <c r="A58" s="117"/>
      <c r="B58" s="120" t="s">
        <v>152</v>
      </c>
    </row>
    <row r="59" spans="1:2" x14ac:dyDescent="0.2">
      <c r="A59" s="117"/>
      <c r="B59" s="120" t="s">
        <v>153</v>
      </c>
    </row>
    <row r="60" spans="1:2" x14ac:dyDescent="0.2">
      <c r="A60" s="117"/>
      <c r="B60" s="120" t="s">
        <v>154</v>
      </c>
    </row>
  </sheetData>
  <mergeCells count="1">
    <mergeCell ref="C1:M1"/>
  </mergeCells>
  <hyperlinks>
    <hyperlink ref="C1" location="INDEX" display="Cellulosic Ethanol"/>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M50"/>
  <sheetViews>
    <sheetView showGridLines="0" zoomScaleNormal="100" workbookViewId="0">
      <selection activeCell="C1" sqref="C1:M1"/>
    </sheetView>
  </sheetViews>
  <sheetFormatPr defaultColWidth="8.88671875" defaultRowHeight="10.199999999999999" x14ac:dyDescent="0.2"/>
  <cols>
    <col min="1" max="1" width="2.88671875" style="121" customWidth="1"/>
    <col min="2" max="2" width="39.109375" style="121" customWidth="1"/>
    <col min="3" max="11" width="4.44140625" style="121" bestFit="1" customWidth="1"/>
    <col min="12" max="12" width="5.109375" style="121" bestFit="1" customWidth="1"/>
    <col min="13" max="13" width="5.88671875" style="121" bestFit="1" customWidth="1"/>
    <col min="14" max="16384" width="8.88671875" style="121"/>
  </cols>
  <sheetData>
    <row r="1" spans="1:13" ht="24" customHeight="1" x14ac:dyDescent="0.2">
      <c r="A1" s="27" t="s">
        <v>15</v>
      </c>
      <c r="B1" s="6"/>
      <c r="C1" s="420" t="s">
        <v>175</v>
      </c>
      <c r="D1" s="425"/>
      <c r="E1" s="425"/>
      <c r="F1" s="425"/>
      <c r="G1" s="425"/>
      <c r="H1" s="425"/>
      <c r="I1" s="425"/>
      <c r="J1" s="425"/>
      <c r="K1" s="425"/>
      <c r="L1" s="425"/>
      <c r="M1" s="425"/>
    </row>
    <row r="2" spans="1:13" x14ac:dyDescent="0.2">
      <c r="A2" s="7" t="s">
        <v>412</v>
      </c>
      <c r="B2" s="7"/>
      <c r="C2" s="34">
        <v>2015</v>
      </c>
      <c r="D2" s="34">
        <v>2020</v>
      </c>
      <c r="E2" s="34">
        <v>2030</v>
      </c>
      <c r="F2" s="34">
        <v>2040</v>
      </c>
      <c r="G2" s="34">
        <v>2050</v>
      </c>
      <c r="H2" s="90">
        <v>2020</v>
      </c>
      <c r="I2" s="90">
        <v>2020</v>
      </c>
      <c r="J2" s="90">
        <v>2050</v>
      </c>
      <c r="K2" s="90">
        <v>2050</v>
      </c>
      <c r="L2" s="15" t="s">
        <v>14</v>
      </c>
      <c r="M2" s="15" t="s">
        <v>13</v>
      </c>
    </row>
    <row r="3" spans="1:13" ht="10.8" thickBot="1" x14ac:dyDescent="0.25">
      <c r="A3" s="31" t="s">
        <v>832</v>
      </c>
      <c r="B3" s="8"/>
      <c r="C3" s="83" t="s">
        <v>833</v>
      </c>
      <c r="D3" s="83" t="s">
        <v>833</v>
      </c>
      <c r="E3" s="83" t="s">
        <v>833</v>
      </c>
      <c r="F3" s="83" t="s">
        <v>833</v>
      </c>
      <c r="G3" s="83" t="s">
        <v>833</v>
      </c>
      <c r="H3" s="93" t="s">
        <v>12</v>
      </c>
      <c r="I3" s="93" t="s">
        <v>11</v>
      </c>
      <c r="J3" s="93" t="s">
        <v>12</v>
      </c>
      <c r="K3" s="93" t="s">
        <v>11</v>
      </c>
      <c r="L3" s="32" t="s">
        <v>17</v>
      </c>
      <c r="M3" s="32" t="s">
        <v>17</v>
      </c>
    </row>
    <row r="4" spans="1:13" x14ac:dyDescent="0.2">
      <c r="A4" s="24" t="s">
        <v>413</v>
      </c>
      <c r="B4" s="1" t="s">
        <v>414</v>
      </c>
      <c r="C4" s="2"/>
      <c r="D4" s="2"/>
      <c r="E4" s="2"/>
      <c r="F4" s="2"/>
      <c r="G4" s="2"/>
      <c r="H4" s="2"/>
      <c r="I4" s="2"/>
      <c r="J4" s="2"/>
      <c r="K4" s="2"/>
      <c r="L4" s="3"/>
      <c r="M4" s="3"/>
    </row>
    <row r="5" spans="1:13" x14ac:dyDescent="0.2">
      <c r="A5" s="18" t="s">
        <v>10</v>
      </c>
      <c r="B5" s="18"/>
      <c r="C5" s="2"/>
      <c r="D5" s="2"/>
      <c r="E5" s="2"/>
      <c r="F5" s="2"/>
      <c r="G5" s="2"/>
      <c r="H5" s="2"/>
      <c r="I5" s="2"/>
      <c r="J5" s="2"/>
      <c r="K5" s="2"/>
      <c r="L5" s="3"/>
      <c r="M5" s="3"/>
    </row>
    <row r="6" spans="1:13" x14ac:dyDescent="0.2">
      <c r="A6" s="18"/>
      <c r="B6" s="4" t="s">
        <v>643</v>
      </c>
      <c r="C6" s="100">
        <v>100</v>
      </c>
      <c r="D6" s="100">
        <v>100</v>
      </c>
      <c r="E6" s="100">
        <v>200</v>
      </c>
      <c r="F6" s="100">
        <v>250</v>
      </c>
      <c r="G6" s="100">
        <v>300</v>
      </c>
      <c r="H6" s="196">
        <v>0.5</v>
      </c>
      <c r="I6" s="196">
        <v>2</v>
      </c>
      <c r="J6" s="196">
        <v>0.5</v>
      </c>
      <c r="K6" s="196">
        <v>1.25</v>
      </c>
      <c r="L6" s="3" t="s">
        <v>75</v>
      </c>
      <c r="M6" s="3" t="s">
        <v>176</v>
      </c>
    </row>
    <row r="7" spans="1:13" x14ac:dyDescent="0.2">
      <c r="A7" s="18"/>
      <c r="B7" s="4" t="s">
        <v>640</v>
      </c>
      <c r="C7" s="100">
        <v>65</v>
      </c>
      <c r="D7" s="100">
        <v>65</v>
      </c>
      <c r="E7" s="100">
        <v>130</v>
      </c>
      <c r="F7" s="100">
        <v>165</v>
      </c>
      <c r="G7" s="100">
        <v>195</v>
      </c>
      <c r="H7" s="196">
        <v>0.5</v>
      </c>
      <c r="I7" s="196">
        <v>2</v>
      </c>
      <c r="J7" s="196">
        <v>0.5</v>
      </c>
      <c r="K7" s="196">
        <v>1.25</v>
      </c>
      <c r="L7" s="3" t="s">
        <v>76</v>
      </c>
      <c r="M7" s="3" t="s">
        <v>176</v>
      </c>
    </row>
    <row r="8" spans="1:13" x14ac:dyDescent="0.2">
      <c r="A8" s="18"/>
      <c r="B8" s="18" t="s">
        <v>590</v>
      </c>
      <c r="C8" s="100"/>
      <c r="D8" s="100"/>
      <c r="E8" s="100"/>
      <c r="F8" s="100"/>
      <c r="G8" s="100"/>
      <c r="H8" s="100"/>
      <c r="I8" s="100"/>
      <c r="J8" s="100"/>
      <c r="K8" s="100"/>
      <c r="L8" s="3"/>
      <c r="M8" s="3"/>
    </row>
    <row r="9" spans="1:13" x14ac:dyDescent="0.2">
      <c r="A9" s="18"/>
      <c r="B9" s="4" t="s">
        <v>629</v>
      </c>
      <c r="C9" s="100">
        <v>1</v>
      </c>
      <c r="D9" s="100">
        <v>1</v>
      </c>
      <c r="E9" s="100">
        <v>1</v>
      </c>
      <c r="F9" s="100">
        <v>1</v>
      </c>
      <c r="G9" s="100">
        <v>1</v>
      </c>
      <c r="H9" s="199">
        <v>0.9</v>
      </c>
      <c r="I9" s="199">
        <v>1.5</v>
      </c>
      <c r="J9" s="199">
        <v>0.9</v>
      </c>
      <c r="K9" s="199">
        <v>1.2</v>
      </c>
      <c r="L9" s="3"/>
      <c r="M9" s="3">
        <v>1</v>
      </c>
    </row>
    <row r="10" spans="1:13" x14ac:dyDescent="0.2">
      <c r="A10" s="18"/>
      <c r="B10" s="18" t="s">
        <v>591</v>
      </c>
      <c r="C10" s="100"/>
      <c r="D10" s="100"/>
      <c r="E10" s="100"/>
      <c r="F10" s="100"/>
      <c r="G10" s="100"/>
      <c r="H10" s="199"/>
      <c r="I10" s="199"/>
      <c r="J10" s="199"/>
      <c r="K10" s="199"/>
      <c r="L10" s="3"/>
      <c r="M10" s="3"/>
    </row>
    <row r="11" spans="1:13" x14ac:dyDescent="0.2">
      <c r="A11" s="18"/>
      <c r="B11" s="4" t="s">
        <v>644</v>
      </c>
      <c r="C11" s="100">
        <v>0.57999999999999996</v>
      </c>
      <c r="D11" s="100">
        <v>0.57999999999999996</v>
      </c>
      <c r="E11" s="100">
        <v>0.61</v>
      </c>
      <c r="F11" s="100">
        <v>0.63</v>
      </c>
      <c r="G11" s="100">
        <v>0.65</v>
      </c>
      <c r="H11" s="199">
        <v>1</v>
      </c>
      <c r="I11" s="199">
        <v>1.33</v>
      </c>
      <c r="J11" s="199">
        <v>1</v>
      </c>
      <c r="K11" s="199">
        <v>1.33</v>
      </c>
      <c r="L11" s="3" t="s">
        <v>2</v>
      </c>
      <c r="M11" s="3">
        <v>1</v>
      </c>
    </row>
    <row r="12" spans="1:13" x14ac:dyDescent="0.2">
      <c r="A12" s="18"/>
      <c r="B12" s="14" t="s">
        <v>645</v>
      </c>
      <c r="C12" s="106">
        <v>0.22</v>
      </c>
      <c r="D12" s="106">
        <v>0.22</v>
      </c>
      <c r="E12" s="106">
        <v>0.22</v>
      </c>
      <c r="F12" s="106">
        <v>0.22</v>
      </c>
      <c r="G12" s="106">
        <v>0.22</v>
      </c>
      <c r="H12" s="225">
        <v>0.8</v>
      </c>
      <c r="I12" s="225">
        <v>1.25</v>
      </c>
      <c r="J12" s="225">
        <v>0.8</v>
      </c>
      <c r="K12" s="225">
        <v>1.25</v>
      </c>
      <c r="L12" s="38" t="s">
        <v>2</v>
      </c>
      <c r="M12" s="38">
        <v>1</v>
      </c>
    </row>
    <row r="13" spans="1:13" x14ac:dyDescent="0.2">
      <c r="A13" s="18"/>
      <c r="B13" s="14" t="s">
        <v>646</v>
      </c>
      <c r="C13" s="106">
        <v>0.02</v>
      </c>
      <c r="D13" s="106">
        <v>0.02</v>
      </c>
      <c r="E13" s="106">
        <v>0.02</v>
      </c>
      <c r="F13" s="106">
        <v>0.02</v>
      </c>
      <c r="G13" s="106">
        <v>0.02</v>
      </c>
      <c r="H13" s="225">
        <v>0.8</v>
      </c>
      <c r="I13" s="225">
        <v>1.25</v>
      </c>
      <c r="J13" s="225">
        <v>0.8</v>
      </c>
      <c r="K13" s="225">
        <v>1.25</v>
      </c>
      <c r="L13" s="38" t="s">
        <v>2</v>
      </c>
      <c r="M13" s="38">
        <v>1</v>
      </c>
    </row>
    <row r="14" spans="1:13" x14ac:dyDescent="0.2">
      <c r="A14" s="18"/>
      <c r="B14" s="4" t="s">
        <v>417</v>
      </c>
      <c r="C14" s="100">
        <v>4</v>
      </c>
      <c r="D14" s="100">
        <v>4</v>
      </c>
      <c r="E14" s="100">
        <v>0</v>
      </c>
      <c r="F14" s="100">
        <v>0</v>
      </c>
      <c r="G14" s="100">
        <v>0</v>
      </c>
      <c r="H14" s="100"/>
      <c r="I14" s="199"/>
      <c r="J14" s="199"/>
      <c r="K14" s="199"/>
      <c r="L14" s="3"/>
      <c r="M14" s="3"/>
    </row>
    <row r="15" spans="1:13" x14ac:dyDescent="0.2">
      <c r="A15" s="18"/>
      <c r="B15" s="4" t="s">
        <v>422</v>
      </c>
      <c r="C15" s="100">
        <v>2</v>
      </c>
      <c r="D15" s="100">
        <v>2</v>
      </c>
      <c r="E15" s="100">
        <v>2</v>
      </c>
      <c r="F15" s="100">
        <v>2</v>
      </c>
      <c r="G15" s="100">
        <v>2</v>
      </c>
      <c r="H15" s="199"/>
      <c r="I15" s="199"/>
      <c r="J15" s="199"/>
      <c r="K15" s="199"/>
      <c r="L15" s="3"/>
      <c r="M15" s="3"/>
    </row>
    <row r="16" spans="1:13" x14ac:dyDescent="0.2">
      <c r="A16" s="18"/>
      <c r="B16" s="4" t="s">
        <v>419</v>
      </c>
      <c r="C16" s="100">
        <v>25</v>
      </c>
      <c r="D16" s="100">
        <v>20</v>
      </c>
      <c r="E16" s="100">
        <v>20</v>
      </c>
      <c r="F16" s="100">
        <v>20</v>
      </c>
      <c r="G16" s="100">
        <v>20</v>
      </c>
      <c r="H16" s="100"/>
      <c r="I16" s="100"/>
      <c r="J16" s="100"/>
      <c r="K16" s="100"/>
      <c r="L16" s="3"/>
      <c r="M16" s="3"/>
    </row>
    <row r="17" spans="1:13" x14ac:dyDescent="0.2">
      <c r="A17" s="18"/>
      <c r="B17" s="4" t="s">
        <v>420</v>
      </c>
      <c r="C17" s="226" t="s">
        <v>214</v>
      </c>
      <c r="D17" s="226" t="s">
        <v>214</v>
      </c>
      <c r="E17" s="226" t="s">
        <v>214</v>
      </c>
      <c r="F17" s="226" t="s">
        <v>214</v>
      </c>
      <c r="G17" s="226" t="s">
        <v>214</v>
      </c>
      <c r="H17" s="100"/>
      <c r="I17" s="100"/>
      <c r="J17" s="100"/>
      <c r="K17" s="100"/>
      <c r="L17" s="3"/>
      <c r="M17" s="3"/>
    </row>
    <row r="18" spans="1:13" x14ac:dyDescent="0.2">
      <c r="A18" s="18" t="s">
        <v>415</v>
      </c>
      <c r="B18" s="18"/>
      <c r="C18" s="100"/>
      <c r="D18" s="100"/>
      <c r="E18" s="100"/>
      <c r="F18" s="100"/>
      <c r="G18" s="100"/>
      <c r="H18" s="100"/>
      <c r="I18" s="100"/>
      <c r="J18" s="100"/>
      <c r="K18" s="100"/>
      <c r="L18" s="3"/>
      <c r="M18" s="3"/>
    </row>
    <row r="19" spans="1:13" x14ac:dyDescent="0.2">
      <c r="A19" s="18"/>
      <c r="B19" s="4" t="s">
        <v>759</v>
      </c>
      <c r="C19" s="202">
        <v>5.2580331061343726</v>
      </c>
      <c r="D19" s="202">
        <v>5.2580331061343726</v>
      </c>
      <c r="E19" s="202">
        <v>2.9211295034079843</v>
      </c>
      <c r="F19" s="202">
        <v>2.1212121212121211</v>
      </c>
      <c r="G19" s="202">
        <v>1.4605647517039921</v>
      </c>
      <c r="H19" s="196">
        <v>0.5</v>
      </c>
      <c r="I19" s="196">
        <v>1</v>
      </c>
      <c r="J19" s="196">
        <v>0.8</v>
      </c>
      <c r="K19" s="196">
        <v>1.2</v>
      </c>
      <c r="L19" s="3" t="s">
        <v>0</v>
      </c>
      <c r="M19" s="3" t="s">
        <v>177</v>
      </c>
    </row>
    <row r="20" spans="1:13" x14ac:dyDescent="0.2">
      <c r="A20" s="18"/>
      <c r="B20" s="4" t="s">
        <v>500</v>
      </c>
      <c r="C20" s="100" t="s">
        <v>49</v>
      </c>
      <c r="D20" s="100">
        <v>75</v>
      </c>
      <c r="E20" s="100">
        <v>75</v>
      </c>
      <c r="F20" s="100">
        <v>75</v>
      </c>
      <c r="G20" s="100">
        <v>75</v>
      </c>
      <c r="H20" s="196"/>
      <c r="I20" s="196"/>
      <c r="J20" s="196"/>
      <c r="K20" s="196"/>
      <c r="L20" s="3"/>
      <c r="M20" s="3"/>
    </row>
    <row r="21" spans="1:13" x14ac:dyDescent="0.2">
      <c r="A21" s="18"/>
      <c r="B21" s="4" t="s">
        <v>454</v>
      </c>
      <c r="C21" s="100">
        <v>25</v>
      </c>
      <c r="D21" s="100">
        <v>25</v>
      </c>
      <c r="E21" s="100">
        <v>25</v>
      </c>
      <c r="F21" s="100">
        <v>25</v>
      </c>
      <c r="G21" s="100">
        <v>25</v>
      </c>
      <c r="H21" s="196"/>
      <c r="I21" s="196"/>
      <c r="J21" s="196"/>
      <c r="K21" s="196"/>
      <c r="L21" s="3"/>
      <c r="M21" s="3"/>
    </row>
    <row r="22" spans="1:13" x14ac:dyDescent="0.2">
      <c r="A22" s="18"/>
      <c r="B22" s="4" t="s">
        <v>760</v>
      </c>
      <c r="C22" s="200">
        <v>5.8422590068159676E-2</v>
      </c>
      <c r="D22" s="200">
        <v>5.8422590068159676E-2</v>
      </c>
      <c r="E22" s="200">
        <v>3.8948393378773129E-2</v>
      </c>
      <c r="F22" s="200">
        <v>3.8358266206367474E-2</v>
      </c>
      <c r="G22" s="200">
        <v>3.8948393378773122E-2</v>
      </c>
      <c r="H22" s="196">
        <v>0.9</v>
      </c>
      <c r="I22" s="196">
        <v>1.1000000000000001</v>
      </c>
      <c r="J22" s="196">
        <v>0.9</v>
      </c>
      <c r="K22" s="196">
        <v>1.1000000000000001</v>
      </c>
      <c r="L22" s="3" t="s">
        <v>42</v>
      </c>
      <c r="M22" s="3">
        <v>1</v>
      </c>
    </row>
    <row r="23" spans="1:13" x14ac:dyDescent="0.2">
      <c r="A23" s="18"/>
      <c r="B23" s="4" t="s">
        <v>761</v>
      </c>
      <c r="C23" s="168">
        <v>20.404307576043831</v>
      </c>
      <c r="D23" s="168">
        <v>20.404307576043831</v>
      </c>
      <c r="E23" s="168">
        <v>13.60287171736255</v>
      </c>
      <c r="F23" s="168">
        <v>13.602871717362556</v>
      </c>
      <c r="G23" s="168">
        <v>13.602871717362554</v>
      </c>
      <c r="H23" s="196">
        <v>0.9</v>
      </c>
      <c r="I23" s="196">
        <v>1.1000000000000001</v>
      </c>
      <c r="J23" s="196">
        <v>0.9</v>
      </c>
      <c r="K23" s="196">
        <v>1.1000000000000001</v>
      </c>
      <c r="L23" s="3" t="s">
        <v>178</v>
      </c>
      <c r="M23" s="3">
        <v>1</v>
      </c>
    </row>
    <row r="24" spans="1:13" x14ac:dyDescent="0.2">
      <c r="A24" s="18"/>
      <c r="B24" s="4" t="s">
        <v>762</v>
      </c>
      <c r="C24" s="100">
        <v>0</v>
      </c>
      <c r="D24" s="100">
        <v>0</v>
      </c>
      <c r="E24" s="100">
        <v>0</v>
      </c>
      <c r="F24" s="100"/>
      <c r="G24" s="100">
        <v>0</v>
      </c>
      <c r="H24" s="196"/>
      <c r="I24" s="196"/>
      <c r="J24" s="196"/>
      <c r="K24" s="196"/>
      <c r="L24" s="3"/>
      <c r="M24" s="3"/>
    </row>
    <row r="25" spans="1:13" x14ac:dyDescent="0.2">
      <c r="A25" s="18" t="s">
        <v>36</v>
      </c>
      <c r="C25" s="100"/>
      <c r="D25" s="100"/>
      <c r="E25" s="100"/>
      <c r="F25" s="100"/>
      <c r="G25" s="100"/>
      <c r="H25" s="196"/>
      <c r="I25" s="196"/>
      <c r="J25" s="196"/>
      <c r="K25" s="196"/>
      <c r="L25" s="3"/>
      <c r="M25" s="3"/>
    </row>
    <row r="26" spans="1:13" x14ac:dyDescent="0.2">
      <c r="A26" s="18"/>
      <c r="B26" s="4" t="s">
        <v>763</v>
      </c>
      <c r="C26" s="100">
        <v>20.100000000000001</v>
      </c>
      <c r="D26" s="100">
        <v>20.100000000000001</v>
      </c>
      <c r="E26" s="100">
        <v>20.100000000000001</v>
      </c>
      <c r="F26" s="100">
        <v>20.100000000000001</v>
      </c>
      <c r="G26" s="100">
        <v>20.100000000000001</v>
      </c>
      <c r="H26" s="196"/>
      <c r="I26" s="196"/>
      <c r="J26" s="196"/>
      <c r="K26" s="196"/>
      <c r="L26" s="3"/>
      <c r="M26" s="3"/>
    </row>
    <row r="27" spans="1:13" x14ac:dyDescent="0.2">
      <c r="A27" s="18"/>
      <c r="B27" s="4" t="s">
        <v>704</v>
      </c>
      <c r="C27" s="100">
        <v>0.79</v>
      </c>
      <c r="D27" s="100">
        <v>0.79</v>
      </c>
      <c r="E27" s="100">
        <v>0.79</v>
      </c>
      <c r="F27" s="100">
        <v>0.79</v>
      </c>
      <c r="G27" s="100">
        <v>0.79</v>
      </c>
      <c r="H27" s="196"/>
      <c r="I27" s="196"/>
      <c r="J27" s="196"/>
      <c r="K27" s="196"/>
      <c r="L27" s="3"/>
      <c r="M27" s="3"/>
    </row>
    <row r="28" spans="1:13" x14ac:dyDescent="0.2">
      <c r="A28" s="18"/>
      <c r="B28" s="4" t="s">
        <v>764</v>
      </c>
      <c r="C28" s="202">
        <v>3.4177215189873418</v>
      </c>
      <c r="D28" s="202">
        <v>3.4177215189873418</v>
      </c>
      <c r="E28" s="202">
        <v>1.8987341772151898</v>
      </c>
      <c r="F28" s="202">
        <v>1.4</v>
      </c>
      <c r="G28" s="202">
        <v>0.94936708860759489</v>
      </c>
      <c r="H28" s="196">
        <v>0.5</v>
      </c>
      <c r="I28" s="196">
        <v>1</v>
      </c>
      <c r="J28" s="196">
        <v>0.8</v>
      </c>
      <c r="K28" s="196">
        <v>1.2</v>
      </c>
      <c r="L28" s="3" t="s">
        <v>0</v>
      </c>
      <c r="M28" s="3" t="s">
        <v>177</v>
      </c>
    </row>
    <row r="29" spans="1:13" x14ac:dyDescent="0.2">
      <c r="A29" s="18"/>
      <c r="B29" s="4" t="s">
        <v>765</v>
      </c>
      <c r="C29" s="200">
        <v>3.7974683544303792E-2</v>
      </c>
      <c r="D29" s="200">
        <v>3.7974683544303792E-2</v>
      </c>
      <c r="E29" s="200">
        <v>2.5316455696202531E-2</v>
      </c>
      <c r="F29" s="200">
        <v>2.5316455696202531E-2</v>
      </c>
      <c r="G29" s="200">
        <v>2.5316455696202531E-2</v>
      </c>
      <c r="H29" s="196">
        <v>0.9</v>
      </c>
      <c r="I29" s="196">
        <v>1.1000000000000001</v>
      </c>
      <c r="J29" s="196">
        <v>0.9</v>
      </c>
      <c r="K29" s="196">
        <v>1.1000000000000001</v>
      </c>
      <c r="L29" s="3" t="s">
        <v>42</v>
      </c>
      <c r="M29" s="3">
        <v>1</v>
      </c>
    </row>
    <row r="30" spans="1:13" x14ac:dyDescent="0.2">
      <c r="A30" s="18"/>
      <c r="B30" s="4" t="s">
        <v>766</v>
      </c>
      <c r="C30" s="200">
        <v>0.11392405063291139</v>
      </c>
      <c r="D30" s="200">
        <v>0.11392405063291139</v>
      </c>
      <c r="E30" s="200">
        <v>7.5949367088607583E-2</v>
      </c>
      <c r="F30" s="200">
        <v>7.5949367088607583E-2</v>
      </c>
      <c r="G30" s="200">
        <v>7.5949367088607583E-2</v>
      </c>
      <c r="H30" s="196">
        <v>0.9</v>
      </c>
      <c r="I30" s="196">
        <v>1.1000000000000001</v>
      </c>
      <c r="J30" s="196">
        <v>0.9</v>
      </c>
      <c r="K30" s="196">
        <v>1.1000000000000001</v>
      </c>
      <c r="L30" s="3" t="s">
        <v>178</v>
      </c>
      <c r="M30" s="3">
        <v>1</v>
      </c>
    </row>
    <row r="31" spans="1:13" ht="10.8" thickBot="1" x14ac:dyDescent="0.25">
      <c r="A31" s="19"/>
      <c r="B31" s="33" t="s">
        <v>762</v>
      </c>
      <c r="C31" s="134">
        <v>0</v>
      </c>
      <c r="D31" s="134">
        <v>0</v>
      </c>
      <c r="E31" s="134">
        <v>0</v>
      </c>
      <c r="F31" s="134">
        <v>0</v>
      </c>
      <c r="G31" s="134">
        <v>0</v>
      </c>
      <c r="H31" s="134"/>
      <c r="I31" s="134"/>
      <c r="J31" s="134"/>
      <c r="K31" s="134"/>
      <c r="L31" s="5"/>
      <c r="M31" s="5"/>
    </row>
    <row r="32" spans="1:13" x14ac:dyDescent="0.2">
      <c r="B32" s="9"/>
      <c r="C32" s="37"/>
      <c r="D32" s="37"/>
      <c r="E32" s="37"/>
      <c r="F32" s="37"/>
      <c r="G32" s="37"/>
      <c r="H32" s="37"/>
      <c r="I32" s="37"/>
      <c r="J32" s="37"/>
      <c r="K32" s="37"/>
      <c r="L32" s="23"/>
      <c r="M32" s="23"/>
    </row>
    <row r="33" spans="1:2" x14ac:dyDescent="0.2">
      <c r="A33" s="205" t="s">
        <v>6</v>
      </c>
    </row>
    <row r="34" spans="1:2" ht="12" x14ac:dyDescent="0.2">
      <c r="A34" s="117"/>
      <c r="B34" s="120" t="s">
        <v>567</v>
      </c>
    </row>
    <row r="35" spans="1:2" x14ac:dyDescent="0.2">
      <c r="A35" s="117"/>
      <c r="B35" s="120" t="s">
        <v>179</v>
      </c>
    </row>
    <row r="36" spans="1:2" x14ac:dyDescent="0.2">
      <c r="A36" s="117"/>
      <c r="B36" s="120" t="s">
        <v>526</v>
      </c>
    </row>
    <row r="37" spans="1:2" x14ac:dyDescent="0.2">
      <c r="A37" s="117"/>
      <c r="B37" s="120" t="s">
        <v>568</v>
      </c>
    </row>
    <row r="38" spans="1:2" x14ac:dyDescent="0.2">
      <c r="A38" s="117"/>
      <c r="B38" s="120" t="s">
        <v>569</v>
      </c>
    </row>
    <row r="39" spans="1:2" x14ac:dyDescent="0.2">
      <c r="A39" s="117"/>
      <c r="B39" s="120" t="s">
        <v>570</v>
      </c>
    </row>
    <row r="40" spans="1:2" x14ac:dyDescent="0.2">
      <c r="A40" s="117"/>
      <c r="B40" s="120" t="s">
        <v>571</v>
      </c>
    </row>
    <row r="41" spans="1:2" x14ac:dyDescent="0.2">
      <c r="B41" s="120"/>
    </row>
    <row r="42" spans="1:2" x14ac:dyDescent="0.2">
      <c r="A42" s="205" t="s">
        <v>16</v>
      </c>
    </row>
    <row r="43" spans="1:2" x14ac:dyDescent="0.2">
      <c r="A43" s="117"/>
      <c r="B43" s="120" t="s">
        <v>180</v>
      </c>
    </row>
    <row r="44" spans="1:2" x14ac:dyDescent="0.2">
      <c r="A44" s="117"/>
      <c r="B44" s="120" t="s">
        <v>181</v>
      </c>
    </row>
    <row r="45" spans="1:2" x14ac:dyDescent="0.2">
      <c r="A45" s="117"/>
      <c r="B45" s="120" t="s">
        <v>182</v>
      </c>
    </row>
    <row r="46" spans="1:2" x14ac:dyDescent="0.2">
      <c r="A46" s="117"/>
      <c r="B46" s="120" t="s">
        <v>183</v>
      </c>
    </row>
    <row r="47" spans="1:2" x14ac:dyDescent="0.2">
      <c r="A47" s="117"/>
      <c r="B47" s="120" t="s">
        <v>184</v>
      </c>
    </row>
    <row r="48" spans="1:2" x14ac:dyDescent="0.2">
      <c r="A48" s="117"/>
      <c r="B48" s="120" t="s">
        <v>185</v>
      </c>
    </row>
    <row r="49" spans="1:2" x14ac:dyDescent="0.2">
      <c r="A49" s="117"/>
      <c r="B49" s="120" t="s">
        <v>186</v>
      </c>
    </row>
    <row r="50" spans="1:2" x14ac:dyDescent="0.2">
      <c r="A50" s="117"/>
      <c r="B50" s="120" t="s">
        <v>187</v>
      </c>
    </row>
  </sheetData>
  <mergeCells count="1">
    <mergeCell ref="C1:M1"/>
  </mergeCells>
  <hyperlinks>
    <hyperlink ref="B43" r:id="rId1" display="https://doi.org/10.1016/j.biombioe.2014.03.063"/>
    <hyperlink ref="B44" r:id="rId2" display="http://serenergy.com/wp-content/uploads/2015/11/GreenSynFuels_report_final.pdf"/>
    <hyperlink ref="B45" r:id="rId3" display="https://doi.org/10.1016/j.energy.2014.09.042"/>
    <hyperlink ref="B46" r:id="rId4" display="http://task39.sites.olt.ubc.ca/files/2012/01/IEA-Bioenergy-Task-39-Newsletter-Issue-42-April-2016.pdf"/>
    <hyperlink ref="B47" r:id="rId5" display="http://www.varmlandsmetanol.se/Om Projektet.htm"/>
    <hyperlink ref="B48" r:id="rId6" display="http://www.varmlandsmetanol.se/dokument/Folder VM sept 2016.pdf"/>
    <hyperlink ref="B49" r:id="rId7" display="https://www.nrel.gov/docs/fy12osti/52636.pdf"/>
    <hyperlink ref="B50" r:id="rId8" display="http://platformduurzamebiobrandstoffen.nl/wp-content/uploads/2017/07/2017_SGAB_Cost-of-Biofuels.pdf"/>
    <hyperlink ref="C1" location="INDEX" display="Bio Methanol"/>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showGridLines="0" zoomScaleNormal="100" workbookViewId="0">
      <selection activeCell="C1" sqref="C1:M1"/>
    </sheetView>
  </sheetViews>
  <sheetFormatPr defaultColWidth="8.88671875" defaultRowHeight="10.199999999999999" x14ac:dyDescent="0.2"/>
  <cols>
    <col min="1" max="1" width="2.88671875" style="121" customWidth="1"/>
    <col min="2" max="2" width="39.109375" style="121" customWidth="1"/>
    <col min="3" max="7" width="4.5546875" style="121" bestFit="1" customWidth="1"/>
    <col min="8" max="11" width="4.44140625" style="121" bestFit="1" customWidth="1"/>
    <col min="12" max="12" width="5.109375" style="121" bestFit="1" customWidth="1"/>
    <col min="13" max="13" width="5.88671875" style="121" bestFit="1" customWidth="1"/>
    <col min="14" max="16384" width="8.88671875" style="121"/>
  </cols>
  <sheetData>
    <row r="1" spans="1:13" ht="24" customHeight="1" x14ac:dyDescent="0.2">
      <c r="A1" s="27" t="s">
        <v>15</v>
      </c>
      <c r="B1" s="6"/>
      <c r="C1" s="420" t="s">
        <v>1045</v>
      </c>
      <c r="D1" s="425"/>
      <c r="E1" s="425"/>
      <c r="F1" s="425"/>
      <c r="G1" s="425"/>
      <c r="H1" s="425"/>
      <c r="I1" s="425"/>
      <c r="J1" s="425"/>
      <c r="K1" s="425"/>
      <c r="L1" s="425"/>
      <c r="M1" s="425"/>
    </row>
    <row r="2" spans="1:13" x14ac:dyDescent="0.2">
      <c r="A2" s="7" t="s">
        <v>412</v>
      </c>
      <c r="B2" s="7"/>
      <c r="C2" s="34">
        <v>2020</v>
      </c>
      <c r="D2" s="34">
        <v>2025</v>
      </c>
      <c r="E2" s="34">
        <v>2030</v>
      </c>
      <c r="F2" s="34">
        <v>2040</v>
      </c>
      <c r="G2" s="34">
        <v>2050</v>
      </c>
      <c r="H2" s="90">
        <v>2020</v>
      </c>
      <c r="I2" s="90">
        <v>2020</v>
      </c>
      <c r="J2" s="90">
        <v>2050</v>
      </c>
      <c r="K2" s="90">
        <v>2050</v>
      </c>
      <c r="L2" s="15" t="s">
        <v>14</v>
      </c>
      <c r="M2" s="15" t="s">
        <v>13</v>
      </c>
    </row>
    <row r="3" spans="1:13" ht="10.8" thickBot="1" x14ac:dyDescent="0.25">
      <c r="A3" s="31" t="s">
        <v>832</v>
      </c>
      <c r="B3" s="8"/>
      <c r="C3" s="83" t="s">
        <v>833</v>
      </c>
      <c r="D3" s="83" t="s">
        <v>833</v>
      </c>
      <c r="E3" s="83" t="s">
        <v>833</v>
      </c>
      <c r="F3" s="83" t="s">
        <v>833</v>
      </c>
      <c r="G3" s="83" t="s">
        <v>833</v>
      </c>
      <c r="H3" s="93" t="s">
        <v>12</v>
      </c>
      <c r="I3" s="93" t="s">
        <v>11</v>
      </c>
      <c r="J3" s="93" t="s">
        <v>12</v>
      </c>
      <c r="K3" s="93" t="s">
        <v>11</v>
      </c>
      <c r="L3" s="32" t="s">
        <v>17</v>
      </c>
      <c r="M3" s="32" t="s">
        <v>17</v>
      </c>
    </row>
    <row r="4" spans="1:13" x14ac:dyDescent="0.2">
      <c r="A4" s="24" t="s">
        <v>413</v>
      </c>
      <c r="B4" s="1" t="s">
        <v>414</v>
      </c>
      <c r="C4" s="2"/>
      <c r="D4" s="2"/>
      <c r="E4" s="2"/>
      <c r="F4" s="2"/>
      <c r="G4" s="2"/>
      <c r="H4" s="2"/>
      <c r="I4" s="2"/>
      <c r="J4" s="2"/>
      <c r="K4" s="2"/>
      <c r="L4" s="3"/>
      <c r="M4" s="3"/>
    </row>
    <row r="5" spans="1:13" x14ac:dyDescent="0.2">
      <c r="A5" s="18" t="s">
        <v>10</v>
      </c>
      <c r="B5" s="18"/>
      <c r="C5" s="2"/>
      <c r="D5" s="2"/>
      <c r="E5" s="2"/>
      <c r="F5" s="2"/>
      <c r="G5" s="2"/>
      <c r="H5" s="2"/>
      <c r="I5" s="2"/>
      <c r="J5" s="2"/>
      <c r="K5" s="2"/>
      <c r="L5" s="3"/>
      <c r="M5" s="3"/>
    </row>
    <row r="6" spans="1:13" x14ac:dyDescent="0.2">
      <c r="A6" s="18"/>
      <c r="B6" s="4" t="s">
        <v>643</v>
      </c>
      <c r="C6" s="290">
        <v>300</v>
      </c>
      <c r="D6" s="290">
        <v>300</v>
      </c>
      <c r="E6" s="290">
        <v>600</v>
      </c>
      <c r="F6" s="290">
        <v>900</v>
      </c>
      <c r="G6" s="290">
        <v>1200</v>
      </c>
      <c r="H6" s="291"/>
      <c r="I6" s="292"/>
      <c r="J6" s="292"/>
      <c r="K6" s="292"/>
      <c r="L6" s="39" t="s">
        <v>5</v>
      </c>
      <c r="M6" s="3">
        <v>3</v>
      </c>
    </row>
    <row r="7" spans="1:13" x14ac:dyDescent="0.2">
      <c r="A7" s="18"/>
      <c r="B7" s="4" t="s">
        <v>640</v>
      </c>
      <c r="C7" s="290">
        <v>69</v>
      </c>
      <c r="D7" s="290">
        <v>69</v>
      </c>
      <c r="E7" s="290">
        <v>138</v>
      </c>
      <c r="F7" s="290">
        <v>207</v>
      </c>
      <c r="G7" s="290">
        <v>276</v>
      </c>
      <c r="H7" s="291"/>
      <c r="I7" s="292"/>
      <c r="J7" s="292"/>
      <c r="K7" s="292"/>
      <c r="L7" s="39"/>
      <c r="M7" s="3"/>
    </row>
    <row r="8" spans="1:13" x14ac:dyDescent="0.2">
      <c r="A8" s="18"/>
      <c r="B8" s="18" t="s">
        <v>590</v>
      </c>
      <c r="C8" s="290"/>
      <c r="D8" s="290"/>
      <c r="E8" s="290"/>
      <c r="F8" s="290"/>
      <c r="G8" s="290"/>
      <c r="H8" s="290"/>
      <c r="I8" s="290"/>
      <c r="J8" s="290"/>
      <c r="K8" s="290"/>
      <c r="L8" s="3"/>
      <c r="M8" s="3"/>
    </row>
    <row r="9" spans="1:13" x14ac:dyDescent="0.2">
      <c r="A9" s="18"/>
      <c r="B9" s="293" t="s">
        <v>1046</v>
      </c>
      <c r="C9" s="294">
        <v>1.4</v>
      </c>
      <c r="D9" s="294">
        <v>1.4</v>
      </c>
      <c r="E9" s="294">
        <v>1.4</v>
      </c>
      <c r="F9" s="294">
        <v>1.4</v>
      </c>
      <c r="G9" s="294">
        <v>1.4</v>
      </c>
      <c r="H9" s="291">
        <v>1</v>
      </c>
      <c r="I9" s="291">
        <v>1.1000000000000001</v>
      </c>
      <c r="J9" s="291">
        <v>1</v>
      </c>
      <c r="K9" s="291">
        <v>1.1000000000000001</v>
      </c>
      <c r="L9" s="3" t="s">
        <v>4</v>
      </c>
      <c r="M9" s="3">
        <v>5</v>
      </c>
    </row>
    <row r="10" spans="1:13" x14ac:dyDescent="0.2">
      <c r="A10" s="18"/>
      <c r="B10" s="293" t="s">
        <v>1047</v>
      </c>
      <c r="C10" s="295">
        <v>0.19</v>
      </c>
      <c r="D10" s="295">
        <v>0.19</v>
      </c>
      <c r="E10" s="295">
        <v>0.19</v>
      </c>
      <c r="F10" s="295">
        <v>0.19</v>
      </c>
      <c r="G10" s="295">
        <v>0.19</v>
      </c>
      <c r="H10" s="291">
        <v>1</v>
      </c>
      <c r="I10" s="291">
        <v>1.1000000000000001</v>
      </c>
      <c r="J10" s="291">
        <v>1</v>
      </c>
      <c r="K10" s="291">
        <v>1.1000000000000001</v>
      </c>
      <c r="L10" s="3" t="s">
        <v>3</v>
      </c>
      <c r="M10" s="3">
        <v>5</v>
      </c>
    </row>
    <row r="11" spans="1:13" x14ac:dyDescent="0.2">
      <c r="A11" s="18"/>
      <c r="B11" s="293" t="s">
        <v>1048</v>
      </c>
      <c r="C11" s="295">
        <v>6.4</v>
      </c>
      <c r="D11" s="295">
        <v>6.4</v>
      </c>
      <c r="E11" s="295">
        <v>6.4</v>
      </c>
      <c r="F11" s="295">
        <v>6.4</v>
      </c>
      <c r="G11" s="295">
        <v>6.4</v>
      </c>
      <c r="H11" s="291">
        <v>1</v>
      </c>
      <c r="I11" s="291">
        <v>1.1000000000000001</v>
      </c>
      <c r="J11" s="291">
        <v>1</v>
      </c>
      <c r="K11" s="291">
        <v>1.1000000000000001</v>
      </c>
      <c r="L11" s="3" t="s">
        <v>2</v>
      </c>
      <c r="M11" s="3"/>
    </row>
    <row r="12" spans="1:13" x14ac:dyDescent="0.2">
      <c r="A12" s="18"/>
      <c r="B12" s="293" t="s">
        <v>1049</v>
      </c>
      <c r="C12" s="295">
        <v>0.1</v>
      </c>
      <c r="D12" s="295">
        <v>0.1</v>
      </c>
      <c r="E12" s="295">
        <v>0.1</v>
      </c>
      <c r="F12" s="295">
        <v>0.1</v>
      </c>
      <c r="G12" s="295">
        <v>0.1</v>
      </c>
      <c r="H12" s="291">
        <v>0.8</v>
      </c>
      <c r="I12" s="291">
        <v>1.2</v>
      </c>
      <c r="J12" s="291">
        <v>0.8</v>
      </c>
      <c r="K12" s="291">
        <v>1.2</v>
      </c>
      <c r="L12" s="3" t="s">
        <v>1</v>
      </c>
      <c r="M12" s="3">
        <v>5</v>
      </c>
    </row>
    <row r="13" spans="1:13" x14ac:dyDescent="0.2">
      <c r="A13" s="18"/>
      <c r="B13" s="293" t="s">
        <v>1050</v>
      </c>
      <c r="C13" s="295">
        <v>0.57999999999999996</v>
      </c>
      <c r="D13" s="295">
        <v>0.57999999999999996</v>
      </c>
      <c r="E13" s="295">
        <v>0.57999999999999996</v>
      </c>
      <c r="F13" s="295">
        <v>0.57999999999999996</v>
      </c>
      <c r="G13" s="295">
        <v>0.57999999999999996</v>
      </c>
      <c r="H13" s="291">
        <v>0.8</v>
      </c>
      <c r="I13" s="291">
        <v>1.2</v>
      </c>
      <c r="J13" s="291">
        <v>0.8</v>
      </c>
      <c r="K13" s="291">
        <v>1.2</v>
      </c>
      <c r="L13" s="3" t="s">
        <v>1</v>
      </c>
      <c r="M13" s="3">
        <v>5</v>
      </c>
    </row>
    <row r="14" spans="1:13" x14ac:dyDescent="0.2">
      <c r="A14" s="18"/>
      <c r="B14" s="18" t="s">
        <v>591</v>
      </c>
      <c r="C14" s="290"/>
      <c r="D14" s="290"/>
      <c r="E14" s="290"/>
      <c r="F14" s="290"/>
      <c r="G14" s="290"/>
      <c r="H14" s="291"/>
      <c r="I14" s="291"/>
      <c r="J14" s="291"/>
      <c r="K14" s="291"/>
      <c r="L14" s="3"/>
      <c r="M14" s="3"/>
    </row>
    <row r="15" spans="1:13" x14ac:dyDescent="0.2">
      <c r="A15" s="18"/>
      <c r="B15" s="293" t="s">
        <v>1051</v>
      </c>
      <c r="C15" s="295">
        <v>0.78</v>
      </c>
      <c r="D15" s="295">
        <v>0.78</v>
      </c>
      <c r="E15" s="295">
        <v>0.78</v>
      </c>
      <c r="F15" s="295">
        <v>0.78</v>
      </c>
      <c r="G15" s="295">
        <v>0.78</v>
      </c>
      <c r="H15" s="291">
        <v>1</v>
      </c>
      <c r="I15" s="291">
        <v>1.1000000000000001</v>
      </c>
      <c r="J15" s="291">
        <v>1</v>
      </c>
      <c r="K15" s="291">
        <v>1.1000000000000001</v>
      </c>
      <c r="L15" s="55" t="s">
        <v>18</v>
      </c>
      <c r="M15" s="3"/>
    </row>
    <row r="16" spans="1:13" x14ac:dyDescent="0.2">
      <c r="A16" s="18"/>
      <c r="B16" s="293" t="s">
        <v>1052</v>
      </c>
      <c r="C16" s="295">
        <v>0.2</v>
      </c>
      <c r="D16" s="295">
        <v>0.2</v>
      </c>
      <c r="E16" s="295">
        <v>0.2</v>
      </c>
      <c r="F16" s="295">
        <v>0.2</v>
      </c>
      <c r="G16" s="295">
        <v>0.2</v>
      </c>
      <c r="H16" s="291">
        <v>0</v>
      </c>
      <c r="I16" s="291">
        <v>1.1000000000000001</v>
      </c>
      <c r="J16" s="291">
        <v>0</v>
      </c>
      <c r="K16" s="291">
        <v>1.1000000000000001</v>
      </c>
      <c r="L16" s="55" t="s">
        <v>19</v>
      </c>
      <c r="M16" s="3"/>
    </row>
    <row r="17" spans="1:13" x14ac:dyDescent="0.2">
      <c r="A17" s="18"/>
      <c r="B17" s="293" t="s">
        <v>1053</v>
      </c>
      <c r="C17" s="295">
        <v>0.02</v>
      </c>
      <c r="D17" s="295">
        <v>0.02</v>
      </c>
      <c r="E17" s="295">
        <v>0.02</v>
      </c>
      <c r="F17" s="295">
        <v>0.02</v>
      </c>
      <c r="G17" s="295">
        <v>0.02</v>
      </c>
      <c r="H17" s="291">
        <v>0.9</v>
      </c>
      <c r="I17" s="291">
        <v>1.1000000000000001</v>
      </c>
      <c r="J17" s="291">
        <v>0.9</v>
      </c>
      <c r="K17" s="291">
        <v>1.1000000000000001</v>
      </c>
      <c r="L17" s="55" t="s">
        <v>34</v>
      </c>
      <c r="M17" s="3"/>
    </row>
    <row r="18" spans="1:13" x14ac:dyDescent="0.2">
      <c r="A18" s="18"/>
      <c r="B18" s="293" t="s">
        <v>1054</v>
      </c>
      <c r="C18" s="295">
        <v>0.55000000000000004</v>
      </c>
      <c r="D18" s="295">
        <v>0.55000000000000004</v>
      </c>
      <c r="E18" s="295">
        <v>0.55000000000000004</v>
      </c>
      <c r="F18" s="295">
        <v>0.55000000000000004</v>
      </c>
      <c r="G18" s="295">
        <v>0.55000000000000004</v>
      </c>
      <c r="H18" s="291">
        <v>1</v>
      </c>
      <c r="I18" s="291">
        <v>1.1000000000000001</v>
      </c>
      <c r="J18" s="291">
        <v>1</v>
      </c>
      <c r="K18" s="291">
        <v>1.1000000000000001</v>
      </c>
      <c r="L18" s="55" t="s">
        <v>31</v>
      </c>
      <c r="M18" s="3"/>
    </row>
    <row r="19" spans="1:13" x14ac:dyDescent="0.2">
      <c r="A19" s="18"/>
      <c r="B19" s="4" t="s">
        <v>417</v>
      </c>
      <c r="C19" s="121">
        <v>5</v>
      </c>
      <c r="D19" s="121">
        <v>4</v>
      </c>
      <c r="E19" s="121">
        <v>3</v>
      </c>
      <c r="F19" s="121">
        <v>3</v>
      </c>
      <c r="G19" s="121">
        <v>2</v>
      </c>
      <c r="H19" s="291"/>
      <c r="I19" s="291"/>
      <c r="J19" s="291"/>
      <c r="K19" s="291"/>
      <c r="M19" s="3"/>
    </row>
    <row r="20" spans="1:13" x14ac:dyDescent="0.2">
      <c r="A20" s="18"/>
      <c r="B20" s="4" t="s">
        <v>422</v>
      </c>
      <c r="C20" s="121">
        <v>3</v>
      </c>
      <c r="D20" s="121">
        <v>3</v>
      </c>
      <c r="E20" s="121">
        <v>3</v>
      </c>
      <c r="F20" s="121">
        <v>3</v>
      </c>
      <c r="G20" s="121">
        <v>3</v>
      </c>
      <c r="H20" s="291"/>
      <c r="I20" s="291"/>
      <c r="J20" s="291"/>
      <c r="K20" s="291"/>
      <c r="M20" s="3"/>
    </row>
    <row r="21" spans="1:13" x14ac:dyDescent="0.2">
      <c r="A21" s="18"/>
      <c r="B21" s="4" t="s">
        <v>419</v>
      </c>
      <c r="C21" s="121">
        <v>30</v>
      </c>
      <c r="D21" s="121">
        <v>30</v>
      </c>
      <c r="E21" s="121">
        <v>30</v>
      </c>
      <c r="F21" s="121">
        <v>30</v>
      </c>
      <c r="G21" s="121">
        <v>30</v>
      </c>
      <c r="H21" s="290"/>
      <c r="I21" s="290"/>
      <c r="J21" s="290"/>
      <c r="K21" s="290"/>
      <c r="L21" s="3"/>
      <c r="M21" s="3"/>
    </row>
    <row r="22" spans="1:13" x14ac:dyDescent="0.2">
      <c r="A22" s="18"/>
      <c r="B22" s="4" t="s">
        <v>420</v>
      </c>
      <c r="C22" s="121">
        <v>2</v>
      </c>
      <c r="D22" s="121">
        <v>2</v>
      </c>
      <c r="E22" s="121">
        <v>2</v>
      </c>
      <c r="F22" s="121">
        <v>2</v>
      </c>
      <c r="G22" s="121">
        <v>2</v>
      </c>
      <c r="H22" s="290"/>
      <c r="I22" s="290"/>
      <c r="J22" s="290"/>
      <c r="K22" s="290"/>
      <c r="L22" s="3"/>
      <c r="M22" s="3"/>
    </row>
    <row r="23" spans="1:13" x14ac:dyDescent="0.2">
      <c r="A23" s="18" t="s">
        <v>415</v>
      </c>
      <c r="B23" s="18"/>
      <c r="C23" s="290"/>
      <c r="D23" s="290"/>
      <c r="E23" s="290"/>
      <c r="F23" s="290"/>
      <c r="G23" s="290"/>
      <c r="H23" s="290"/>
      <c r="I23" s="290"/>
      <c r="J23" s="290"/>
      <c r="K23" s="290"/>
      <c r="L23" s="3"/>
      <c r="M23" s="3"/>
    </row>
    <row r="24" spans="1:13" x14ac:dyDescent="0.2">
      <c r="A24" s="18"/>
      <c r="B24" s="4" t="s">
        <v>759</v>
      </c>
      <c r="C24" s="296">
        <v>1.35</v>
      </c>
      <c r="D24" s="296">
        <v>1.35</v>
      </c>
      <c r="E24" s="296">
        <v>1.0900000000000001</v>
      </c>
      <c r="F24" s="296">
        <v>0.96</v>
      </c>
      <c r="G24" s="296">
        <v>0.87</v>
      </c>
      <c r="H24" s="292">
        <v>0.5</v>
      </c>
      <c r="I24" s="292">
        <v>1.5</v>
      </c>
      <c r="J24" s="292">
        <v>0.5</v>
      </c>
      <c r="K24" s="292">
        <v>1.5</v>
      </c>
      <c r="L24" s="3" t="s">
        <v>35</v>
      </c>
      <c r="M24" s="3">
        <v>1</v>
      </c>
    </row>
    <row r="25" spans="1:13" x14ac:dyDescent="0.2">
      <c r="A25" s="18"/>
      <c r="B25" s="4" t="s">
        <v>500</v>
      </c>
      <c r="C25" s="290" t="s">
        <v>49</v>
      </c>
      <c r="D25" s="290">
        <v>75</v>
      </c>
      <c r="E25" s="290">
        <v>75</v>
      </c>
      <c r="F25" s="290">
        <v>75</v>
      </c>
      <c r="G25" s="290">
        <v>75</v>
      </c>
      <c r="H25" s="292"/>
      <c r="I25" s="292"/>
      <c r="J25" s="292"/>
      <c r="K25" s="292"/>
      <c r="L25" s="3"/>
      <c r="M25" s="3"/>
    </row>
    <row r="26" spans="1:13" x14ac:dyDescent="0.2">
      <c r="A26" s="18"/>
      <c r="B26" s="4" t="s">
        <v>454</v>
      </c>
      <c r="C26" s="290">
        <v>25</v>
      </c>
      <c r="D26" s="290">
        <v>25</v>
      </c>
      <c r="E26" s="290">
        <v>25</v>
      </c>
      <c r="F26" s="290">
        <v>25</v>
      </c>
      <c r="G26" s="290">
        <v>25</v>
      </c>
      <c r="H26" s="292"/>
      <c r="I26" s="292"/>
      <c r="J26" s="292"/>
      <c r="K26" s="292"/>
      <c r="L26" s="3"/>
      <c r="M26" s="3"/>
    </row>
    <row r="27" spans="1:13" x14ac:dyDescent="0.2">
      <c r="A27" s="18"/>
      <c r="B27" s="4" t="s">
        <v>1055</v>
      </c>
      <c r="C27" s="297">
        <v>39</v>
      </c>
      <c r="D27" s="297">
        <v>39</v>
      </c>
      <c r="E27" s="297">
        <v>30</v>
      </c>
      <c r="F27" s="297">
        <v>30</v>
      </c>
      <c r="G27" s="297">
        <v>26</v>
      </c>
      <c r="H27" s="292"/>
      <c r="I27" s="292"/>
      <c r="J27" s="292"/>
      <c r="K27" s="292"/>
      <c r="L27" s="3" t="s">
        <v>244</v>
      </c>
      <c r="M27" s="3">
        <v>1</v>
      </c>
    </row>
    <row r="28" spans="1:13" x14ac:dyDescent="0.2">
      <c r="A28" s="18"/>
      <c r="B28" s="4" t="s">
        <v>728</v>
      </c>
      <c r="C28" s="297">
        <v>0</v>
      </c>
      <c r="D28" s="297">
        <v>0</v>
      </c>
      <c r="E28" s="297">
        <v>0</v>
      </c>
      <c r="F28" s="297">
        <v>0</v>
      </c>
      <c r="G28" s="297">
        <v>0</v>
      </c>
      <c r="H28" s="292"/>
      <c r="I28" s="292"/>
      <c r="J28" s="292"/>
      <c r="K28" s="292"/>
      <c r="L28" s="3" t="s">
        <v>245</v>
      </c>
      <c r="M28" s="3"/>
    </row>
    <row r="29" spans="1:13" x14ac:dyDescent="0.2">
      <c r="A29" s="18"/>
      <c r="B29" s="4" t="s">
        <v>767</v>
      </c>
      <c r="C29" s="290">
        <v>0</v>
      </c>
      <c r="D29" s="290">
        <v>0</v>
      </c>
      <c r="E29" s="290">
        <v>0</v>
      </c>
      <c r="F29" s="290">
        <v>0</v>
      </c>
      <c r="G29" s="290">
        <v>0</v>
      </c>
      <c r="H29" s="292"/>
      <c r="I29" s="292"/>
      <c r="J29" s="292"/>
      <c r="K29" s="292"/>
      <c r="L29" s="3"/>
      <c r="M29" s="3"/>
    </row>
    <row r="30" spans="1:13" x14ac:dyDescent="0.2">
      <c r="A30" s="18" t="s">
        <v>36</v>
      </c>
      <c r="C30" s="290"/>
      <c r="D30" s="290"/>
      <c r="E30" s="290"/>
      <c r="F30" s="290"/>
      <c r="G30" s="290"/>
      <c r="H30" s="292"/>
      <c r="I30" s="292"/>
      <c r="J30" s="292"/>
      <c r="K30" s="292"/>
      <c r="L30" s="3"/>
      <c r="M30" s="3"/>
    </row>
    <row r="31" spans="1:13" x14ac:dyDescent="0.2">
      <c r="A31" s="18"/>
      <c r="B31" s="4" t="s">
        <v>763</v>
      </c>
      <c r="C31" s="290">
        <v>19.899999999999999</v>
      </c>
      <c r="D31" s="290">
        <v>19.899999999999999</v>
      </c>
      <c r="E31" s="290">
        <v>19.899999999999999</v>
      </c>
      <c r="F31" s="290">
        <v>19.899999999999999</v>
      </c>
      <c r="G31" s="290">
        <v>19.899999999999999</v>
      </c>
      <c r="H31" s="292"/>
      <c r="I31" s="292"/>
      <c r="J31" s="292"/>
      <c r="K31" s="292"/>
      <c r="L31" s="3"/>
      <c r="M31" s="3"/>
    </row>
    <row r="32" spans="1:13" x14ac:dyDescent="0.2">
      <c r="A32" s="18"/>
      <c r="B32" s="4" t="s">
        <v>704</v>
      </c>
      <c r="C32" s="290">
        <v>0.79</v>
      </c>
      <c r="D32" s="290">
        <v>0.79</v>
      </c>
      <c r="E32" s="290">
        <v>0.79</v>
      </c>
      <c r="F32" s="290">
        <v>0.79</v>
      </c>
      <c r="G32" s="290">
        <v>0.79</v>
      </c>
      <c r="H32" s="292"/>
      <c r="I32" s="292"/>
      <c r="J32" s="292"/>
      <c r="K32" s="292"/>
      <c r="L32" s="3"/>
      <c r="M32" s="3"/>
    </row>
    <row r="33" spans="1:13" x14ac:dyDescent="0.2">
      <c r="A33" s="18"/>
      <c r="B33" s="4" t="s">
        <v>764</v>
      </c>
      <c r="C33" s="298">
        <v>3</v>
      </c>
      <c r="D33" s="298">
        <v>3</v>
      </c>
      <c r="E33" s="298">
        <v>2</v>
      </c>
      <c r="F33" s="298">
        <v>1.5</v>
      </c>
      <c r="G33" s="298">
        <v>1</v>
      </c>
      <c r="H33" s="292">
        <v>0.5</v>
      </c>
      <c r="I33" s="292">
        <v>1</v>
      </c>
      <c r="J33" s="292">
        <v>0.8</v>
      </c>
      <c r="K33" s="292">
        <v>1.2</v>
      </c>
      <c r="L33" s="3"/>
      <c r="M33" s="3"/>
    </row>
    <row r="34" spans="1:13" x14ac:dyDescent="0.2">
      <c r="A34" s="18"/>
      <c r="B34" s="4" t="s">
        <v>500</v>
      </c>
      <c r="C34" s="290" t="s">
        <v>49</v>
      </c>
      <c r="D34" s="290">
        <v>75</v>
      </c>
      <c r="E34" s="290">
        <v>75</v>
      </c>
      <c r="F34" s="290">
        <v>75</v>
      </c>
      <c r="G34" s="290">
        <v>75</v>
      </c>
      <c r="H34" s="292"/>
      <c r="I34" s="292"/>
      <c r="J34" s="292"/>
      <c r="K34" s="292"/>
      <c r="L34" s="3"/>
      <c r="M34" s="3"/>
    </row>
    <row r="35" spans="1:13" ht="14.1" customHeight="1" x14ac:dyDescent="0.2">
      <c r="A35" s="18"/>
      <c r="B35" s="4" t="s">
        <v>454</v>
      </c>
      <c r="C35" s="290">
        <v>25</v>
      </c>
      <c r="D35" s="290">
        <v>25</v>
      </c>
      <c r="E35" s="290">
        <v>25</v>
      </c>
      <c r="F35" s="290">
        <v>25</v>
      </c>
      <c r="G35" s="290">
        <v>25</v>
      </c>
      <c r="H35" s="292"/>
      <c r="I35" s="292"/>
      <c r="J35" s="292"/>
      <c r="K35" s="292"/>
      <c r="L35" s="3"/>
      <c r="M35" s="3"/>
    </row>
    <row r="36" spans="1:13" x14ac:dyDescent="0.2">
      <c r="A36" s="18"/>
      <c r="B36" s="4" t="s">
        <v>765</v>
      </c>
      <c r="C36" s="297">
        <v>9</v>
      </c>
      <c r="D36" s="297">
        <v>9</v>
      </c>
      <c r="E36" s="297">
        <v>7</v>
      </c>
      <c r="F36" s="297">
        <v>7</v>
      </c>
      <c r="G36" s="297">
        <v>6</v>
      </c>
      <c r="H36" s="292"/>
      <c r="I36" s="292"/>
      <c r="J36" s="292"/>
      <c r="K36" s="292"/>
      <c r="L36" s="3" t="s">
        <v>244</v>
      </c>
      <c r="M36" s="3">
        <v>1</v>
      </c>
    </row>
    <row r="37" spans="1:13" x14ac:dyDescent="0.2">
      <c r="A37" s="18"/>
      <c r="B37" s="4" t="s">
        <v>766</v>
      </c>
      <c r="C37" s="297">
        <v>0</v>
      </c>
      <c r="D37" s="297">
        <v>0</v>
      </c>
      <c r="E37" s="297">
        <v>0</v>
      </c>
      <c r="F37" s="297">
        <v>0</v>
      </c>
      <c r="G37" s="297">
        <v>0</v>
      </c>
      <c r="H37" s="292"/>
      <c r="I37" s="292"/>
      <c r="J37" s="292"/>
      <c r="K37" s="292"/>
      <c r="L37" s="3"/>
      <c r="M37" s="3"/>
    </row>
    <row r="38" spans="1:13" ht="10.8" thickBot="1" x14ac:dyDescent="0.25">
      <c r="A38" s="19"/>
      <c r="B38" s="33" t="s">
        <v>767</v>
      </c>
      <c r="C38" s="299">
        <v>0</v>
      </c>
      <c r="D38" s="299">
        <v>0</v>
      </c>
      <c r="E38" s="299">
        <v>0</v>
      </c>
      <c r="F38" s="299">
        <v>0</v>
      </c>
      <c r="G38" s="299">
        <v>0</v>
      </c>
      <c r="H38" s="299"/>
      <c r="I38" s="299"/>
      <c r="J38" s="299"/>
      <c r="K38" s="299"/>
      <c r="L38" s="5"/>
      <c r="M38" s="5"/>
    </row>
    <row r="39" spans="1:13" x14ac:dyDescent="0.2">
      <c r="B39" s="9"/>
      <c r="C39" s="37"/>
      <c r="D39" s="9"/>
      <c r="E39" s="9"/>
      <c r="F39" s="9"/>
      <c r="G39" s="9"/>
      <c r="H39" s="9"/>
      <c r="I39" s="9"/>
      <c r="J39" s="9"/>
      <c r="K39" s="9"/>
      <c r="L39" s="23"/>
      <c r="M39" s="23"/>
    </row>
    <row r="40" spans="1:13" x14ac:dyDescent="0.2">
      <c r="A40" s="159" t="s">
        <v>6</v>
      </c>
      <c r="B40" s="157"/>
    </row>
    <row r="41" spans="1:13" x14ac:dyDescent="0.2">
      <c r="A41" s="155"/>
      <c r="B41" s="300" t="s">
        <v>1056</v>
      </c>
    </row>
    <row r="42" spans="1:13" ht="12" x14ac:dyDescent="0.2">
      <c r="A42" s="155"/>
      <c r="B42" s="301" t="s">
        <v>1057</v>
      </c>
    </row>
    <row r="43" spans="1:13" ht="14.4" x14ac:dyDescent="0.2">
      <c r="A43" s="155"/>
      <c r="B43" s="301" t="s">
        <v>1058</v>
      </c>
    </row>
    <row r="44" spans="1:13" ht="12" x14ac:dyDescent="0.2">
      <c r="A44" s="155"/>
      <c r="B44" s="301" t="s">
        <v>1059</v>
      </c>
    </row>
    <row r="45" spans="1:13" ht="58.5" customHeight="1" x14ac:dyDescent="0.2">
      <c r="A45" s="155"/>
      <c r="B45" s="302" t="s">
        <v>1060</v>
      </c>
    </row>
    <row r="46" spans="1:13" ht="12" x14ac:dyDescent="0.2">
      <c r="A46" s="155"/>
      <c r="B46" s="301" t="s">
        <v>1061</v>
      </c>
    </row>
    <row r="47" spans="1:13" ht="12" x14ac:dyDescent="0.2">
      <c r="A47" s="155"/>
      <c r="B47" s="301" t="s">
        <v>1062</v>
      </c>
    </row>
    <row r="48" spans="1:13" ht="12" x14ac:dyDescent="0.2">
      <c r="A48" s="155"/>
      <c r="B48" s="301" t="s">
        <v>1063</v>
      </c>
    </row>
    <row r="49" spans="1:3" ht="12" x14ac:dyDescent="0.2">
      <c r="A49" s="155"/>
      <c r="B49" s="301" t="s">
        <v>1064</v>
      </c>
    </row>
    <row r="50" spans="1:3" ht="12" x14ac:dyDescent="0.2">
      <c r="A50" s="155"/>
      <c r="B50" s="303" t="s">
        <v>1065</v>
      </c>
      <c r="C50" s="137"/>
    </row>
    <row r="51" spans="1:3" ht="12" x14ac:dyDescent="0.2">
      <c r="B51" s="303" t="s">
        <v>1066</v>
      </c>
      <c r="C51" s="137"/>
    </row>
    <row r="52" spans="1:3" ht="12" x14ac:dyDescent="0.2">
      <c r="A52" s="155"/>
      <c r="B52" s="303" t="s">
        <v>1067</v>
      </c>
      <c r="C52" s="137"/>
    </row>
    <row r="53" spans="1:3" ht="12" x14ac:dyDescent="0.2">
      <c r="A53" s="155"/>
      <c r="B53" s="303" t="s">
        <v>1068</v>
      </c>
      <c r="C53" s="137"/>
    </row>
    <row r="54" spans="1:3" ht="12" x14ac:dyDescent="0.2">
      <c r="A54" s="155"/>
      <c r="B54" s="303"/>
      <c r="C54" s="137"/>
    </row>
    <row r="55" spans="1:3" x14ac:dyDescent="0.2">
      <c r="A55" s="155"/>
      <c r="B55" s="304"/>
      <c r="C55" s="137"/>
    </row>
    <row r="56" spans="1:3" ht="14.4" x14ac:dyDescent="0.3">
      <c r="A56" s="159" t="s">
        <v>16</v>
      </c>
      <c r="B56" s="305"/>
      <c r="C56" s="137"/>
    </row>
    <row r="57" spans="1:3" ht="12" x14ac:dyDescent="0.25">
      <c r="B57" s="306" t="s">
        <v>1069</v>
      </c>
      <c r="C57" s="137"/>
    </row>
    <row r="58" spans="1:3" ht="12" x14ac:dyDescent="0.25">
      <c r="B58" s="306" t="s">
        <v>1070</v>
      </c>
      <c r="C58" s="137"/>
    </row>
    <row r="59" spans="1:3" ht="12" x14ac:dyDescent="0.25">
      <c r="B59" s="306" t="s">
        <v>1071</v>
      </c>
      <c r="C59" s="137"/>
    </row>
    <row r="60" spans="1:3" x14ac:dyDescent="0.2">
      <c r="A60" s="307"/>
      <c r="B60" s="308"/>
      <c r="C60" s="137"/>
    </row>
    <row r="61" spans="1:3" x14ac:dyDescent="0.2">
      <c r="A61" s="307"/>
      <c r="B61" s="309"/>
    </row>
    <row r="62" spans="1:3" x14ac:dyDescent="0.2">
      <c r="A62" s="307"/>
      <c r="B62" s="309"/>
    </row>
    <row r="63" spans="1:3" x14ac:dyDescent="0.2">
      <c r="A63" s="307"/>
      <c r="B63" s="309"/>
    </row>
    <row r="64" spans="1:3" x14ac:dyDescent="0.2">
      <c r="A64" s="307"/>
      <c r="B64" s="309"/>
    </row>
  </sheetData>
  <mergeCells count="1">
    <mergeCell ref="C1:M1"/>
  </mergeCells>
  <hyperlinks>
    <hyperlink ref="B52" r:id="rId1" display="http://serenergy.com/next-generation-of-methanol-fuel-cell-vehicles-sees-the-light-of-day/"/>
    <hyperlink ref="B53" r:id="rId2" display="https://eu-ems.com/event_images/presentations/Benedikt Stefansson presentation.pdf"/>
    <hyperlink ref="B55" r:id="rId3" display="http://www.mefco2.eu/pdf/MefCO2_Brochure_00.pdf"/>
    <hyperlink ref="B56" r:id="rId4" display="http://dx.doi.org/10.1016/j.ijhydene.2015.12.074"/>
    <hyperlink ref="B57" r:id="rId5" display="http://www.methanol.org/the-methanol-industry/"/>
    <hyperlink ref="B58" r:id="rId6" display="https://energy.gov/sites/prod/files/2017/06/f34/fcto_may_2017_h2_scale_wkshp_hovsapian.pdf"/>
    <hyperlink ref="B59" r:id="rId7" display="https://doi.org/10.1016/j.renene.2015.07.066"/>
    <hyperlink ref="C1" location="INDEX" display="Power to Methanol"/>
  </hyperlinks>
  <pageMargins left="0.7" right="0.7" top="0.75" bottom="0.75" header="0.3" footer="0.3"/>
  <pageSetup paperSize="9"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59"/>
  <sheetViews>
    <sheetView workbookViewId="0">
      <selection activeCell="B8" sqref="B8"/>
    </sheetView>
  </sheetViews>
  <sheetFormatPr defaultRowHeight="14.4" x14ac:dyDescent="0.3"/>
  <cols>
    <col min="1" max="1" width="9.109375" style="121" customWidth="1"/>
    <col min="2" max="2" width="8.88671875" style="121"/>
  </cols>
  <sheetData>
    <row r="1" spans="1:3" x14ac:dyDescent="0.3">
      <c r="A1" s="26" t="s">
        <v>844</v>
      </c>
      <c r="B1" s="18" t="s">
        <v>1044</v>
      </c>
      <c r="C1" s="413"/>
    </row>
    <row r="2" spans="1:3" x14ac:dyDescent="0.3">
      <c r="A2" s="9" t="s">
        <v>1177</v>
      </c>
      <c r="B2" s="9" t="s">
        <v>1098</v>
      </c>
      <c r="C2" s="413"/>
    </row>
    <row r="3" spans="1:3" x14ac:dyDescent="0.3">
      <c r="A3" s="9" t="s">
        <v>1177</v>
      </c>
      <c r="B3" s="9" t="s">
        <v>1099</v>
      </c>
      <c r="C3" s="413"/>
    </row>
    <row r="4" spans="1:3" x14ac:dyDescent="0.3">
      <c r="A4" s="9" t="s">
        <v>1177</v>
      </c>
      <c r="B4" s="9" t="s">
        <v>1100</v>
      </c>
      <c r="C4" s="413"/>
    </row>
    <row r="5" spans="1:3" x14ac:dyDescent="0.3">
      <c r="A5" s="9" t="s">
        <v>1177</v>
      </c>
      <c r="B5" s="9" t="s">
        <v>1101</v>
      </c>
      <c r="C5" s="413"/>
    </row>
    <row r="6" spans="1:3" x14ac:dyDescent="0.3">
      <c r="A6" s="121" t="s">
        <v>1177</v>
      </c>
      <c r="B6" s="121" t="s">
        <v>1102</v>
      </c>
    </row>
    <row r="7" spans="1:3" x14ac:dyDescent="0.3">
      <c r="A7" s="121" t="s">
        <v>1177</v>
      </c>
      <c r="B7" s="121" t="s">
        <v>1103</v>
      </c>
    </row>
    <row r="8" spans="1:3" x14ac:dyDescent="0.3">
      <c r="A8" s="121" t="s">
        <v>1177</v>
      </c>
      <c r="B8" s="121" t="s">
        <v>1104</v>
      </c>
    </row>
    <row r="9" spans="1:3" x14ac:dyDescent="0.3">
      <c r="A9" s="121" t="s">
        <v>1177</v>
      </c>
      <c r="B9" s="121" t="s">
        <v>1105</v>
      </c>
    </row>
    <row r="10" spans="1:3" x14ac:dyDescent="0.3">
      <c r="A10" s="121" t="s">
        <v>1177</v>
      </c>
      <c r="B10" s="121" t="s">
        <v>1106</v>
      </c>
    </row>
    <row r="11" spans="1:3" x14ac:dyDescent="0.3">
      <c r="A11" s="121" t="s">
        <v>1177</v>
      </c>
      <c r="B11" s="121" t="s">
        <v>1107</v>
      </c>
    </row>
    <row r="12" spans="1:3" x14ac:dyDescent="0.3">
      <c r="A12" s="121" t="s">
        <v>1177</v>
      </c>
      <c r="B12" s="121" t="s">
        <v>1108</v>
      </c>
    </row>
    <row r="13" spans="1:3" x14ac:dyDescent="0.3">
      <c r="A13" s="121" t="s">
        <v>1177</v>
      </c>
      <c r="B13" s="121" t="s">
        <v>1109</v>
      </c>
    </row>
    <row r="14" spans="1:3" x14ac:dyDescent="0.3">
      <c r="A14" s="121" t="s">
        <v>1177</v>
      </c>
      <c r="B14" s="121" t="s">
        <v>1110</v>
      </c>
    </row>
    <row r="15" spans="1:3" x14ac:dyDescent="0.3">
      <c r="A15" s="121" t="s">
        <v>1177</v>
      </c>
      <c r="B15" s="121" t="s">
        <v>1111</v>
      </c>
    </row>
    <row r="16" spans="1:3" x14ac:dyDescent="0.3">
      <c r="A16" s="121" t="s">
        <v>1177</v>
      </c>
      <c r="B16" s="121" t="s">
        <v>1112</v>
      </c>
    </row>
    <row r="17" spans="1:2" x14ac:dyDescent="0.3">
      <c r="A17" s="121" t="s">
        <v>1177</v>
      </c>
      <c r="B17" s="121" t="s">
        <v>1113</v>
      </c>
    </row>
    <row r="18" spans="1:2" x14ac:dyDescent="0.3">
      <c r="A18" s="121" t="s">
        <v>1177</v>
      </c>
      <c r="B18" s="121" t="s">
        <v>1154</v>
      </c>
    </row>
    <row r="19" spans="1:2" x14ac:dyDescent="0.3">
      <c r="A19" s="121" t="s">
        <v>1177</v>
      </c>
      <c r="B19" s="121" t="s">
        <v>1155</v>
      </c>
    </row>
    <row r="20" spans="1:2" x14ac:dyDescent="0.3">
      <c r="A20" s="121" t="s">
        <v>1177</v>
      </c>
      <c r="B20" s="121" t="s">
        <v>1155</v>
      </c>
    </row>
    <row r="21" spans="1:2" x14ac:dyDescent="0.3">
      <c r="A21" s="121" t="s">
        <v>1189</v>
      </c>
      <c r="B21" s="121" t="s">
        <v>1098</v>
      </c>
    </row>
    <row r="22" spans="1:2" x14ac:dyDescent="0.3">
      <c r="A22" s="121" t="s">
        <v>1189</v>
      </c>
      <c r="B22" s="121" t="s">
        <v>1121</v>
      </c>
    </row>
    <row r="23" spans="1:2" x14ac:dyDescent="0.3">
      <c r="A23" s="121" t="s">
        <v>1189</v>
      </c>
      <c r="B23" s="121" t="s">
        <v>1100</v>
      </c>
    </row>
    <row r="24" spans="1:2" x14ac:dyDescent="0.3">
      <c r="A24" s="121" t="s">
        <v>1189</v>
      </c>
      <c r="B24" s="121" t="s">
        <v>1101</v>
      </c>
    </row>
    <row r="25" spans="1:2" x14ac:dyDescent="0.3">
      <c r="A25" s="121" t="s">
        <v>1189</v>
      </c>
      <c r="B25" s="121" t="s">
        <v>1102</v>
      </c>
    </row>
    <row r="26" spans="1:2" x14ac:dyDescent="0.3">
      <c r="A26" s="121" t="s">
        <v>1189</v>
      </c>
      <c r="B26" s="121" t="s">
        <v>1103</v>
      </c>
    </row>
    <row r="27" spans="1:2" x14ac:dyDescent="0.3">
      <c r="A27" s="121" t="s">
        <v>1189</v>
      </c>
      <c r="B27" s="121" t="s">
        <v>1104</v>
      </c>
    </row>
    <row r="28" spans="1:2" x14ac:dyDescent="0.3">
      <c r="A28" s="121" t="s">
        <v>1189</v>
      </c>
      <c r="B28" s="121" t="s">
        <v>1105</v>
      </c>
    </row>
    <row r="29" spans="1:2" x14ac:dyDescent="0.3">
      <c r="A29" s="121" t="s">
        <v>1189</v>
      </c>
      <c r="B29" s="121" t="s">
        <v>1106</v>
      </c>
    </row>
    <row r="30" spans="1:2" x14ac:dyDescent="0.3">
      <c r="A30" s="121" t="s">
        <v>1189</v>
      </c>
      <c r="B30" s="121" t="s">
        <v>1107</v>
      </c>
    </row>
    <row r="31" spans="1:2" x14ac:dyDescent="0.3">
      <c r="A31" s="121" t="s">
        <v>1189</v>
      </c>
      <c r="B31" s="121" t="s">
        <v>1108</v>
      </c>
    </row>
    <row r="32" spans="1:2" x14ac:dyDescent="0.3">
      <c r="A32" s="121" t="s">
        <v>1189</v>
      </c>
      <c r="B32" s="121" t="s">
        <v>1109</v>
      </c>
    </row>
    <row r="33" spans="1:2" x14ac:dyDescent="0.3">
      <c r="A33" s="121" t="s">
        <v>1189</v>
      </c>
      <c r="B33" s="121" t="s">
        <v>1110</v>
      </c>
    </row>
    <row r="34" spans="1:2" x14ac:dyDescent="0.3">
      <c r="A34" s="121" t="s">
        <v>1189</v>
      </c>
      <c r="B34" s="121" t="s">
        <v>1111</v>
      </c>
    </row>
    <row r="35" spans="1:2" x14ac:dyDescent="0.3">
      <c r="A35" s="121" t="s">
        <v>1189</v>
      </c>
      <c r="B35" s="121" t="s">
        <v>1112</v>
      </c>
    </row>
    <row r="36" spans="1:2" x14ac:dyDescent="0.3">
      <c r="A36" s="121" t="s">
        <v>1189</v>
      </c>
      <c r="B36" s="121" t="s">
        <v>1113</v>
      </c>
    </row>
    <row r="37" spans="1:2" x14ac:dyDescent="0.3">
      <c r="A37" s="121" t="s">
        <v>1189</v>
      </c>
      <c r="B37" s="121" t="s">
        <v>1154</v>
      </c>
    </row>
    <row r="38" spans="1:2" x14ac:dyDescent="0.3">
      <c r="A38" s="121" t="s">
        <v>1189</v>
      </c>
      <c r="B38" s="121" t="s">
        <v>1161</v>
      </c>
    </row>
    <row r="39" spans="1:2" x14ac:dyDescent="0.3">
      <c r="A39" s="121" t="s">
        <v>1189</v>
      </c>
      <c r="B39" s="121" t="s">
        <v>1161</v>
      </c>
    </row>
    <row r="40" spans="1:2" x14ac:dyDescent="0.3">
      <c r="A40" s="121" t="s">
        <v>1190</v>
      </c>
      <c r="B40" s="121" t="s">
        <v>1098</v>
      </c>
    </row>
    <row r="41" spans="1:2" x14ac:dyDescent="0.3">
      <c r="A41" s="121" t="s">
        <v>1190</v>
      </c>
      <c r="B41" s="121" t="s">
        <v>1099</v>
      </c>
    </row>
    <row r="42" spans="1:2" x14ac:dyDescent="0.3">
      <c r="A42" s="121" t="s">
        <v>1190</v>
      </c>
      <c r="B42" s="121" t="s">
        <v>1100</v>
      </c>
    </row>
    <row r="43" spans="1:2" x14ac:dyDescent="0.3">
      <c r="A43" s="121" t="s">
        <v>1190</v>
      </c>
      <c r="B43" s="121" t="s">
        <v>1101</v>
      </c>
    </row>
    <row r="44" spans="1:2" x14ac:dyDescent="0.3">
      <c r="A44" s="121" t="s">
        <v>1190</v>
      </c>
      <c r="B44" s="121" t="s">
        <v>1102</v>
      </c>
    </row>
    <row r="45" spans="1:2" x14ac:dyDescent="0.3">
      <c r="A45" s="121" t="s">
        <v>1190</v>
      </c>
      <c r="B45" s="121" t="s">
        <v>1103</v>
      </c>
    </row>
    <row r="46" spans="1:2" x14ac:dyDescent="0.3">
      <c r="A46" s="121" t="s">
        <v>1190</v>
      </c>
      <c r="B46" s="121" t="s">
        <v>1104</v>
      </c>
    </row>
    <row r="47" spans="1:2" x14ac:dyDescent="0.3">
      <c r="A47" s="121" t="s">
        <v>1190</v>
      </c>
      <c r="B47" s="121" t="s">
        <v>1105</v>
      </c>
    </row>
    <row r="48" spans="1:2" x14ac:dyDescent="0.3">
      <c r="A48" s="121" t="s">
        <v>1190</v>
      </c>
      <c r="B48" s="121" t="s">
        <v>1106</v>
      </c>
    </row>
    <row r="49" spans="1:2" x14ac:dyDescent="0.3">
      <c r="A49" s="121" t="s">
        <v>1190</v>
      </c>
      <c r="B49" s="121" t="s">
        <v>1107</v>
      </c>
    </row>
    <row r="50" spans="1:2" x14ac:dyDescent="0.3">
      <c r="A50" s="121" t="s">
        <v>1190</v>
      </c>
      <c r="B50" s="121" t="s">
        <v>1108</v>
      </c>
    </row>
    <row r="51" spans="1:2" x14ac:dyDescent="0.3">
      <c r="A51" s="121" t="s">
        <v>1190</v>
      </c>
      <c r="B51" s="121" t="s">
        <v>1109</v>
      </c>
    </row>
    <row r="52" spans="1:2" x14ac:dyDescent="0.3">
      <c r="A52" s="121" t="s">
        <v>1190</v>
      </c>
      <c r="B52" s="121" t="s">
        <v>1110</v>
      </c>
    </row>
    <row r="53" spans="1:2" x14ac:dyDescent="0.3">
      <c r="A53" s="121" t="s">
        <v>1190</v>
      </c>
      <c r="B53" s="121" t="s">
        <v>1111</v>
      </c>
    </row>
    <row r="54" spans="1:2" x14ac:dyDescent="0.3">
      <c r="A54" s="121" t="s">
        <v>1190</v>
      </c>
      <c r="B54" s="121" t="s">
        <v>1123</v>
      </c>
    </row>
    <row r="55" spans="1:2" x14ac:dyDescent="0.3">
      <c r="A55" s="121" t="s">
        <v>1190</v>
      </c>
      <c r="B55" s="121" t="s">
        <v>1113</v>
      </c>
    </row>
    <row r="56" spans="1:2" x14ac:dyDescent="0.3">
      <c r="A56" s="121" t="s">
        <v>1190</v>
      </c>
      <c r="B56" s="121" t="s">
        <v>1154</v>
      </c>
    </row>
    <row r="57" spans="1:2" x14ac:dyDescent="0.3">
      <c r="A57" s="121" t="s">
        <v>1190</v>
      </c>
      <c r="B57" s="121" t="s">
        <v>1159</v>
      </c>
    </row>
    <row r="58" spans="1:2" x14ac:dyDescent="0.3">
      <c r="A58" s="121" t="s">
        <v>1190</v>
      </c>
      <c r="B58" s="121" t="s">
        <v>1159</v>
      </c>
    </row>
    <row r="59" spans="1:2" x14ac:dyDescent="0.3">
      <c r="A59" s="121" t="s">
        <v>1191</v>
      </c>
      <c r="B59" s="121" t="s">
        <v>1098</v>
      </c>
    </row>
    <row r="60" spans="1:2" x14ac:dyDescent="0.3">
      <c r="A60" s="121" t="s">
        <v>1191</v>
      </c>
      <c r="B60" s="121" t="s">
        <v>1119</v>
      </c>
    </row>
    <row r="61" spans="1:2" x14ac:dyDescent="0.3">
      <c r="A61" s="121" t="s">
        <v>1191</v>
      </c>
      <c r="B61" s="121" t="s">
        <v>1100</v>
      </c>
    </row>
    <row r="62" spans="1:2" x14ac:dyDescent="0.3">
      <c r="A62" s="121" t="s">
        <v>1191</v>
      </c>
      <c r="B62" s="121" t="s">
        <v>1101</v>
      </c>
    </row>
    <row r="63" spans="1:2" x14ac:dyDescent="0.3">
      <c r="A63" s="121" t="s">
        <v>1191</v>
      </c>
      <c r="B63" s="121" t="s">
        <v>1102</v>
      </c>
    </row>
    <row r="64" spans="1:2" x14ac:dyDescent="0.3">
      <c r="A64" s="121" t="s">
        <v>1191</v>
      </c>
      <c r="B64" s="121" t="s">
        <v>1103</v>
      </c>
    </row>
    <row r="65" spans="1:2" x14ac:dyDescent="0.3">
      <c r="A65" s="121" t="s">
        <v>1191</v>
      </c>
      <c r="B65" s="121" t="s">
        <v>1104</v>
      </c>
    </row>
    <row r="66" spans="1:2" x14ac:dyDescent="0.3">
      <c r="A66" s="121" t="s">
        <v>1191</v>
      </c>
      <c r="B66" s="121" t="s">
        <v>1105</v>
      </c>
    </row>
    <row r="67" spans="1:2" x14ac:dyDescent="0.3">
      <c r="A67" s="121" t="s">
        <v>1191</v>
      </c>
      <c r="B67" s="121" t="s">
        <v>1106</v>
      </c>
    </row>
    <row r="68" spans="1:2" x14ac:dyDescent="0.3">
      <c r="A68" s="121" t="s">
        <v>1191</v>
      </c>
      <c r="B68" s="121" t="s">
        <v>1107</v>
      </c>
    </row>
    <row r="69" spans="1:2" x14ac:dyDescent="0.3">
      <c r="A69" s="121" t="s">
        <v>1191</v>
      </c>
      <c r="B69" s="121" t="s">
        <v>1108</v>
      </c>
    </row>
    <row r="70" spans="1:2" x14ac:dyDescent="0.3">
      <c r="A70" s="121" t="s">
        <v>1191</v>
      </c>
      <c r="B70" s="121" t="s">
        <v>1109</v>
      </c>
    </row>
    <row r="71" spans="1:2" x14ac:dyDescent="0.3">
      <c r="A71" s="121" t="s">
        <v>1191</v>
      </c>
      <c r="B71" s="121" t="s">
        <v>1110</v>
      </c>
    </row>
    <row r="72" spans="1:2" x14ac:dyDescent="0.3">
      <c r="A72" s="121" t="s">
        <v>1191</v>
      </c>
      <c r="B72" s="121" t="s">
        <v>1111</v>
      </c>
    </row>
    <row r="73" spans="1:2" x14ac:dyDescent="0.3">
      <c r="A73" s="121" t="s">
        <v>1191</v>
      </c>
      <c r="B73" s="121" t="s">
        <v>1112</v>
      </c>
    </row>
    <row r="74" spans="1:2" x14ac:dyDescent="0.3">
      <c r="A74" s="121" t="s">
        <v>1191</v>
      </c>
      <c r="B74" s="121" t="s">
        <v>1113</v>
      </c>
    </row>
    <row r="75" spans="1:2" x14ac:dyDescent="0.3">
      <c r="A75" s="121" t="s">
        <v>1191</v>
      </c>
      <c r="B75" s="121" t="s">
        <v>1114</v>
      </c>
    </row>
    <row r="76" spans="1:2" x14ac:dyDescent="0.3">
      <c r="A76" s="121" t="s">
        <v>1191</v>
      </c>
      <c r="B76" s="121" t="s">
        <v>1120</v>
      </c>
    </row>
    <row r="77" spans="1:2" x14ac:dyDescent="0.3">
      <c r="A77" s="121" t="s">
        <v>1191</v>
      </c>
      <c r="B77" s="121" t="s">
        <v>1120</v>
      </c>
    </row>
    <row r="78" spans="1:2" x14ac:dyDescent="0.3">
      <c r="A78" s="121" t="s">
        <v>1192</v>
      </c>
      <c r="B78" s="121" t="s">
        <v>1098</v>
      </c>
    </row>
    <row r="79" spans="1:2" x14ac:dyDescent="0.3">
      <c r="A79" s="121" t="s">
        <v>1192</v>
      </c>
      <c r="B79" s="121" t="s">
        <v>1121</v>
      </c>
    </row>
    <row r="80" spans="1:2" x14ac:dyDescent="0.3">
      <c r="A80" s="121" t="s">
        <v>1192</v>
      </c>
      <c r="B80" s="121" t="s">
        <v>1100</v>
      </c>
    </row>
    <row r="81" spans="1:2" x14ac:dyDescent="0.3">
      <c r="A81" s="121" t="s">
        <v>1192</v>
      </c>
      <c r="B81" s="121" t="s">
        <v>1101</v>
      </c>
    </row>
    <row r="82" spans="1:2" x14ac:dyDescent="0.3">
      <c r="A82" s="121" t="s">
        <v>1192</v>
      </c>
      <c r="B82" s="121" t="s">
        <v>1102</v>
      </c>
    </row>
    <row r="83" spans="1:2" x14ac:dyDescent="0.3">
      <c r="A83" s="121" t="s">
        <v>1192</v>
      </c>
      <c r="B83" s="121" t="s">
        <v>1103</v>
      </c>
    </row>
    <row r="84" spans="1:2" x14ac:dyDescent="0.3">
      <c r="A84" s="121" t="s">
        <v>1192</v>
      </c>
      <c r="B84" s="121" t="s">
        <v>1104</v>
      </c>
    </row>
    <row r="85" spans="1:2" x14ac:dyDescent="0.3">
      <c r="A85" s="121" t="s">
        <v>1192</v>
      </c>
      <c r="B85" s="121" t="s">
        <v>1105</v>
      </c>
    </row>
    <row r="86" spans="1:2" x14ac:dyDescent="0.3">
      <c r="A86" s="121" t="s">
        <v>1192</v>
      </c>
      <c r="B86" s="121" t="s">
        <v>1106</v>
      </c>
    </row>
    <row r="87" spans="1:2" x14ac:dyDescent="0.3">
      <c r="A87" s="121" t="s">
        <v>1192</v>
      </c>
      <c r="B87" s="121" t="s">
        <v>1107</v>
      </c>
    </row>
    <row r="88" spans="1:2" x14ac:dyDescent="0.3">
      <c r="A88" s="121" t="s">
        <v>1192</v>
      </c>
      <c r="B88" s="121" t="s">
        <v>1108</v>
      </c>
    </row>
    <row r="89" spans="1:2" x14ac:dyDescent="0.3">
      <c r="A89" s="121" t="s">
        <v>1192</v>
      </c>
      <c r="B89" s="121" t="s">
        <v>1109</v>
      </c>
    </row>
    <row r="90" spans="1:2" x14ac:dyDescent="0.3">
      <c r="A90" s="121" t="s">
        <v>1192</v>
      </c>
      <c r="B90" s="121" t="s">
        <v>1110</v>
      </c>
    </row>
    <row r="91" spans="1:2" x14ac:dyDescent="0.3">
      <c r="A91" s="121" t="s">
        <v>1192</v>
      </c>
      <c r="B91" s="121" t="s">
        <v>1111</v>
      </c>
    </row>
    <row r="92" spans="1:2" x14ac:dyDescent="0.3">
      <c r="A92" s="121" t="s">
        <v>1192</v>
      </c>
      <c r="B92" s="121" t="s">
        <v>1112</v>
      </c>
    </row>
    <row r="93" spans="1:2" x14ac:dyDescent="0.3">
      <c r="A93" s="121" t="s">
        <v>1192</v>
      </c>
      <c r="B93" s="121" t="s">
        <v>1113</v>
      </c>
    </row>
    <row r="94" spans="1:2" x14ac:dyDescent="0.3">
      <c r="A94" s="121" t="s">
        <v>1192</v>
      </c>
      <c r="B94" s="121" t="s">
        <v>1114</v>
      </c>
    </row>
    <row r="95" spans="1:2" x14ac:dyDescent="0.3">
      <c r="A95" s="121" t="s">
        <v>1192</v>
      </c>
      <c r="B95" s="121" t="s">
        <v>1122</v>
      </c>
    </row>
    <row r="96" spans="1:2" x14ac:dyDescent="0.3">
      <c r="A96" s="121" t="s">
        <v>1192</v>
      </c>
      <c r="B96" s="121" t="s">
        <v>1122</v>
      </c>
    </row>
    <row r="97" spans="1:2" x14ac:dyDescent="0.3">
      <c r="A97" s="121" t="s">
        <v>1193</v>
      </c>
      <c r="B97" s="121" t="s">
        <v>1128</v>
      </c>
    </row>
    <row r="98" spans="1:2" x14ac:dyDescent="0.3">
      <c r="A98" s="121" t="s">
        <v>1193</v>
      </c>
      <c r="B98" s="121" t="s">
        <v>1129</v>
      </c>
    </row>
    <row r="99" spans="1:2" x14ac:dyDescent="0.3">
      <c r="A99" s="121" t="s">
        <v>1193</v>
      </c>
      <c r="B99" s="121" t="s">
        <v>1130</v>
      </c>
    </row>
    <row r="100" spans="1:2" x14ac:dyDescent="0.3">
      <c r="A100" s="121" t="s">
        <v>1193</v>
      </c>
      <c r="B100" s="121" t="s">
        <v>1131</v>
      </c>
    </row>
    <row r="101" spans="1:2" x14ac:dyDescent="0.3">
      <c r="A101" s="121" t="s">
        <v>1193</v>
      </c>
      <c r="B101" s="121" t="s">
        <v>1132</v>
      </c>
    </row>
    <row r="102" spans="1:2" x14ac:dyDescent="0.3">
      <c r="A102" s="121" t="s">
        <v>1193</v>
      </c>
      <c r="B102" s="121" t="s">
        <v>1133</v>
      </c>
    </row>
    <row r="103" spans="1:2" x14ac:dyDescent="0.3">
      <c r="A103" s="121" t="s">
        <v>1193</v>
      </c>
      <c r="B103" s="121" t="s">
        <v>1134</v>
      </c>
    </row>
    <row r="104" spans="1:2" x14ac:dyDescent="0.3">
      <c r="A104" s="121" t="s">
        <v>1193</v>
      </c>
      <c r="B104" s="121" t="s">
        <v>1134</v>
      </c>
    </row>
    <row r="105" spans="1:2" x14ac:dyDescent="0.3">
      <c r="A105" s="121" t="s">
        <v>1193</v>
      </c>
      <c r="B105" s="121" t="s">
        <v>1101</v>
      </c>
    </row>
    <row r="106" spans="1:2" x14ac:dyDescent="0.3">
      <c r="A106" s="121" t="s">
        <v>1193</v>
      </c>
      <c r="B106" s="121" t="s">
        <v>1102</v>
      </c>
    </row>
    <row r="107" spans="1:2" x14ac:dyDescent="0.3">
      <c r="A107" s="121" t="s">
        <v>1193</v>
      </c>
      <c r="B107" s="121" t="s">
        <v>1103</v>
      </c>
    </row>
    <row r="108" spans="1:2" x14ac:dyDescent="0.3">
      <c r="A108" s="121" t="s">
        <v>1193</v>
      </c>
      <c r="B108" s="121" t="s">
        <v>1104</v>
      </c>
    </row>
    <row r="109" spans="1:2" x14ac:dyDescent="0.3">
      <c r="A109" s="121" t="s">
        <v>1193</v>
      </c>
      <c r="B109" s="121" t="s">
        <v>1105</v>
      </c>
    </row>
    <row r="110" spans="1:2" x14ac:dyDescent="0.3">
      <c r="A110" s="121" t="s">
        <v>1193</v>
      </c>
      <c r="B110" s="121" t="s">
        <v>1106</v>
      </c>
    </row>
    <row r="111" spans="1:2" x14ac:dyDescent="0.3">
      <c r="A111" s="121" t="s">
        <v>1193</v>
      </c>
      <c r="B111" s="121" t="s">
        <v>1107</v>
      </c>
    </row>
    <row r="112" spans="1:2" x14ac:dyDescent="0.3">
      <c r="A112" s="121" t="s">
        <v>1193</v>
      </c>
      <c r="B112" s="121" t="s">
        <v>1108</v>
      </c>
    </row>
    <row r="113" spans="1:2" x14ac:dyDescent="0.3">
      <c r="A113" s="121" t="s">
        <v>1193</v>
      </c>
      <c r="B113" s="121" t="s">
        <v>1109</v>
      </c>
    </row>
    <row r="114" spans="1:2" x14ac:dyDescent="0.3">
      <c r="A114" s="121" t="s">
        <v>1193</v>
      </c>
      <c r="B114" s="121" t="s">
        <v>1110</v>
      </c>
    </row>
    <row r="115" spans="1:2" x14ac:dyDescent="0.3">
      <c r="A115" s="121" t="s">
        <v>1193</v>
      </c>
      <c r="B115" s="121" t="s">
        <v>1111</v>
      </c>
    </row>
    <row r="116" spans="1:2" x14ac:dyDescent="0.3">
      <c r="A116" s="121" t="s">
        <v>1193</v>
      </c>
      <c r="B116" s="121" t="s">
        <v>1112</v>
      </c>
    </row>
    <row r="117" spans="1:2" x14ac:dyDescent="0.3">
      <c r="A117" s="121" t="s">
        <v>1193</v>
      </c>
      <c r="B117" s="121" t="s">
        <v>1113</v>
      </c>
    </row>
    <row r="118" spans="1:2" x14ac:dyDescent="0.3">
      <c r="A118" s="121" t="s">
        <v>1193</v>
      </c>
      <c r="B118" s="121" t="s">
        <v>1114</v>
      </c>
    </row>
    <row r="119" spans="1:2" x14ac:dyDescent="0.3">
      <c r="A119" s="121" t="s">
        <v>1193</v>
      </c>
      <c r="B119" s="121" t="s">
        <v>1120</v>
      </c>
    </row>
    <row r="120" spans="1:2" x14ac:dyDescent="0.3">
      <c r="A120" s="121" t="s">
        <v>1193</v>
      </c>
      <c r="B120" s="121" t="s">
        <v>1120</v>
      </c>
    </row>
    <row r="121" spans="1:2" x14ac:dyDescent="0.3">
      <c r="A121" s="121" t="s">
        <v>1197</v>
      </c>
      <c r="B121" s="121" t="s">
        <v>1128</v>
      </c>
    </row>
    <row r="122" spans="1:2" x14ac:dyDescent="0.3">
      <c r="A122" s="121" t="s">
        <v>1197</v>
      </c>
      <c r="B122" s="121" t="s">
        <v>1129</v>
      </c>
    </row>
    <row r="123" spans="1:2" x14ac:dyDescent="0.3">
      <c r="A123" s="121" t="s">
        <v>1197</v>
      </c>
      <c r="B123" s="121" t="s">
        <v>1130</v>
      </c>
    </row>
    <row r="124" spans="1:2" x14ac:dyDescent="0.3">
      <c r="A124" s="121" t="s">
        <v>1197</v>
      </c>
      <c r="B124" s="121" t="s">
        <v>1131</v>
      </c>
    </row>
    <row r="125" spans="1:2" x14ac:dyDescent="0.3">
      <c r="A125" s="121" t="s">
        <v>1197</v>
      </c>
      <c r="B125" s="121" t="s">
        <v>1132</v>
      </c>
    </row>
    <row r="126" spans="1:2" x14ac:dyDescent="0.3">
      <c r="A126" s="121" t="s">
        <v>1197</v>
      </c>
      <c r="B126" s="121" t="s">
        <v>1133</v>
      </c>
    </row>
    <row r="127" spans="1:2" x14ac:dyDescent="0.3">
      <c r="A127" s="121" t="s">
        <v>1197</v>
      </c>
      <c r="B127" s="121" t="s">
        <v>1134</v>
      </c>
    </row>
    <row r="128" spans="1:2" x14ac:dyDescent="0.3">
      <c r="A128" s="121" t="s">
        <v>1197</v>
      </c>
      <c r="B128" s="121" t="s">
        <v>1134</v>
      </c>
    </row>
    <row r="129" spans="1:2" x14ac:dyDescent="0.3">
      <c r="A129" s="121" t="s">
        <v>1197</v>
      </c>
      <c r="B129" s="121" t="s">
        <v>1101</v>
      </c>
    </row>
    <row r="130" spans="1:2" x14ac:dyDescent="0.3">
      <c r="A130" s="121" t="s">
        <v>1197</v>
      </c>
      <c r="B130" s="121" t="s">
        <v>1102</v>
      </c>
    </row>
    <row r="131" spans="1:2" x14ac:dyDescent="0.3">
      <c r="A131" s="121" t="s">
        <v>1197</v>
      </c>
      <c r="B131" s="121" t="s">
        <v>1103</v>
      </c>
    </row>
    <row r="132" spans="1:2" x14ac:dyDescent="0.3">
      <c r="A132" s="121" t="s">
        <v>1197</v>
      </c>
      <c r="B132" s="121" t="s">
        <v>1104</v>
      </c>
    </row>
    <row r="133" spans="1:2" x14ac:dyDescent="0.3">
      <c r="A133" s="121" t="s">
        <v>1197</v>
      </c>
      <c r="B133" s="121" t="s">
        <v>1105</v>
      </c>
    </row>
    <row r="134" spans="1:2" x14ac:dyDescent="0.3">
      <c r="A134" s="121" t="s">
        <v>1197</v>
      </c>
      <c r="B134" s="121" t="s">
        <v>1106</v>
      </c>
    </row>
    <row r="135" spans="1:2" x14ac:dyDescent="0.3">
      <c r="A135" s="121" t="s">
        <v>1197</v>
      </c>
      <c r="B135" s="121" t="s">
        <v>1107</v>
      </c>
    </row>
    <row r="136" spans="1:2" x14ac:dyDescent="0.3">
      <c r="A136" s="121" t="s">
        <v>1197</v>
      </c>
      <c r="B136" s="121" t="s">
        <v>1108</v>
      </c>
    </row>
    <row r="137" spans="1:2" x14ac:dyDescent="0.3">
      <c r="A137" s="121" t="s">
        <v>1197</v>
      </c>
      <c r="B137" s="121" t="s">
        <v>1109</v>
      </c>
    </row>
    <row r="138" spans="1:2" x14ac:dyDescent="0.3">
      <c r="A138" s="121" t="s">
        <v>1197</v>
      </c>
      <c r="B138" s="121" t="s">
        <v>1110</v>
      </c>
    </row>
    <row r="139" spans="1:2" x14ac:dyDescent="0.3">
      <c r="A139" s="121" t="s">
        <v>1197</v>
      </c>
      <c r="B139" s="121" t="s">
        <v>1111</v>
      </c>
    </row>
    <row r="140" spans="1:2" x14ac:dyDescent="0.3">
      <c r="A140" s="121" t="s">
        <v>1197</v>
      </c>
      <c r="B140" s="121" t="s">
        <v>1112</v>
      </c>
    </row>
    <row r="141" spans="1:2" x14ac:dyDescent="0.3">
      <c r="A141" s="121" t="s">
        <v>1197</v>
      </c>
      <c r="B141" s="121" t="s">
        <v>1113</v>
      </c>
    </row>
    <row r="142" spans="1:2" x14ac:dyDescent="0.3">
      <c r="A142" s="121" t="s">
        <v>1197</v>
      </c>
      <c r="B142" s="121" t="s">
        <v>1114</v>
      </c>
    </row>
    <row r="143" spans="1:2" x14ac:dyDescent="0.3">
      <c r="A143" s="121" t="s">
        <v>1197</v>
      </c>
      <c r="B143" s="121" t="s">
        <v>1122</v>
      </c>
    </row>
    <row r="144" spans="1:2" x14ac:dyDescent="0.3">
      <c r="A144" s="121" t="s">
        <v>1197</v>
      </c>
      <c r="B144" s="121" t="s">
        <v>1122</v>
      </c>
    </row>
    <row r="145" spans="1:2" x14ac:dyDescent="0.3">
      <c r="A145" s="121" t="s">
        <v>267</v>
      </c>
      <c r="B145" s="121" t="s">
        <v>428</v>
      </c>
    </row>
    <row r="146" spans="1:2" x14ac:dyDescent="0.3">
      <c r="A146" s="121" t="s">
        <v>267</v>
      </c>
      <c r="B146" s="121" t="s">
        <v>429</v>
      </c>
    </row>
    <row r="147" spans="1:2" x14ac:dyDescent="0.3">
      <c r="A147" s="121" t="s">
        <v>267</v>
      </c>
      <c r="B147" s="121" t="s">
        <v>430</v>
      </c>
    </row>
    <row r="148" spans="1:2" x14ac:dyDescent="0.3">
      <c r="A148" s="121" t="s">
        <v>267</v>
      </c>
      <c r="B148" s="121" t="s">
        <v>431</v>
      </c>
    </row>
    <row r="149" spans="1:2" x14ac:dyDescent="0.3">
      <c r="A149" s="121" t="s">
        <v>267</v>
      </c>
      <c r="B149" s="121" t="s">
        <v>947</v>
      </c>
    </row>
    <row r="150" spans="1:2" x14ac:dyDescent="0.3">
      <c r="A150" s="121" t="s">
        <v>267</v>
      </c>
      <c r="B150" s="121" t="s">
        <v>433</v>
      </c>
    </row>
    <row r="151" spans="1:2" x14ac:dyDescent="0.3">
      <c r="A151" s="121" t="s">
        <v>267</v>
      </c>
      <c r="B151" s="121" t="s">
        <v>434</v>
      </c>
    </row>
    <row r="152" spans="1:2" x14ac:dyDescent="0.3">
      <c r="A152" s="121" t="s">
        <v>267</v>
      </c>
      <c r="B152" s="121" t="s">
        <v>435</v>
      </c>
    </row>
    <row r="153" spans="1:2" x14ac:dyDescent="0.3">
      <c r="A153" s="121" t="s">
        <v>267</v>
      </c>
      <c r="B153" s="121" t="s">
        <v>1133</v>
      </c>
    </row>
    <row r="154" spans="1:2" x14ac:dyDescent="0.3">
      <c r="A154" s="121" t="s">
        <v>267</v>
      </c>
      <c r="B154" s="121" t="s">
        <v>1134</v>
      </c>
    </row>
    <row r="155" spans="1:2" x14ac:dyDescent="0.3">
      <c r="A155" s="121" t="s">
        <v>267</v>
      </c>
      <c r="B155" s="121" t="s">
        <v>1134</v>
      </c>
    </row>
    <row r="156" spans="1:2" x14ac:dyDescent="0.3">
      <c r="A156" s="121" t="s">
        <v>267</v>
      </c>
      <c r="B156" s="121" t="s">
        <v>1101</v>
      </c>
    </row>
    <row r="157" spans="1:2" x14ac:dyDescent="0.3">
      <c r="A157" s="121" t="s">
        <v>267</v>
      </c>
      <c r="B157" s="121" t="s">
        <v>1102</v>
      </c>
    </row>
    <row r="158" spans="1:2" x14ac:dyDescent="0.3">
      <c r="A158" s="121" t="s">
        <v>267</v>
      </c>
      <c r="B158" s="121" t="s">
        <v>1103</v>
      </c>
    </row>
    <row r="159" spans="1:2" x14ac:dyDescent="0.3">
      <c r="A159" s="121" t="s">
        <v>267</v>
      </c>
      <c r="B159" s="121" t="s">
        <v>1104</v>
      </c>
    </row>
    <row r="160" spans="1:2" x14ac:dyDescent="0.3">
      <c r="A160" s="121" t="s">
        <v>267</v>
      </c>
      <c r="B160" s="121" t="s">
        <v>1105</v>
      </c>
    </row>
    <row r="161" spans="1:2" x14ac:dyDescent="0.3">
      <c r="A161" s="121" t="s">
        <v>267</v>
      </c>
      <c r="B161" s="121" t="s">
        <v>1106</v>
      </c>
    </row>
    <row r="162" spans="1:2" x14ac:dyDescent="0.3">
      <c r="A162" s="121" t="s">
        <v>267</v>
      </c>
      <c r="B162" s="121" t="s">
        <v>1107</v>
      </c>
    </row>
    <row r="163" spans="1:2" x14ac:dyDescent="0.3">
      <c r="A163" s="121" t="s">
        <v>267</v>
      </c>
      <c r="B163" s="121" t="s">
        <v>1108</v>
      </c>
    </row>
    <row r="164" spans="1:2" x14ac:dyDescent="0.3">
      <c r="A164" s="121" t="s">
        <v>267</v>
      </c>
      <c r="B164" s="121" t="s">
        <v>1109</v>
      </c>
    </row>
    <row r="165" spans="1:2" x14ac:dyDescent="0.3">
      <c r="A165" s="121" t="s">
        <v>267</v>
      </c>
      <c r="B165" s="121" t="s">
        <v>1110</v>
      </c>
    </row>
    <row r="166" spans="1:2" x14ac:dyDescent="0.3">
      <c r="A166" s="121" t="s">
        <v>267</v>
      </c>
      <c r="B166" s="121" t="s">
        <v>1111</v>
      </c>
    </row>
    <row r="167" spans="1:2" x14ac:dyDescent="0.3">
      <c r="A167" s="121" t="s">
        <v>267</v>
      </c>
      <c r="B167" s="121" t="s">
        <v>1112</v>
      </c>
    </row>
    <row r="168" spans="1:2" x14ac:dyDescent="0.3">
      <c r="A168" s="121" t="s">
        <v>267</v>
      </c>
      <c r="B168" s="121" t="s">
        <v>1113</v>
      </c>
    </row>
    <row r="169" spans="1:2" x14ac:dyDescent="0.3">
      <c r="A169" s="121" t="s">
        <v>267</v>
      </c>
      <c r="B169" s="121" t="s">
        <v>1114</v>
      </c>
    </row>
    <row r="170" spans="1:2" x14ac:dyDescent="0.3">
      <c r="A170" s="121" t="s">
        <v>267</v>
      </c>
      <c r="B170" s="121" t="s">
        <v>1120</v>
      </c>
    </row>
    <row r="171" spans="1:2" x14ac:dyDescent="0.3">
      <c r="A171" s="121" t="s">
        <v>267</v>
      </c>
      <c r="B171" s="121" t="s">
        <v>1120</v>
      </c>
    </row>
    <row r="172" spans="1:2" x14ac:dyDescent="0.3">
      <c r="A172" s="121" t="s">
        <v>268</v>
      </c>
      <c r="B172" s="121" t="s">
        <v>1128</v>
      </c>
    </row>
    <row r="173" spans="1:2" x14ac:dyDescent="0.3">
      <c r="A173" s="121" t="s">
        <v>268</v>
      </c>
      <c r="B173" s="121" t="s">
        <v>1129</v>
      </c>
    </row>
    <row r="174" spans="1:2" x14ac:dyDescent="0.3">
      <c r="A174" s="121" t="s">
        <v>268</v>
      </c>
      <c r="B174" s="121" t="s">
        <v>1130</v>
      </c>
    </row>
    <row r="175" spans="1:2" x14ac:dyDescent="0.3">
      <c r="A175" s="121" t="s">
        <v>268</v>
      </c>
      <c r="B175" s="121" t="s">
        <v>1131</v>
      </c>
    </row>
    <row r="176" spans="1:2" x14ac:dyDescent="0.3">
      <c r="A176" s="121" t="s">
        <v>268</v>
      </c>
      <c r="B176" s="121" t="s">
        <v>1132</v>
      </c>
    </row>
    <row r="177" spans="1:2" x14ac:dyDescent="0.3">
      <c r="A177" s="121" t="s">
        <v>268</v>
      </c>
      <c r="B177" s="121" t="s">
        <v>438</v>
      </c>
    </row>
    <row r="178" spans="1:2" x14ac:dyDescent="0.3">
      <c r="A178" s="121" t="s">
        <v>268</v>
      </c>
      <c r="B178" s="121" t="s">
        <v>439</v>
      </c>
    </row>
    <row r="179" spans="1:2" x14ac:dyDescent="0.3">
      <c r="A179" s="121" t="s">
        <v>268</v>
      </c>
      <c r="B179" s="121" t="s">
        <v>440</v>
      </c>
    </row>
    <row r="180" spans="1:2" x14ac:dyDescent="0.3">
      <c r="A180" s="121" t="s">
        <v>268</v>
      </c>
      <c r="B180" s="121" t="s">
        <v>441</v>
      </c>
    </row>
    <row r="181" spans="1:2" x14ac:dyDescent="0.3">
      <c r="A181" s="121" t="s">
        <v>268</v>
      </c>
      <c r="B181" s="121" t="s">
        <v>948</v>
      </c>
    </row>
    <row r="182" spans="1:2" x14ac:dyDescent="0.3">
      <c r="A182" s="121" t="s">
        <v>268</v>
      </c>
      <c r="B182" s="121" t="s">
        <v>443</v>
      </c>
    </row>
    <row r="183" spans="1:2" x14ac:dyDescent="0.3">
      <c r="A183" s="121" t="s">
        <v>268</v>
      </c>
      <c r="B183" s="121" t="s">
        <v>444</v>
      </c>
    </row>
    <row r="184" spans="1:2" x14ac:dyDescent="0.3">
      <c r="A184" s="121" t="s">
        <v>268</v>
      </c>
      <c r="B184" s="121" t="s">
        <v>445</v>
      </c>
    </row>
    <row r="185" spans="1:2" x14ac:dyDescent="0.3">
      <c r="A185" s="121" t="s">
        <v>268</v>
      </c>
      <c r="B185" s="121" t="s">
        <v>1107</v>
      </c>
    </row>
    <row r="186" spans="1:2" x14ac:dyDescent="0.3">
      <c r="A186" s="121" t="s">
        <v>268</v>
      </c>
      <c r="B186" s="121" t="s">
        <v>1108</v>
      </c>
    </row>
    <row r="187" spans="1:2" x14ac:dyDescent="0.3">
      <c r="A187" s="121" t="s">
        <v>268</v>
      </c>
      <c r="B187" s="121" t="s">
        <v>1109</v>
      </c>
    </row>
    <row r="188" spans="1:2" x14ac:dyDescent="0.3">
      <c r="A188" s="121" t="s">
        <v>268</v>
      </c>
      <c r="B188" s="121" t="s">
        <v>1110</v>
      </c>
    </row>
    <row r="189" spans="1:2" x14ac:dyDescent="0.3">
      <c r="A189" s="121" t="s">
        <v>268</v>
      </c>
      <c r="B189" s="121" t="s">
        <v>1111</v>
      </c>
    </row>
    <row r="190" spans="1:2" x14ac:dyDescent="0.3">
      <c r="A190" s="121" t="s">
        <v>268</v>
      </c>
      <c r="B190" s="121" t="s">
        <v>1112</v>
      </c>
    </row>
    <row r="191" spans="1:2" x14ac:dyDescent="0.3">
      <c r="A191" s="121" t="s">
        <v>268</v>
      </c>
      <c r="B191" s="121" t="s">
        <v>1113</v>
      </c>
    </row>
    <row r="192" spans="1:2" x14ac:dyDescent="0.3">
      <c r="A192" s="121" t="s">
        <v>268</v>
      </c>
      <c r="B192" s="121" t="s">
        <v>1114</v>
      </c>
    </row>
    <row r="193" spans="1:2" x14ac:dyDescent="0.3">
      <c r="A193" s="121" t="s">
        <v>268</v>
      </c>
      <c r="B193" s="121" t="s">
        <v>1122</v>
      </c>
    </row>
    <row r="194" spans="1:2" x14ac:dyDescent="0.3">
      <c r="A194" s="121" t="s">
        <v>268</v>
      </c>
      <c r="B194" s="121" t="s">
        <v>1122</v>
      </c>
    </row>
    <row r="195" spans="1:2" x14ac:dyDescent="0.3">
      <c r="A195" s="121" t="s">
        <v>269</v>
      </c>
      <c r="B195" s="121" t="s">
        <v>428</v>
      </c>
    </row>
    <row r="196" spans="1:2" x14ac:dyDescent="0.3">
      <c r="A196" s="121" t="s">
        <v>269</v>
      </c>
      <c r="B196" s="121" t="s">
        <v>429</v>
      </c>
    </row>
    <row r="197" spans="1:2" x14ac:dyDescent="0.3">
      <c r="A197" s="121" t="s">
        <v>269</v>
      </c>
      <c r="B197" s="121" t="s">
        <v>430</v>
      </c>
    </row>
    <row r="198" spans="1:2" x14ac:dyDescent="0.3">
      <c r="A198" s="121" t="s">
        <v>269</v>
      </c>
      <c r="B198" s="121" t="s">
        <v>949</v>
      </c>
    </row>
    <row r="199" spans="1:2" x14ac:dyDescent="0.3">
      <c r="A199" s="121" t="s">
        <v>269</v>
      </c>
      <c r="B199" s="121" t="s">
        <v>158</v>
      </c>
    </row>
    <row r="200" spans="1:2" x14ac:dyDescent="0.3">
      <c r="A200" s="121" t="s">
        <v>269</v>
      </c>
      <c r="B200" s="121" t="s">
        <v>950</v>
      </c>
    </row>
    <row r="201" spans="1:2" x14ac:dyDescent="0.3">
      <c r="A201" s="121" t="s">
        <v>269</v>
      </c>
      <c r="B201" s="121" t="s">
        <v>951</v>
      </c>
    </row>
    <row r="202" spans="1:2" x14ac:dyDescent="0.3">
      <c r="A202" s="121" t="s">
        <v>269</v>
      </c>
      <c r="B202" s="121" t="s">
        <v>952</v>
      </c>
    </row>
    <row r="203" spans="1:2" x14ac:dyDescent="0.3">
      <c r="A203" s="121" t="s">
        <v>269</v>
      </c>
      <c r="B203" s="121" t="s">
        <v>451</v>
      </c>
    </row>
    <row r="204" spans="1:2" x14ac:dyDescent="0.3">
      <c r="A204" s="121" t="s">
        <v>269</v>
      </c>
      <c r="B204" s="121" t="s">
        <v>452</v>
      </c>
    </row>
    <row r="205" spans="1:2" x14ac:dyDescent="0.3">
      <c r="A205" s="121" t="s">
        <v>269</v>
      </c>
      <c r="B205" s="121" t="s">
        <v>1103</v>
      </c>
    </row>
    <row r="206" spans="1:2" x14ac:dyDescent="0.3">
      <c r="A206" s="121" t="s">
        <v>269</v>
      </c>
      <c r="B206" s="121" t="s">
        <v>1104</v>
      </c>
    </row>
    <row r="207" spans="1:2" x14ac:dyDescent="0.3">
      <c r="A207" s="121" t="s">
        <v>269</v>
      </c>
      <c r="B207" s="121" t="s">
        <v>1105</v>
      </c>
    </row>
    <row r="208" spans="1:2" x14ac:dyDescent="0.3">
      <c r="A208" s="121" t="s">
        <v>269</v>
      </c>
      <c r="B208" s="121" t="s">
        <v>1106</v>
      </c>
    </row>
    <row r="209" spans="1:2" x14ac:dyDescent="0.3">
      <c r="A209" s="121" t="s">
        <v>269</v>
      </c>
      <c r="B209" s="121" t="s">
        <v>1107</v>
      </c>
    </row>
    <row r="210" spans="1:2" x14ac:dyDescent="0.3">
      <c r="A210" s="121" t="s">
        <v>269</v>
      </c>
      <c r="B210" s="121" t="s">
        <v>1108</v>
      </c>
    </row>
    <row r="211" spans="1:2" x14ac:dyDescent="0.3">
      <c r="A211" s="121" t="s">
        <v>269</v>
      </c>
      <c r="B211" s="121" t="s">
        <v>1109</v>
      </c>
    </row>
    <row r="212" spans="1:2" x14ac:dyDescent="0.3">
      <c r="A212" s="121" t="s">
        <v>269</v>
      </c>
      <c r="B212" s="121" t="s">
        <v>1110</v>
      </c>
    </row>
    <row r="213" spans="1:2" x14ac:dyDescent="0.3">
      <c r="A213" s="121" t="s">
        <v>269</v>
      </c>
      <c r="B213" s="121" t="s">
        <v>1111</v>
      </c>
    </row>
    <row r="214" spans="1:2" x14ac:dyDescent="0.3">
      <c r="A214" s="121" t="s">
        <v>269</v>
      </c>
      <c r="B214" s="121" t="s">
        <v>1112</v>
      </c>
    </row>
    <row r="215" spans="1:2" x14ac:dyDescent="0.3">
      <c r="A215" s="121" t="s">
        <v>269</v>
      </c>
      <c r="B215" s="121" t="s">
        <v>1113</v>
      </c>
    </row>
    <row r="216" spans="1:2" x14ac:dyDescent="0.3">
      <c r="A216" s="121" t="s">
        <v>269</v>
      </c>
      <c r="B216" s="121" t="s">
        <v>1114</v>
      </c>
    </row>
    <row r="217" spans="1:2" x14ac:dyDescent="0.3">
      <c r="A217" s="121" t="s">
        <v>269</v>
      </c>
      <c r="B217" s="121" t="s">
        <v>1120</v>
      </c>
    </row>
    <row r="218" spans="1:2" x14ac:dyDescent="0.3">
      <c r="A218" s="121" t="s">
        <v>269</v>
      </c>
      <c r="B218" s="121" t="s">
        <v>1120</v>
      </c>
    </row>
    <row r="219" spans="1:2" x14ac:dyDescent="0.3">
      <c r="A219" s="121" t="s">
        <v>324</v>
      </c>
      <c r="B219" s="121" t="s">
        <v>1128</v>
      </c>
    </row>
    <row r="220" spans="1:2" x14ac:dyDescent="0.3">
      <c r="A220" s="121" t="s">
        <v>324</v>
      </c>
      <c r="B220" s="121" t="s">
        <v>460</v>
      </c>
    </row>
    <row r="221" spans="1:2" x14ac:dyDescent="0.3">
      <c r="A221" s="121" t="s">
        <v>324</v>
      </c>
      <c r="B221" s="121" t="s">
        <v>461</v>
      </c>
    </row>
    <row r="222" spans="1:2" x14ac:dyDescent="0.3">
      <c r="A222" s="121" t="s">
        <v>324</v>
      </c>
      <c r="B222" s="121" t="s">
        <v>462</v>
      </c>
    </row>
    <row r="223" spans="1:2" x14ac:dyDescent="0.3">
      <c r="A223" s="121" t="s">
        <v>324</v>
      </c>
      <c r="B223" s="121" t="s">
        <v>463</v>
      </c>
    </row>
    <row r="224" spans="1:2" x14ac:dyDescent="0.3">
      <c r="A224" s="121" t="s">
        <v>324</v>
      </c>
      <c r="B224" s="121" t="s">
        <v>464</v>
      </c>
    </row>
    <row r="225" spans="1:2" x14ac:dyDescent="0.3">
      <c r="A225" s="121" t="s">
        <v>324</v>
      </c>
      <c r="B225" s="121" t="s">
        <v>465</v>
      </c>
    </row>
    <row r="226" spans="1:2" x14ac:dyDescent="0.3">
      <c r="A226" s="121" t="s">
        <v>324</v>
      </c>
      <c r="B226" s="121" t="s">
        <v>466</v>
      </c>
    </row>
    <row r="227" spans="1:2" x14ac:dyDescent="0.3">
      <c r="A227" s="121" t="s">
        <v>324</v>
      </c>
      <c r="B227" s="121" t="s">
        <v>467</v>
      </c>
    </row>
    <row r="228" spans="1:2" x14ac:dyDescent="0.3">
      <c r="A228" s="121" t="s">
        <v>324</v>
      </c>
      <c r="B228" s="121" t="s">
        <v>953</v>
      </c>
    </row>
    <row r="229" spans="1:2" x14ac:dyDescent="0.3">
      <c r="A229" s="121" t="s">
        <v>324</v>
      </c>
      <c r="B229" s="121" t="s">
        <v>954</v>
      </c>
    </row>
    <row r="230" spans="1:2" x14ac:dyDescent="0.3">
      <c r="A230" s="121" t="s">
        <v>324</v>
      </c>
      <c r="B230" s="121" t="s">
        <v>470</v>
      </c>
    </row>
    <row r="231" spans="1:2" x14ac:dyDescent="0.3">
      <c r="A231" s="121" t="s">
        <v>324</v>
      </c>
      <c r="B231" s="121" t="s">
        <v>471</v>
      </c>
    </row>
    <row r="232" spans="1:2" x14ac:dyDescent="0.3">
      <c r="A232" s="121" t="s">
        <v>324</v>
      </c>
      <c r="B232" s="121" t="s">
        <v>472</v>
      </c>
    </row>
    <row r="233" spans="1:2" x14ac:dyDescent="0.3">
      <c r="A233" s="121" t="s">
        <v>324</v>
      </c>
      <c r="B233" s="121" t="s">
        <v>473</v>
      </c>
    </row>
    <row r="234" spans="1:2" x14ac:dyDescent="0.3">
      <c r="A234" s="121" t="s">
        <v>324</v>
      </c>
      <c r="B234" s="121" t="s">
        <v>474</v>
      </c>
    </row>
    <row r="235" spans="1:2" x14ac:dyDescent="0.3">
      <c r="A235" s="121" t="s">
        <v>324</v>
      </c>
      <c r="B235" s="121" t="s">
        <v>474</v>
      </c>
    </row>
    <row r="236" spans="1:2" x14ac:dyDescent="0.3">
      <c r="A236" s="121" t="s">
        <v>324</v>
      </c>
      <c r="B236" s="121" t="s">
        <v>1111</v>
      </c>
    </row>
    <row r="237" spans="1:2" x14ac:dyDescent="0.3">
      <c r="A237" s="121" t="s">
        <v>324</v>
      </c>
      <c r="B237" s="121" t="s">
        <v>1112</v>
      </c>
    </row>
    <row r="238" spans="1:2" x14ac:dyDescent="0.3">
      <c r="A238" s="121" t="s">
        <v>324</v>
      </c>
      <c r="B238" s="121" t="s">
        <v>1113</v>
      </c>
    </row>
    <row r="239" spans="1:2" x14ac:dyDescent="0.3">
      <c r="A239" s="121" t="s">
        <v>324</v>
      </c>
      <c r="B239" s="121" t="s">
        <v>1114</v>
      </c>
    </row>
    <row r="240" spans="1:2" x14ac:dyDescent="0.3">
      <c r="A240" s="121" t="s">
        <v>324</v>
      </c>
      <c r="B240" s="121" t="s">
        <v>1122</v>
      </c>
    </row>
    <row r="241" spans="1:2" x14ac:dyDescent="0.3">
      <c r="A241" s="121" t="s">
        <v>324</v>
      </c>
      <c r="B241" s="121" t="s">
        <v>1122</v>
      </c>
    </row>
    <row r="242" spans="1:2" x14ac:dyDescent="0.3">
      <c r="A242" s="121" t="s">
        <v>347</v>
      </c>
      <c r="B242" s="121" t="s">
        <v>428</v>
      </c>
    </row>
    <row r="243" spans="1:2" x14ac:dyDescent="0.3">
      <c r="A243" s="121" t="s">
        <v>347</v>
      </c>
      <c r="B243" s="121" t="s">
        <v>477</v>
      </c>
    </row>
    <row r="244" spans="1:2" x14ac:dyDescent="0.3">
      <c r="A244" s="121" t="s">
        <v>347</v>
      </c>
      <c r="B244" s="121" t="s">
        <v>461</v>
      </c>
    </row>
    <row r="245" spans="1:2" x14ac:dyDescent="0.3">
      <c r="A245" s="121" t="s">
        <v>347</v>
      </c>
      <c r="B245" s="121" t="s">
        <v>478</v>
      </c>
    </row>
    <row r="246" spans="1:2" x14ac:dyDescent="0.3">
      <c r="A246" s="121" t="s">
        <v>347</v>
      </c>
      <c r="B246" s="121" t="s">
        <v>955</v>
      </c>
    </row>
    <row r="247" spans="1:2" x14ac:dyDescent="0.3">
      <c r="A247" s="121" t="s">
        <v>347</v>
      </c>
      <c r="B247" s="121" t="s">
        <v>480</v>
      </c>
    </row>
    <row r="248" spans="1:2" x14ac:dyDescent="0.3">
      <c r="A248" s="121" t="s">
        <v>347</v>
      </c>
      <c r="B248" s="121" t="s">
        <v>481</v>
      </c>
    </row>
    <row r="249" spans="1:2" x14ac:dyDescent="0.3">
      <c r="A249" s="121" t="s">
        <v>347</v>
      </c>
      <c r="B249" s="121" t="s">
        <v>482</v>
      </c>
    </row>
    <row r="250" spans="1:2" x14ac:dyDescent="0.3">
      <c r="A250" s="121" t="s">
        <v>347</v>
      </c>
      <c r="B250" s="121" t="s">
        <v>483</v>
      </c>
    </row>
    <row r="251" spans="1:2" x14ac:dyDescent="0.3">
      <c r="A251" s="121" t="s">
        <v>347</v>
      </c>
      <c r="B251" s="121" t="s">
        <v>953</v>
      </c>
    </row>
    <row r="252" spans="1:2" x14ac:dyDescent="0.3">
      <c r="A252" s="121" t="s">
        <v>347</v>
      </c>
      <c r="B252" s="121" t="s">
        <v>954</v>
      </c>
    </row>
    <row r="253" spans="1:2" x14ac:dyDescent="0.3">
      <c r="A253" s="121" t="s">
        <v>347</v>
      </c>
      <c r="B253" s="121" t="s">
        <v>470</v>
      </c>
    </row>
    <row r="254" spans="1:2" x14ac:dyDescent="0.3">
      <c r="A254" s="121" t="s">
        <v>347</v>
      </c>
      <c r="B254" s="121" t="s">
        <v>471</v>
      </c>
    </row>
    <row r="255" spans="1:2" x14ac:dyDescent="0.3">
      <c r="A255" s="121" t="s">
        <v>347</v>
      </c>
      <c r="B255" s="121" t="s">
        <v>472</v>
      </c>
    </row>
    <row r="256" spans="1:2" x14ac:dyDescent="0.3">
      <c r="A256" s="121" t="s">
        <v>347</v>
      </c>
      <c r="B256" s="121" t="s">
        <v>473</v>
      </c>
    </row>
    <row r="257" spans="1:2" x14ac:dyDescent="0.3">
      <c r="A257" s="121" t="s">
        <v>347</v>
      </c>
      <c r="B257" s="121" t="s">
        <v>474</v>
      </c>
    </row>
    <row r="258" spans="1:2" x14ac:dyDescent="0.3">
      <c r="A258" s="121" t="s">
        <v>347</v>
      </c>
      <c r="B258" s="121" t="s">
        <v>474</v>
      </c>
    </row>
    <row r="259" spans="1:2" x14ac:dyDescent="0.3">
      <c r="A259" s="121" t="s">
        <v>347</v>
      </c>
      <c r="B259" s="121" t="s">
        <v>1108</v>
      </c>
    </row>
    <row r="260" spans="1:2" x14ac:dyDescent="0.3">
      <c r="A260" s="121" t="s">
        <v>347</v>
      </c>
      <c r="B260" s="121" t="s">
        <v>1109</v>
      </c>
    </row>
    <row r="261" spans="1:2" x14ac:dyDescent="0.3">
      <c r="A261" s="121" t="s">
        <v>347</v>
      </c>
      <c r="B261" s="121" t="s">
        <v>1110</v>
      </c>
    </row>
    <row r="262" spans="1:2" x14ac:dyDescent="0.3">
      <c r="A262" s="121" t="s">
        <v>347</v>
      </c>
      <c r="B262" s="121" t="s">
        <v>1111</v>
      </c>
    </row>
    <row r="263" spans="1:2" x14ac:dyDescent="0.3">
      <c r="A263" s="121" t="s">
        <v>347</v>
      </c>
      <c r="B263" s="121" t="s">
        <v>1112</v>
      </c>
    </row>
    <row r="264" spans="1:2" x14ac:dyDescent="0.3">
      <c r="A264" s="121" t="s">
        <v>347</v>
      </c>
      <c r="B264" s="121" t="s">
        <v>1113</v>
      </c>
    </row>
    <row r="265" spans="1:2" x14ac:dyDescent="0.3">
      <c r="A265" s="121" t="s">
        <v>347</v>
      </c>
      <c r="B265" s="121" t="s">
        <v>1114</v>
      </c>
    </row>
    <row r="266" spans="1:2" x14ac:dyDescent="0.3">
      <c r="A266" s="121" t="s">
        <v>347</v>
      </c>
      <c r="B266" s="121" t="s">
        <v>1120</v>
      </c>
    </row>
    <row r="267" spans="1:2" x14ac:dyDescent="0.3">
      <c r="A267" s="121" t="s">
        <v>347</v>
      </c>
      <c r="B267" s="121" t="s">
        <v>1120</v>
      </c>
    </row>
    <row r="268" spans="1:2" x14ac:dyDescent="0.3">
      <c r="A268" s="121" t="s">
        <v>350</v>
      </c>
      <c r="B268" s="121" t="s">
        <v>460</v>
      </c>
    </row>
    <row r="269" spans="1:2" x14ac:dyDescent="0.3">
      <c r="A269" s="121" t="s">
        <v>350</v>
      </c>
      <c r="B269" s="121" t="s">
        <v>461</v>
      </c>
    </row>
    <row r="270" spans="1:2" x14ac:dyDescent="0.3">
      <c r="A270" s="121" t="s">
        <v>350</v>
      </c>
      <c r="B270" s="121" t="s">
        <v>462</v>
      </c>
    </row>
    <row r="271" spans="1:2" x14ac:dyDescent="0.3">
      <c r="A271" s="121" t="s">
        <v>350</v>
      </c>
      <c r="B271" s="121" t="s">
        <v>956</v>
      </c>
    </row>
    <row r="272" spans="1:2" x14ac:dyDescent="0.3">
      <c r="A272" s="121" t="s">
        <v>350</v>
      </c>
      <c r="B272" s="121" t="s">
        <v>480</v>
      </c>
    </row>
    <row r="273" spans="1:2" x14ac:dyDescent="0.3">
      <c r="A273" s="121" t="s">
        <v>350</v>
      </c>
      <c r="B273" s="121" t="s">
        <v>485</v>
      </c>
    </row>
    <row r="274" spans="1:2" x14ac:dyDescent="0.3">
      <c r="A274" s="121" t="s">
        <v>350</v>
      </c>
      <c r="B274" s="121" t="s">
        <v>957</v>
      </c>
    </row>
    <row r="275" spans="1:2" x14ac:dyDescent="0.3">
      <c r="A275" s="121" t="s">
        <v>350</v>
      </c>
      <c r="B275" s="121" t="s">
        <v>487</v>
      </c>
    </row>
    <row r="276" spans="1:2" x14ac:dyDescent="0.3">
      <c r="A276" s="121" t="s">
        <v>350</v>
      </c>
      <c r="B276" s="121" t="s">
        <v>953</v>
      </c>
    </row>
    <row r="277" spans="1:2" x14ac:dyDescent="0.3">
      <c r="A277" s="121" t="s">
        <v>350</v>
      </c>
      <c r="B277" s="121" t="s">
        <v>488</v>
      </c>
    </row>
    <row r="278" spans="1:2" x14ac:dyDescent="0.3">
      <c r="A278" s="121" t="s">
        <v>350</v>
      </c>
      <c r="B278" s="121" t="s">
        <v>470</v>
      </c>
    </row>
    <row r="279" spans="1:2" x14ac:dyDescent="0.3">
      <c r="A279" s="121" t="s">
        <v>350</v>
      </c>
      <c r="B279" s="121" t="s">
        <v>471</v>
      </c>
    </row>
    <row r="280" spans="1:2" x14ac:dyDescent="0.3">
      <c r="A280" s="121" t="s">
        <v>350</v>
      </c>
      <c r="B280" s="121" t="s">
        <v>472</v>
      </c>
    </row>
    <row r="281" spans="1:2" x14ac:dyDescent="0.3">
      <c r="A281" s="121" t="s">
        <v>350</v>
      </c>
      <c r="B281" s="121" t="s">
        <v>473</v>
      </c>
    </row>
    <row r="282" spans="1:2" x14ac:dyDescent="0.3">
      <c r="A282" s="121" t="s">
        <v>350</v>
      </c>
      <c r="B282" s="121" t="s">
        <v>474</v>
      </c>
    </row>
    <row r="283" spans="1:2" x14ac:dyDescent="0.3">
      <c r="A283" s="121" t="s">
        <v>350</v>
      </c>
      <c r="B283" s="121" t="s">
        <v>474</v>
      </c>
    </row>
    <row r="284" spans="1:2" x14ac:dyDescent="0.3">
      <c r="A284" s="121" t="s">
        <v>350</v>
      </c>
      <c r="B284" s="121" t="s">
        <v>473</v>
      </c>
    </row>
    <row r="285" spans="1:2" x14ac:dyDescent="0.3">
      <c r="A285" s="121" t="s">
        <v>350</v>
      </c>
      <c r="B285" s="121" t="s">
        <v>474</v>
      </c>
    </row>
    <row r="286" spans="1:2" x14ac:dyDescent="0.3">
      <c r="A286" s="121" t="s">
        <v>350</v>
      </c>
      <c r="B286" s="121" t="s">
        <v>474</v>
      </c>
    </row>
    <row r="287" spans="1:2" x14ac:dyDescent="0.3">
      <c r="A287" s="121" t="s">
        <v>350</v>
      </c>
      <c r="B287" s="121" t="s">
        <v>1111</v>
      </c>
    </row>
    <row r="288" spans="1:2" x14ac:dyDescent="0.3">
      <c r="A288" s="121" t="s">
        <v>350</v>
      </c>
      <c r="B288" s="121" t="s">
        <v>1112</v>
      </c>
    </row>
    <row r="289" spans="1:2" x14ac:dyDescent="0.3">
      <c r="A289" s="121" t="s">
        <v>350</v>
      </c>
      <c r="B289" s="121" t="s">
        <v>1113</v>
      </c>
    </row>
    <row r="290" spans="1:2" x14ac:dyDescent="0.3">
      <c r="A290" s="121" t="s">
        <v>350</v>
      </c>
      <c r="B290" s="121" t="s">
        <v>1114</v>
      </c>
    </row>
    <row r="291" spans="1:2" x14ac:dyDescent="0.3">
      <c r="A291" s="121" t="s">
        <v>350</v>
      </c>
      <c r="B291" s="121" t="s">
        <v>1122</v>
      </c>
    </row>
    <row r="292" spans="1:2" x14ac:dyDescent="0.3">
      <c r="A292" s="121" t="s">
        <v>350</v>
      </c>
      <c r="B292" s="121" t="s">
        <v>1122</v>
      </c>
    </row>
    <row r="293" spans="1:2" x14ac:dyDescent="0.3">
      <c r="A293" s="121" t="s">
        <v>349</v>
      </c>
      <c r="B293" s="121" t="s">
        <v>428</v>
      </c>
    </row>
    <row r="294" spans="1:2" x14ac:dyDescent="0.3">
      <c r="A294" s="121" t="s">
        <v>349</v>
      </c>
      <c r="B294" s="121" t="s">
        <v>477</v>
      </c>
    </row>
    <row r="295" spans="1:2" x14ac:dyDescent="0.3">
      <c r="A295" s="121" t="s">
        <v>349</v>
      </c>
      <c r="B295" s="121" t="s">
        <v>461</v>
      </c>
    </row>
    <row r="296" spans="1:2" x14ac:dyDescent="0.3">
      <c r="A296" s="121" t="s">
        <v>349</v>
      </c>
      <c r="B296" s="121" t="s">
        <v>462</v>
      </c>
    </row>
    <row r="297" spans="1:2" x14ac:dyDescent="0.3">
      <c r="A297" s="121" t="s">
        <v>349</v>
      </c>
      <c r="B297" s="121" t="s">
        <v>956</v>
      </c>
    </row>
    <row r="298" spans="1:2" x14ac:dyDescent="0.3">
      <c r="A298" s="121" t="s">
        <v>349</v>
      </c>
      <c r="B298" s="121" t="s">
        <v>480</v>
      </c>
    </row>
    <row r="299" spans="1:2" x14ac:dyDescent="0.3">
      <c r="A299" s="121" t="s">
        <v>349</v>
      </c>
      <c r="B299" s="121" t="s">
        <v>485</v>
      </c>
    </row>
    <row r="300" spans="1:2" x14ac:dyDescent="0.3">
      <c r="A300" s="121" t="s">
        <v>349</v>
      </c>
      <c r="B300" s="121" t="s">
        <v>958</v>
      </c>
    </row>
    <row r="301" spans="1:2" x14ac:dyDescent="0.3">
      <c r="A301" s="121" t="s">
        <v>349</v>
      </c>
      <c r="B301" s="121" t="s">
        <v>487</v>
      </c>
    </row>
    <row r="302" spans="1:2" x14ac:dyDescent="0.3">
      <c r="A302" s="121" t="s">
        <v>349</v>
      </c>
      <c r="B302" s="121" t="s">
        <v>953</v>
      </c>
    </row>
    <row r="303" spans="1:2" x14ac:dyDescent="0.3">
      <c r="A303" s="121" t="s">
        <v>349</v>
      </c>
      <c r="B303" s="121" t="s">
        <v>488</v>
      </c>
    </row>
    <row r="304" spans="1:2" x14ac:dyDescent="0.3">
      <c r="A304" s="121" t="s">
        <v>349</v>
      </c>
      <c r="B304" s="121" t="s">
        <v>470</v>
      </c>
    </row>
    <row r="305" spans="1:2" x14ac:dyDescent="0.3">
      <c r="A305" s="121" t="s">
        <v>349</v>
      </c>
      <c r="B305" s="121" t="s">
        <v>471</v>
      </c>
    </row>
    <row r="306" spans="1:2" x14ac:dyDescent="0.3">
      <c r="A306" s="121" t="s">
        <v>349</v>
      </c>
      <c r="B306" s="121" t="s">
        <v>472</v>
      </c>
    </row>
    <row r="307" spans="1:2" x14ac:dyDescent="0.3">
      <c r="A307" s="121" t="s">
        <v>349</v>
      </c>
      <c r="B307" s="121" t="s">
        <v>473</v>
      </c>
    </row>
    <row r="308" spans="1:2" x14ac:dyDescent="0.3">
      <c r="A308" s="121" t="s">
        <v>349</v>
      </c>
      <c r="B308" s="121" t="s">
        <v>474</v>
      </c>
    </row>
    <row r="309" spans="1:2" x14ac:dyDescent="0.3">
      <c r="A309" s="121" t="s">
        <v>349</v>
      </c>
      <c r="B309" s="121" t="s">
        <v>474</v>
      </c>
    </row>
    <row r="310" spans="1:2" x14ac:dyDescent="0.3">
      <c r="A310" s="121" t="s">
        <v>349</v>
      </c>
      <c r="B310" s="121" t="s">
        <v>1108</v>
      </c>
    </row>
    <row r="311" spans="1:2" x14ac:dyDescent="0.3">
      <c r="A311" s="121" t="s">
        <v>349</v>
      </c>
      <c r="B311" s="121" t="s">
        <v>1109</v>
      </c>
    </row>
    <row r="312" spans="1:2" x14ac:dyDescent="0.3">
      <c r="A312" s="121" t="s">
        <v>349</v>
      </c>
      <c r="B312" s="121" t="s">
        <v>1110</v>
      </c>
    </row>
    <row r="313" spans="1:2" x14ac:dyDescent="0.3">
      <c r="A313" s="121" t="s">
        <v>349</v>
      </c>
      <c r="B313" s="121" t="s">
        <v>1111</v>
      </c>
    </row>
    <row r="314" spans="1:2" x14ac:dyDescent="0.3">
      <c r="A314" s="121" t="s">
        <v>349</v>
      </c>
      <c r="B314" s="121" t="s">
        <v>1112</v>
      </c>
    </row>
    <row r="315" spans="1:2" x14ac:dyDescent="0.3">
      <c r="A315" s="121" t="s">
        <v>349</v>
      </c>
      <c r="B315" s="121" t="s">
        <v>1113</v>
      </c>
    </row>
    <row r="316" spans="1:2" x14ac:dyDescent="0.3">
      <c r="A316" s="121" t="s">
        <v>349</v>
      </c>
      <c r="B316" s="121" t="s">
        <v>1114</v>
      </c>
    </row>
    <row r="317" spans="1:2" x14ac:dyDescent="0.3">
      <c r="A317" s="121" t="s">
        <v>349</v>
      </c>
      <c r="B317" s="121" t="s">
        <v>1120</v>
      </c>
    </row>
    <row r="318" spans="1:2" x14ac:dyDescent="0.3">
      <c r="A318" s="121" t="s">
        <v>349</v>
      </c>
      <c r="B318" s="121" t="s">
        <v>1120</v>
      </c>
    </row>
    <row r="319" spans="1:2" x14ac:dyDescent="0.3">
      <c r="A319" s="121" t="s">
        <v>348</v>
      </c>
      <c r="B319" s="121" t="s">
        <v>490</v>
      </c>
    </row>
    <row r="320" spans="1:2" x14ac:dyDescent="0.3">
      <c r="A320" s="121" t="s">
        <v>348</v>
      </c>
      <c r="B320" s="121" t="s">
        <v>959</v>
      </c>
    </row>
    <row r="321" spans="1:2" x14ac:dyDescent="0.3">
      <c r="A321" s="121" t="s">
        <v>348</v>
      </c>
      <c r="B321" s="121" t="s">
        <v>492</v>
      </c>
    </row>
    <row r="322" spans="1:2" x14ac:dyDescent="0.3">
      <c r="A322" s="121" t="s">
        <v>348</v>
      </c>
      <c r="B322" s="121" t="s">
        <v>493</v>
      </c>
    </row>
    <row r="323" spans="1:2" x14ac:dyDescent="0.3">
      <c r="A323" s="121" t="s">
        <v>348</v>
      </c>
      <c r="B323" s="121" t="s">
        <v>960</v>
      </c>
    </row>
    <row r="324" spans="1:2" x14ac:dyDescent="0.3">
      <c r="A324" s="121" t="s">
        <v>348</v>
      </c>
      <c r="B324" s="121" t="s">
        <v>495</v>
      </c>
    </row>
    <row r="325" spans="1:2" x14ac:dyDescent="0.3">
      <c r="A325" s="121" t="s">
        <v>348</v>
      </c>
      <c r="B325" s="121" t="s">
        <v>961</v>
      </c>
    </row>
    <row r="326" spans="1:2" x14ac:dyDescent="0.3">
      <c r="A326" s="121" t="s">
        <v>348</v>
      </c>
      <c r="B326" s="121" t="s">
        <v>497</v>
      </c>
    </row>
    <row r="327" spans="1:2" x14ac:dyDescent="0.3">
      <c r="A327" s="121" t="s">
        <v>348</v>
      </c>
      <c r="B327" s="121" t="s">
        <v>498</v>
      </c>
    </row>
    <row r="328" spans="1:2" x14ac:dyDescent="0.3">
      <c r="A328" s="121" t="s">
        <v>348</v>
      </c>
      <c r="B328" s="121" t="s">
        <v>498</v>
      </c>
    </row>
    <row r="329" spans="1:2" x14ac:dyDescent="0.3">
      <c r="A329" s="121" t="s">
        <v>348</v>
      </c>
      <c r="B329" s="121" t="s">
        <v>488</v>
      </c>
    </row>
    <row r="330" spans="1:2" x14ac:dyDescent="0.3">
      <c r="A330" s="121" t="s">
        <v>348</v>
      </c>
      <c r="B330" s="121" t="s">
        <v>470</v>
      </c>
    </row>
    <row r="331" spans="1:2" x14ac:dyDescent="0.3">
      <c r="A331" s="121" t="s">
        <v>348</v>
      </c>
      <c r="B331" s="121" t="s">
        <v>471</v>
      </c>
    </row>
    <row r="332" spans="1:2" x14ac:dyDescent="0.3">
      <c r="A332" s="121" t="s">
        <v>348</v>
      </c>
      <c r="B332" s="121" t="s">
        <v>472</v>
      </c>
    </row>
    <row r="333" spans="1:2" x14ac:dyDescent="0.3">
      <c r="A333" s="121" t="s">
        <v>348</v>
      </c>
      <c r="B333" s="121" t="s">
        <v>473</v>
      </c>
    </row>
    <row r="334" spans="1:2" x14ac:dyDescent="0.3">
      <c r="A334" s="121" t="s">
        <v>348</v>
      </c>
      <c r="B334" s="121" t="s">
        <v>474</v>
      </c>
    </row>
    <row r="335" spans="1:2" x14ac:dyDescent="0.3">
      <c r="A335" s="121" t="s">
        <v>348</v>
      </c>
      <c r="B335" s="121" t="s">
        <v>474</v>
      </c>
    </row>
    <row r="336" spans="1:2" x14ac:dyDescent="0.3">
      <c r="A336" s="121" t="s">
        <v>348</v>
      </c>
      <c r="B336" s="121" t="s">
        <v>473</v>
      </c>
    </row>
    <row r="337" spans="1:2" x14ac:dyDescent="0.3">
      <c r="A337" s="121" t="s">
        <v>348</v>
      </c>
      <c r="B337" s="121" t="s">
        <v>474</v>
      </c>
    </row>
    <row r="338" spans="1:2" x14ac:dyDescent="0.3">
      <c r="A338" s="121" t="s">
        <v>348</v>
      </c>
      <c r="B338" s="121" t="s">
        <v>474</v>
      </c>
    </row>
    <row r="339" spans="1:2" x14ac:dyDescent="0.3">
      <c r="A339" s="121" t="s">
        <v>348</v>
      </c>
      <c r="B339" s="121" t="s">
        <v>1111</v>
      </c>
    </row>
    <row r="340" spans="1:2" x14ac:dyDescent="0.3">
      <c r="A340" s="121" t="s">
        <v>348</v>
      </c>
      <c r="B340" s="121" t="s">
        <v>1112</v>
      </c>
    </row>
    <row r="341" spans="1:2" x14ac:dyDescent="0.3">
      <c r="A341" s="121" t="s">
        <v>348</v>
      </c>
      <c r="B341" s="121" t="s">
        <v>1113</v>
      </c>
    </row>
    <row r="342" spans="1:2" x14ac:dyDescent="0.3">
      <c r="A342" s="121" t="s">
        <v>348</v>
      </c>
      <c r="B342" s="121" t="s">
        <v>1114</v>
      </c>
    </row>
    <row r="343" spans="1:2" x14ac:dyDescent="0.3">
      <c r="A343" s="121" t="s">
        <v>348</v>
      </c>
      <c r="B343" s="121" t="s">
        <v>1122</v>
      </c>
    </row>
    <row r="344" spans="1:2" x14ac:dyDescent="0.3">
      <c r="A344" s="121" t="s">
        <v>348</v>
      </c>
      <c r="B344" s="121" t="s">
        <v>1122</v>
      </c>
    </row>
    <row r="345" spans="1:2" x14ac:dyDescent="0.3">
      <c r="A345" s="121" t="s">
        <v>270</v>
      </c>
      <c r="B345" s="121" t="s">
        <v>428</v>
      </c>
    </row>
    <row r="346" spans="1:2" x14ac:dyDescent="0.3">
      <c r="A346" s="121" t="s">
        <v>270</v>
      </c>
      <c r="B346" s="121" t="s">
        <v>477</v>
      </c>
    </row>
    <row r="347" spans="1:2" x14ac:dyDescent="0.3">
      <c r="A347" s="121" t="s">
        <v>270</v>
      </c>
      <c r="B347" s="121" t="s">
        <v>52</v>
      </c>
    </row>
    <row r="348" spans="1:2" x14ac:dyDescent="0.3">
      <c r="A348" s="121" t="s">
        <v>270</v>
      </c>
      <c r="B348" s="121" t="s">
        <v>53</v>
      </c>
    </row>
    <row r="349" spans="1:2" x14ac:dyDescent="0.3">
      <c r="A349" s="121" t="s">
        <v>270</v>
      </c>
      <c r="B349" s="121" t="s">
        <v>54</v>
      </c>
    </row>
    <row r="350" spans="1:2" x14ac:dyDescent="0.3">
      <c r="A350" s="121" t="s">
        <v>270</v>
      </c>
      <c r="B350" s="121" t="s">
        <v>55</v>
      </c>
    </row>
    <row r="351" spans="1:2" x14ac:dyDescent="0.3">
      <c r="A351" s="121" t="s">
        <v>270</v>
      </c>
      <c r="B351" s="121" t="s">
        <v>56</v>
      </c>
    </row>
    <row r="352" spans="1:2" x14ac:dyDescent="0.3">
      <c r="A352" s="121" t="s">
        <v>270</v>
      </c>
      <c r="B352" s="121" t="s">
        <v>57</v>
      </c>
    </row>
    <row r="353" spans="1:2" x14ac:dyDescent="0.3">
      <c r="A353" s="121" t="s">
        <v>270</v>
      </c>
      <c r="B353" s="121" t="s">
        <v>58</v>
      </c>
    </row>
    <row r="354" spans="1:2" x14ac:dyDescent="0.3">
      <c r="A354" s="121" t="s">
        <v>270</v>
      </c>
      <c r="B354" s="121" t="s">
        <v>59</v>
      </c>
    </row>
    <row r="355" spans="1:2" x14ac:dyDescent="0.3">
      <c r="A355" s="121" t="s">
        <v>270</v>
      </c>
      <c r="B355" s="121" t="s">
        <v>60</v>
      </c>
    </row>
    <row r="356" spans="1:2" x14ac:dyDescent="0.3">
      <c r="A356" s="121" t="s">
        <v>270</v>
      </c>
      <c r="B356" s="121" t="s">
        <v>61</v>
      </c>
    </row>
    <row r="357" spans="1:2" x14ac:dyDescent="0.3">
      <c r="A357" s="121" t="s">
        <v>270</v>
      </c>
      <c r="B357" s="121" t="s">
        <v>62</v>
      </c>
    </row>
    <row r="358" spans="1:2" x14ac:dyDescent="0.3">
      <c r="A358" s="121" t="s">
        <v>270</v>
      </c>
      <c r="B358" s="121" t="s">
        <v>63</v>
      </c>
    </row>
    <row r="359" spans="1:2" x14ac:dyDescent="0.3">
      <c r="A359" s="121" t="s">
        <v>270</v>
      </c>
      <c r="B359" s="121" t="s">
        <v>64</v>
      </c>
    </row>
    <row r="360" spans="1:2" x14ac:dyDescent="0.3">
      <c r="A360" s="121" t="s">
        <v>270</v>
      </c>
      <c r="B360" s="121" t="s">
        <v>64</v>
      </c>
    </row>
    <row r="361" spans="1:2" x14ac:dyDescent="0.3">
      <c r="A361" s="121" t="s">
        <v>270</v>
      </c>
      <c r="B361" s="121" t="s">
        <v>1108</v>
      </c>
    </row>
    <row r="362" spans="1:2" x14ac:dyDescent="0.3">
      <c r="A362" s="121" t="s">
        <v>270</v>
      </c>
      <c r="B362" s="121" t="s">
        <v>1109</v>
      </c>
    </row>
    <row r="363" spans="1:2" x14ac:dyDescent="0.3">
      <c r="A363" s="121" t="s">
        <v>270</v>
      </c>
      <c r="B363" s="121" t="s">
        <v>1110</v>
      </c>
    </row>
    <row r="364" spans="1:2" x14ac:dyDescent="0.3">
      <c r="A364" s="121" t="s">
        <v>270</v>
      </c>
      <c r="B364" s="121" t="s">
        <v>1111</v>
      </c>
    </row>
    <row r="365" spans="1:2" x14ac:dyDescent="0.3">
      <c r="A365" s="121" t="s">
        <v>270</v>
      </c>
      <c r="B365" s="121" t="s">
        <v>1112</v>
      </c>
    </row>
    <row r="366" spans="1:2" x14ac:dyDescent="0.3">
      <c r="A366" s="121" t="s">
        <v>270</v>
      </c>
      <c r="B366" s="121" t="s">
        <v>1113</v>
      </c>
    </row>
    <row r="367" spans="1:2" x14ac:dyDescent="0.3">
      <c r="A367" s="121" t="s">
        <v>270</v>
      </c>
      <c r="B367" s="121" t="s">
        <v>1114</v>
      </c>
    </row>
    <row r="368" spans="1:2" x14ac:dyDescent="0.3">
      <c r="A368" s="121" t="s">
        <v>270</v>
      </c>
      <c r="B368" s="121" t="s">
        <v>1120</v>
      </c>
    </row>
    <row r="369" spans="1:2" x14ac:dyDescent="0.3">
      <c r="A369" s="121" t="s">
        <v>270</v>
      </c>
      <c r="B369" s="121" t="s">
        <v>1120</v>
      </c>
    </row>
    <row r="370" spans="1:2" x14ac:dyDescent="0.3">
      <c r="A370" s="121" t="s">
        <v>271</v>
      </c>
      <c r="B370" s="121" t="s">
        <v>490</v>
      </c>
    </row>
    <row r="371" spans="1:2" x14ac:dyDescent="0.3">
      <c r="A371" s="121" t="s">
        <v>271</v>
      </c>
      <c r="B371" s="121" t="s">
        <v>959</v>
      </c>
    </row>
    <row r="372" spans="1:2" x14ac:dyDescent="0.3">
      <c r="A372" s="121" t="s">
        <v>271</v>
      </c>
      <c r="B372" s="121" t="s">
        <v>52</v>
      </c>
    </row>
    <row r="373" spans="1:2" x14ac:dyDescent="0.3">
      <c r="A373" s="121" t="s">
        <v>271</v>
      </c>
      <c r="B373" s="121" t="s">
        <v>53</v>
      </c>
    </row>
    <row r="374" spans="1:2" x14ac:dyDescent="0.3">
      <c r="A374" s="121" t="s">
        <v>271</v>
      </c>
      <c r="B374" s="121" t="s">
        <v>54</v>
      </c>
    </row>
    <row r="375" spans="1:2" x14ac:dyDescent="0.3">
      <c r="A375" s="121" t="s">
        <v>271</v>
      </c>
      <c r="B375" s="121" t="s">
        <v>55</v>
      </c>
    </row>
    <row r="376" spans="1:2" x14ac:dyDescent="0.3">
      <c r="A376" s="121" t="s">
        <v>271</v>
      </c>
      <c r="B376" s="121" t="s">
        <v>56</v>
      </c>
    </row>
    <row r="377" spans="1:2" x14ac:dyDescent="0.3">
      <c r="A377" s="121" t="s">
        <v>271</v>
      </c>
      <c r="B377" s="121" t="s">
        <v>57</v>
      </c>
    </row>
    <row r="378" spans="1:2" x14ac:dyDescent="0.3">
      <c r="A378" s="121" t="s">
        <v>271</v>
      </c>
      <c r="B378" s="121" t="s">
        <v>58</v>
      </c>
    </row>
    <row r="379" spans="1:2" x14ac:dyDescent="0.3">
      <c r="A379" s="121" t="s">
        <v>271</v>
      </c>
      <c r="B379" s="121" t="s">
        <v>59</v>
      </c>
    </row>
    <row r="380" spans="1:2" x14ac:dyDescent="0.3">
      <c r="A380" s="121" t="s">
        <v>271</v>
      </c>
      <c r="B380" s="121" t="s">
        <v>60</v>
      </c>
    </row>
    <row r="381" spans="1:2" x14ac:dyDescent="0.3">
      <c r="A381" s="121" t="s">
        <v>271</v>
      </c>
      <c r="B381" s="121" t="s">
        <v>61</v>
      </c>
    </row>
    <row r="382" spans="1:2" x14ac:dyDescent="0.3">
      <c r="A382" s="121" t="s">
        <v>271</v>
      </c>
      <c r="B382" s="121" t="s">
        <v>62</v>
      </c>
    </row>
    <row r="383" spans="1:2" x14ac:dyDescent="0.3">
      <c r="A383" s="121" t="s">
        <v>271</v>
      </c>
      <c r="B383" s="121" t="s">
        <v>63</v>
      </c>
    </row>
    <row r="384" spans="1:2" x14ac:dyDescent="0.3">
      <c r="A384" s="121" t="s">
        <v>271</v>
      </c>
      <c r="B384" s="121" t="s">
        <v>64</v>
      </c>
    </row>
    <row r="385" spans="1:2" x14ac:dyDescent="0.3">
      <c r="A385" s="121" t="s">
        <v>271</v>
      </c>
      <c r="B385" s="121" t="s">
        <v>64</v>
      </c>
    </row>
    <row r="386" spans="1:2" x14ac:dyDescent="0.3">
      <c r="A386" s="121" t="s">
        <v>271</v>
      </c>
      <c r="B386" s="121" t="s">
        <v>473</v>
      </c>
    </row>
    <row r="387" spans="1:2" x14ac:dyDescent="0.3">
      <c r="A387" s="121" t="s">
        <v>271</v>
      </c>
      <c r="B387" s="121" t="s">
        <v>474</v>
      </c>
    </row>
    <row r="388" spans="1:2" x14ac:dyDescent="0.3">
      <c r="A388" s="121" t="s">
        <v>271</v>
      </c>
      <c r="B388" s="121" t="s">
        <v>474</v>
      </c>
    </row>
    <row r="389" spans="1:2" x14ac:dyDescent="0.3">
      <c r="A389" s="121" t="s">
        <v>271</v>
      </c>
      <c r="B389" s="121" t="s">
        <v>1111</v>
      </c>
    </row>
    <row r="390" spans="1:2" x14ac:dyDescent="0.3">
      <c r="A390" s="121" t="s">
        <v>271</v>
      </c>
      <c r="B390" s="121" t="s">
        <v>1112</v>
      </c>
    </row>
    <row r="391" spans="1:2" x14ac:dyDescent="0.3">
      <c r="A391" s="121" t="s">
        <v>271</v>
      </c>
      <c r="B391" s="121" t="s">
        <v>1113</v>
      </c>
    </row>
    <row r="392" spans="1:2" x14ac:dyDescent="0.3">
      <c r="A392" s="121" t="s">
        <v>271</v>
      </c>
      <c r="B392" s="121" t="s">
        <v>1114</v>
      </c>
    </row>
    <row r="393" spans="1:2" x14ac:dyDescent="0.3">
      <c r="A393" s="121" t="s">
        <v>271</v>
      </c>
      <c r="B393" s="121" t="s">
        <v>1122</v>
      </c>
    </row>
    <row r="394" spans="1:2" x14ac:dyDescent="0.3">
      <c r="A394" s="121" t="s">
        <v>271</v>
      </c>
      <c r="B394" s="121" t="s">
        <v>1122</v>
      </c>
    </row>
    <row r="395" spans="1:2" x14ac:dyDescent="0.3">
      <c r="A395" s="121" t="s">
        <v>272</v>
      </c>
      <c r="B395" s="121" t="s">
        <v>428</v>
      </c>
    </row>
    <row r="396" spans="1:2" x14ac:dyDescent="0.3">
      <c r="A396" s="121" t="s">
        <v>272</v>
      </c>
      <c r="B396" s="121" t="s">
        <v>477</v>
      </c>
    </row>
    <row r="397" spans="1:2" x14ac:dyDescent="0.3">
      <c r="A397" s="121" t="s">
        <v>272</v>
      </c>
      <c r="B397" s="121" t="s">
        <v>52</v>
      </c>
    </row>
    <row r="398" spans="1:2" x14ac:dyDescent="0.3">
      <c r="A398" s="121" t="s">
        <v>272</v>
      </c>
      <c r="B398" s="121" t="s">
        <v>53</v>
      </c>
    </row>
    <row r="399" spans="1:2" x14ac:dyDescent="0.3">
      <c r="A399" s="121" t="s">
        <v>272</v>
      </c>
      <c r="B399" s="121" t="s">
        <v>54</v>
      </c>
    </row>
    <row r="400" spans="1:2" x14ac:dyDescent="0.3">
      <c r="A400" s="121" t="s">
        <v>272</v>
      </c>
      <c r="B400" s="121" t="s">
        <v>962</v>
      </c>
    </row>
    <row r="401" spans="1:2" x14ac:dyDescent="0.3">
      <c r="A401" s="121" t="s">
        <v>272</v>
      </c>
      <c r="B401" s="121" t="s">
        <v>83</v>
      </c>
    </row>
    <row r="402" spans="1:2" x14ac:dyDescent="0.3">
      <c r="A402" s="121" t="s">
        <v>272</v>
      </c>
      <c r="B402" s="121" t="s">
        <v>963</v>
      </c>
    </row>
    <row r="403" spans="1:2" x14ac:dyDescent="0.3">
      <c r="A403" s="121" t="s">
        <v>272</v>
      </c>
      <c r="B403" s="121" t="s">
        <v>621</v>
      </c>
    </row>
    <row r="404" spans="1:2" x14ac:dyDescent="0.3">
      <c r="A404" s="121" t="s">
        <v>272</v>
      </c>
      <c r="B404" s="121" t="s">
        <v>964</v>
      </c>
    </row>
    <row r="405" spans="1:2" x14ac:dyDescent="0.3">
      <c r="A405" s="121" t="s">
        <v>272</v>
      </c>
      <c r="B405" s="121" t="s">
        <v>623</v>
      </c>
    </row>
    <row r="406" spans="1:2" x14ac:dyDescent="0.3">
      <c r="A406" s="121" t="s">
        <v>272</v>
      </c>
      <c r="B406" s="121" t="s">
        <v>965</v>
      </c>
    </row>
    <row r="407" spans="1:2" x14ac:dyDescent="0.3">
      <c r="A407" s="121" t="s">
        <v>272</v>
      </c>
      <c r="B407" s="121" t="s">
        <v>966</v>
      </c>
    </row>
    <row r="408" spans="1:2" x14ac:dyDescent="0.3">
      <c r="A408" s="121" t="s">
        <v>272</v>
      </c>
      <c r="B408" s="121" t="s">
        <v>967</v>
      </c>
    </row>
    <row r="409" spans="1:2" x14ac:dyDescent="0.3">
      <c r="A409" s="121" t="s">
        <v>272</v>
      </c>
      <c r="B409" s="121" t="s">
        <v>968</v>
      </c>
    </row>
    <row r="410" spans="1:2" x14ac:dyDescent="0.3">
      <c r="A410" s="121" t="s">
        <v>272</v>
      </c>
      <c r="B410" s="121" t="s">
        <v>969</v>
      </c>
    </row>
    <row r="411" spans="1:2" x14ac:dyDescent="0.3">
      <c r="A411" s="121" t="s">
        <v>272</v>
      </c>
      <c r="B411" s="121" t="s">
        <v>970</v>
      </c>
    </row>
    <row r="412" spans="1:2" x14ac:dyDescent="0.3">
      <c r="A412" s="121" t="s">
        <v>272</v>
      </c>
      <c r="B412" s="121" t="s">
        <v>971</v>
      </c>
    </row>
    <row r="413" spans="1:2" x14ac:dyDescent="0.3">
      <c r="A413" s="121" t="s">
        <v>272</v>
      </c>
      <c r="B413" s="121" t="s">
        <v>971</v>
      </c>
    </row>
    <row r="414" spans="1:2" x14ac:dyDescent="0.3">
      <c r="A414" s="121" t="s">
        <v>272</v>
      </c>
      <c r="B414" s="121" t="s">
        <v>1112</v>
      </c>
    </row>
    <row r="415" spans="1:2" x14ac:dyDescent="0.3">
      <c r="A415" s="121" t="s">
        <v>272</v>
      </c>
      <c r="B415" s="121" t="s">
        <v>1113</v>
      </c>
    </row>
    <row r="416" spans="1:2" x14ac:dyDescent="0.3">
      <c r="A416" s="121" t="s">
        <v>272</v>
      </c>
      <c r="B416" s="121" t="s">
        <v>1114</v>
      </c>
    </row>
    <row r="417" spans="1:2" x14ac:dyDescent="0.3">
      <c r="A417" s="121" t="s">
        <v>272</v>
      </c>
      <c r="B417" s="121" t="s">
        <v>1120</v>
      </c>
    </row>
    <row r="418" spans="1:2" x14ac:dyDescent="0.3">
      <c r="A418" s="121" t="s">
        <v>272</v>
      </c>
      <c r="B418" s="121" t="s">
        <v>1120</v>
      </c>
    </row>
    <row r="419" spans="1:2" x14ac:dyDescent="0.3">
      <c r="A419" s="121" t="s">
        <v>273</v>
      </c>
      <c r="B419" s="121" t="s">
        <v>490</v>
      </c>
    </row>
    <row r="420" spans="1:2" x14ac:dyDescent="0.3">
      <c r="A420" s="121" t="s">
        <v>273</v>
      </c>
      <c r="B420" s="121" t="s">
        <v>959</v>
      </c>
    </row>
    <row r="421" spans="1:2" x14ac:dyDescent="0.3">
      <c r="A421" s="121" t="s">
        <v>273</v>
      </c>
      <c r="B421" s="121" t="s">
        <v>52</v>
      </c>
    </row>
    <row r="422" spans="1:2" x14ac:dyDescent="0.3">
      <c r="A422" s="121" t="s">
        <v>273</v>
      </c>
      <c r="B422" s="121" t="s">
        <v>53</v>
      </c>
    </row>
    <row r="423" spans="1:2" x14ac:dyDescent="0.3">
      <c r="A423" s="121" t="s">
        <v>273</v>
      </c>
      <c r="B423" s="121" t="s">
        <v>54</v>
      </c>
    </row>
    <row r="424" spans="1:2" x14ac:dyDescent="0.3">
      <c r="A424" s="121" t="s">
        <v>273</v>
      </c>
      <c r="B424" s="121" t="s">
        <v>972</v>
      </c>
    </row>
    <row r="425" spans="1:2" x14ac:dyDescent="0.3">
      <c r="A425" s="121" t="s">
        <v>273</v>
      </c>
      <c r="B425" s="121" t="s">
        <v>83</v>
      </c>
    </row>
    <row r="426" spans="1:2" x14ac:dyDescent="0.3">
      <c r="A426" s="121" t="s">
        <v>273</v>
      </c>
      <c r="B426" s="121" t="s">
        <v>963</v>
      </c>
    </row>
    <row r="427" spans="1:2" x14ac:dyDescent="0.3">
      <c r="A427" s="121" t="s">
        <v>273</v>
      </c>
      <c r="B427" s="121" t="s">
        <v>973</v>
      </c>
    </row>
    <row r="428" spans="1:2" x14ac:dyDescent="0.3">
      <c r="A428" s="121" t="s">
        <v>273</v>
      </c>
      <c r="B428" s="121" t="s">
        <v>964</v>
      </c>
    </row>
    <row r="429" spans="1:2" x14ac:dyDescent="0.3">
      <c r="A429" s="121" t="s">
        <v>273</v>
      </c>
      <c r="B429" s="121" t="s">
        <v>623</v>
      </c>
    </row>
    <row r="430" spans="1:2" x14ac:dyDescent="0.3">
      <c r="A430" s="121" t="s">
        <v>273</v>
      </c>
      <c r="B430" s="121" t="s">
        <v>965</v>
      </c>
    </row>
    <row r="431" spans="1:2" x14ac:dyDescent="0.3">
      <c r="A431" s="121" t="s">
        <v>273</v>
      </c>
      <c r="B431" s="121" t="s">
        <v>966</v>
      </c>
    </row>
    <row r="432" spans="1:2" x14ac:dyDescent="0.3">
      <c r="A432" s="121" t="s">
        <v>273</v>
      </c>
      <c r="B432" s="121" t="s">
        <v>967</v>
      </c>
    </row>
    <row r="433" spans="1:2" x14ac:dyDescent="0.3">
      <c r="A433" s="121" t="s">
        <v>273</v>
      </c>
      <c r="B433" s="121" t="s">
        <v>968</v>
      </c>
    </row>
    <row r="434" spans="1:2" x14ac:dyDescent="0.3">
      <c r="A434" s="121" t="s">
        <v>273</v>
      </c>
      <c r="B434" s="121" t="s">
        <v>969</v>
      </c>
    </row>
    <row r="435" spans="1:2" x14ac:dyDescent="0.3">
      <c r="A435" s="121" t="s">
        <v>273</v>
      </c>
      <c r="B435" s="121" t="s">
        <v>970</v>
      </c>
    </row>
    <row r="436" spans="1:2" x14ac:dyDescent="0.3">
      <c r="A436" s="121" t="s">
        <v>273</v>
      </c>
      <c r="B436" s="121" t="s">
        <v>974</v>
      </c>
    </row>
    <row r="437" spans="1:2" x14ac:dyDescent="0.3">
      <c r="A437" s="121" t="s">
        <v>273</v>
      </c>
      <c r="B437" s="121" t="s">
        <v>974</v>
      </c>
    </row>
    <row r="438" spans="1:2" x14ac:dyDescent="0.3">
      <c r="A438" s="121" t="s">
        <v>273</v>
      </c>
      <c r="B438" s="121" t="s">
        <v>1112</v>
      </c>
    </row>
    <row r="439" spans="1:2" x14ac:dyDescent="0.3">
      <c r="A439" s="121" t="s">
        <v>273</v>
      </c>
      <c r="B439" s="121" t="s">
        <v>1113</v>
      </c>
    </row>
    <row r="440" spans="1:2" x14ac:dyDescent="0.3">
      <c r="A440" s="121" t="s">
        <v>273</v>
      </c>
      <c r="B440" s="121" t="s">
        <v>1114</v>
      </c>
    </row>
    <row r="441" spans="1:2" x14ac:dyDescent="0.3">
      <c r="A441" s="121" t="s">
        <v>273</v>
      </c>
      <c r="B441" s="121" t="s">
        <v>1122</v>
      </c>
    </row>
    <row r="442" spans="1:2" x14ac:dyDescent="0.3">
      <c r="A442" s="121" t="s">
        <v>273</v>
      </c>
      <c r="B442" s="121" t="s">
        <v>1122</v>
      </c>
    </row>
    <row r="443" spans="1:2" x14ac:dyDescent="0.3">
      <c r="A443" s="121" t="s">
        <v>274</v>
      </c>
      <c r="B443" s="121" t="s">
        <v>428</v>
      </c>
    </row>
    <row r="444" spans="1:2" x14ac:dyDescent="0.3">
      <c r="A444" s="121" t="s">
        <v>274</v>
      </c>
      <c r="B444" s="121" t="s">
        <v>477</v>
      </c>
    </row>
    <row r="445" spans="1:2" x14ac:dyDescent="0.3">
      <c r="A445" s="121" t="s">
        <v>274</v>
      </c>
      <c r="B445" s="121" t="s">
        <v>975</v>
      </c>
    </row>
    <row r="446" spans="1:2" x14ac:dyDescent="0.3">
      <c r="A446" s="121" t="s">
        <v>274</v>
      </c>
      <c r="B446" s="121" t="s">
        <v>83</v>
      </c>
    </row>
    <row r="447" spans="1:2" x14ac:dyDescent="0.3">
      <c r="A447" s="121" t="s">
        <v>274</v>
      </c>
      <c r="B447" s="121" t="s">
        <v>963</v>
      </c>
    </row>
    <row r="448" spans="1:2" x14ac:dyDescent="0.3">
      <c r="A448" s="121" t="s">
        <v>274</v>
      </c>
      <c r="B448" s="121" t="s">
        <v>976</v>
      </c>
    </row>
    <row r="449" spans="1:2" x14ac:dyDescent="0.3">
      <c r="A449" s="121" t="s">
        <v>274</v>
      </c>
      <c r="B449" s="121" t="s">
        <v>977</v>
      </c>
    </row>
    <row r="450" spans="1:2" x14ac:dyDescent="0.3">
      <c r="A450" s="121" t="s">
        <v>274</v>
      </c>
      <c r="B450" s="121" t="s">
        <v>978</v>
      </c>
    </row>
    <row r="451" spans="1:2" x14ac:dyDescent="0.3">
      <c r="A451" s="121" t="s">
        <v>274</v>
      </c>
      <c r="B451" s="121" t="s">
        <v>979</v>
      </c>
    </row>
    <row r="452" spans="1:2" x14ac:dyDescent="0.3">
      <c r="A452" s="121" t="s">
        <v>274</v>
      </c>
      <c r="B452" s="121" t="s">
        <v>980</v>
      </c>
    </row>
    <row r="453" spans="1:2" x14ac:dyDescent="0.3">
      <c r="A453" s="121" t="s">
        <v>274</v>
      </c>
      <c r="B453" s="121" t="s">
        <v>981</v>
      </c>
    </row>
    <row r="454" spans="1:2" x14ac:dyDescent="0.3">
      <c r="A454" s="121" t="s">
        <v>274</v>
      </c>
      <c r="B454" s="121" t="s">
        <v>982</v>
      </c>
    </row>
    <row r="455" spans="1:2" x14ac:dyDescent="0.3">
      <c r="A455" s="121" t="s">
        <v>274</v>
      </c>
      <c r="B455" s="121" t="s">
        <v>983</v>
      </c>
    </row>
    <row r="456" spans="1:2" x14ac:dyDescent="0.3">
      <c r="A456" s="121" t="s">
        <v>274</v>
      </c>
      <c r="B456" s="121" t="s">
        <v>983</v>
      </c>
    </row>
    <row r="457" spans="1:2" x14ac:dyDescent="0.3">
      <c r="A457" s="121" t="s">
        <v>274</v>
      </c>
      <c r="B457" s="121" t="s">
        <v>967</v>
      </c>
    </row>
    <row r="458" spans="1:2" x14ac:dyDescent="0.3">
      <c r="A458" s="121" t="s">
        <v>274</v>
      </c>
      <c r="B458" s="121" t="s">
        <v>968</v>
      </c>
    </row>
    <row r="459" spans="1:2" x14ac:dyDescent="0.3">
      <c r="A459" s="121" t="s">
        <v>274</v>
      </c>
      <c r="B459" s="121" t="s">
        <v>969</v>
      </c>
    </row>
    <row r="460" spans="1:2" x14ac:dyDescent="0.3">
      <c r="A460" s="121" t="s">
        <v>274</v>
      </c>
      <c r="B460" s="121" t="s">
        <v>970</v>
      </c>
    </row>
    <row r="461" spans="1:2" x14ac:dyDescent="0.3">
      <c r="A461" s="121" t="s">
        <v>274</v>
      </c>
      <c r="B461" s="121" t="s">
        <v>971</v>
      </c>
    </row>
    <row r="462" spans="1:2" x14ac:dyDescent="0.3">
      <c r="A462" s="121" t="s">
        <v>274</v>
      </c>
      <c r="B462" s="121" t="s">
        <v>971</v>
      </c>
    </row>
    <row r="463" spans="1:2" x14ac:dyDescent="0.3">
      <c r="A463" s="121" t="s">
        <v>274</v>
      </c>
      <c r="B463" s="121" t="s">
        <v>1112</v>
      </c>
    </row>
    <row r="464" spans="1:2" x14ac:dyDescent="0.3">
      <c r="A464" s="121" t="s">
        <v>274</v>
      </c>
      <c r="B464" s="121" t="s">
        <v>1113</v>
      </c>
    </row>
    <row r="465" spans="1:2" x14ac:dyDescent="0.3">
      <c r="A465" s="121" t="s">
        <v>274</v>
      </c>
      <c r="B465" s="121" t="s">
        <v>1114</v>
      </c>
    </row>
    <row r="466" spans="1:2" x14ac:dyDescent="0.3">
      <c r="A466" s="121" t="s">
        <v>274</v>
      </c>
      <c r="B466" s="121" t="s">
        <v>1120</v>
      </c>
    </row>
    <row r="467" spans="1:2" x14ac:dyDescent="0.3">
      <c r="A467" s="121" t="s">
        <v>274</v>
      </c>
      <c r="B467" s="121" t="s">
        <v>1120</v>
      </c>
    </row>
    <row r="468" spans="1:2" x14ac:dyDescent="0.3">
      <c r="A468" s="121" t="s">
        <v>275</v>
      </c>
      <c r="B468" s="121" t="s">
        <v>490</v>
      </c>
    </row>
    <row r="469" spans="1:2" x14ac:dyDescent="0.3">
      <c r="A469" s="121" t="s">
        <v>275</v>
      </c>
      <c r="B469" s="121" t="s">
        <v>984</v>
      </c>
    </row>
    <row r="470" spans="1:2" x14ac:dyDescent="0.3">
      <c r="A470" s="121" t="s">
        <v>275</v>
      </c>
      <c r="B470" s="121" t="s">
        <v>83</v>
      </c>
    </row>
    <row r="471" spans="1:2" x14ac:dyDescent="0.3">
      <c r="A471" s="121" t="s">
        <v>275</v>
      </c>
      <c r="B471" s="121" t="s">
        <v>985</v>
      </c>
    </row>
    <row r="472" spans="1:2" x14ac:dyDescent="0.3">
      <c r="A472" s="121" t="s">
        <v>275</v>
      </c>
      <c r="B472" s="121" t="s">
        <v>986</v>
      </c>
    </row>
    <row r="473" spans="1:2" x14ac:dyDescent="0.3">
      <c r="A473" s="121" t="s">
        <v>275</v>
      </c>
      <c r="B473" s="121" t="s">
        <v>987</v>
      </c>
    </row>
    <row r="474" spans="1:2" x14ac:dyDescent="0.3">
      <c r="A474" s="121" t="s">
        <v>275</v>
      </c>
      <c r="B474" s="121" t="s">
        <v>988</v>
      </c>
    </row>
    <row r="475" spans="1:2" x14ac:dyDescent="0.3">
      <c r="A475" s="121" t="s">
        <v>275</v>
      </c>
      <c r="B475" s="121" t="s">
        <v>989</v>
      </c>
    </row>
    <row r="476" spans="1:2" x14ac:dyDescent="0.3">
      <c r="A476" s="121" t="s">
        <v>275</v>
      </c>
      <c r="B476" s="121" t="s">
        <v>990</v>
      </c>
    </row>
    <row r="477" spans="1:2" x14ac:dyDescent="0.3">
      <c r="A477" s="121" t="s">
        <v>275</v>
      </c>
      <c r="B477" s="121" t="s">
        <v>990</v>
      </c>
    </row>
    <row r="478" spans="1:2" x14ac:dyDescent="0.3">
      <c r="A478" s="121" t="s">
        <v>275</v>
      </c>
      <c r="B478" s="121" t="s">
        <v>964</v>
      </c>
    </row>
    <row r="479" spans="1:2" x14ac:dyDescent="0.3">
      <c r="A479" s="121" t="s">
        <v>275</v>
      </c>
      <c r="B479" s="121" t="s">
        <v>623</v>
      </c>
    </row>
    <row r="480" spans="1:2" x14ac:dyDescent="0.3">
      <c r="A480" s="121" t="s">
        <v>275</v>
      </c>
      <c r="B480" s="121" t="s">
        <v>965</v>
      </c>
    </row>
    <row r="481" spans="1:2" x14ac:dyDescent="0.3">
      <c r="A481" s="121" t="s">
        <v>275</v>
      </c>
      <c r="B481" s="121" t="s">
        <v>966</v>
      </c>
    </row>
    <row r="482" spans="1:2" x14ac:dyDescent="0.3">
      <c r="A482" s="121" t="s">
        <v>275</v>
      </c>
      <c r="B482" s="121" t="s">
        <v>967</v>
      </c>
    </row>
    <row r="483" spans="1:2" x14ac:dyDescent="0.3">
      <c r="A483" s="121" t="s">
        <v>275</v>
      </c>
      <c r="B483" s="121" t="s">
        <v>968</v>
      </c>
    </row>
    <row r="484" spans="1:2" x14ac:dyDescent="0.3">
      <c r="A484" s="121" t="s">
        <v>275</v>
      </c>
      <c r="B484" s="121" t="s">
        <v>969</v>
      </c>
    </row>
    <row r="485" spans="1:2" x14ac:dyDescent="0.3">
      <c r="A485" s="121" t="s">
        <v>275</v>
      </c>
      <c r="B485" s="121" t="s">
        <v>970</v>
      </c>
    </row>
    <row r="486" spans="1:2" x14ac:dyDescent="0.3">
      <c r="A486" s="121" t="s">
        <v>275</v>
      </c>
      <c r="B486" s="121" t="s">
        <v>974</v>
      </c>
    </row>
    <row r="487" spans="1:2" x14ac:dyDescent="0.3">
      <c r="A487" s="121" t="s">
        <v>275</v>
      </c>
      <c r="B487" s="121" t="s">
        <v>974</v>
      </c>
    </row>
    <row r="488" spans="1:2" x14ac:dyDescent="0.3">
      <c r="A488" s="121" t="s">
        <v>275</v>
      </c>
      <c r="B488" s="121" t="s">
        <v>1112</v>
      </c>
    </row>
    <row r="489" spans="1:2" x14ac:dyDescent="0.3">
      <c r="A489" s="121" t="s">
        <v>275</v>
      </c>
      <c r="B489" s="121" t="s">
        <v>1113</v>
      </c>
    </row>
    <row r="490" spans="1:2" x14ac:dyDescent="0.3">
      <c r="A490" s="121" t="s">
        <v>275</v>
      </c>
      <c r="B490" s="121" t="s">
        <v>1114</v>
      </c>
    </row>
    <row r="491" spans="1:2" x14ac:dyDescent="0.3">
      <c r="A491" s="121" t="s">
        <v>275</v>
      </c>
      <c r="B491" s="121" t="s">
        <v>1122</v>
      </c>
    </row>
    <row r="492" spans="1:2" x14ac:dyDescent="0.3">
      <c r="A492" s="121" t="s">
        <v>275</v>
      </c>
      <c r="B492" s="121" t="s">
        <v>1122</v>
      </c>
    </row>
    <row r="493" spans="1:2" x14ac:dyDescent="0.3">
      <c r="A493" s="121" t="s">
        <v>276</v>
      </c>
      <c r="B493" s="121" t="s">
        <v>428</v>
      </c>
    </row>
    <row r="494" spans="1:2" x14ac:dyDescent="0.3">
      <c r="A494" s="121" t="s">
        <v>276</v>
      </c>
      <c r="B494" s="121" t="s">
        <v>991</v>
      </c>
    </row>
    <row r="495" spans="1:2" x14ac:dyDescent="0.3">
      <c r="A495" s="121" t="s">
        <v>276</v>
      </c>
      <c r="B495" s="121" t="s">
        <v>83</v>
      </c>
    </row>
    <row r="496" spans="1:2" x14ac:dyDescent="0.3">
      <c r="A496" s="121" t="s">
        <v>276</v>
      </c>
      <c r="B496" s="121" t="s">
        <v>963</v>
      </c>
    </row>
    <row r="497" spans="1:2" x14ac:dyDescent="0.3">
      <c r="A497" s="121" t="s">
        <v>276</v>
      </c>
      <c r="B497" s="121" t="s">
        <v>992</v>
      </c>
    </row>
    <row r="498" spans="1:2" x14ac:dyDescent="0.3">
      <c r="A498" s="121" t="s">
        <v>276</v>
      </c>
      <c r="B498" s="121" t="s">
        <v>993</v>
      </c>
    </row>
    <row r="499" spans="1:2" x14ac:dyDescent="0.3">
      <c r="A499" s="121" t="s">
        <v>276</v>
      </c>
      <c r="B499" s="121" t="s">
        <v>994</v>
      </c>
    </row>
    <row r="500" spans="1:2" x14ac:dyDescent="0.3">
      <c r="A500" s="121" t="s">
        <v>276</v>
      </c>
      <c r="B500" s="121" t="s">
        <v>995</v>
      </c>
    </row>
    <row r="501" spans="1:2" x14ac:dyDescent="0.3">
      <c r="A501" s="121" t="s">
        <v>276</v>
      </c>
      <c r="B501" s="121" t="s">
        <v>990</v>
      </c>
    </row>
    <row r="502" spans="1:2" x14ac:dyDescent="0.3">
      <c r="A502" s="121" t="s">
        <v>276</v>
      </c>
      <c r="B502" s="121" t="s">
        <v>990</v>
      </c>
    </row>
    <row r="503" spans="1:2" x14ac:dyDescent="0.3">
      <c r="A503" s="121" t="s">
        <v>276</v>
      </c>
      <c r="B503" s="121" t="s">
        <v>980</v>
      </c>
    </row>
    <row r="504" spans="1:2" x14ac:dyDescent="0.3">
      <c r="A504" s="121" t="s">
        <v>276</v>
      </c>
      <c r="B504" s="121" t="s">
        <v>981</v>
      </c>
    </row>
    <row r="505" spans="1:2" x14ac:dyDescent="0.3">
      <c r="A505" s="121" t="s">
        <v>276</v>
      </c>
      <c r="B505" s="121" t="s">
        <v>982</v>
      </c>
    </row>
    <row r="506" spans="1:2" x14ac:dyDescent="0.3">
      <c r="A506" s="121" t="s">
        <v>276</v>
      </c>
      <c r="B506" s="121" t="s">
        <v>983</v>
      </c>
    </row>
    <row r="507" spans="1:2" x14ac:dyDescent="0.3">
      <c r="A507" s="121" t="s">
        <v>276</v>
      </c>
      <c r="B507" s="121" t="s">
        <v>983</v>
      </c>
    </row>
    <row r="508" spans="1:2" x14ac:dyDescent="0.3">
      <c r="A508" s="121" t="s">
        <v>276</v>
      </c>
      <c r="B508" s="121" t="s">
        <v>967</v>
      </c>
    </row>
    <row r="509" spans="1:2" x14ac:dyDescent="0.3">
      <c r="A509" s="121" t="s">
        <v>276</v>
      </c>
      <c r="B509" s="121" t="s">
        <v>968</v>
      </c>
    </row>
    <row r="510" spans="1:2" x14ac:dyDescent="0.3">
      <c r="A510" s="121" t="s">
        <v>276</v>
      </c>
      <c r="B510" s="121" t="s">
        <v>969</v>
      </c>
    </row>
    <row r="511" spans="1:2" x14ac:dyDescent="0.3">
      <c r="A511" s="121" t="s">
        <v>276</v>
      </c>
      <c r="B511" s="121" t="s">
        <v>970</v>
      </c>
    </row>
    <row r="512" spans="1:2" x14ac:dyDescent="0.3">
      <c r="A512" s="121" t="s">
        <v>276</v>
      </c>
      <c r="B512" s="121" t="s">
        <v>971</v>
      </c>
    </row>
    <row r="513" spans="1:2" x14ac:dyDescent="0.3">
      <c r="A513" s="121" t="s">
        <v>276</v>
      </c>
      <c r="B513" s="121" t="s">
        <v>971</v>
      </c>
    </row>
    <row r="514" spans="1:2" x14ac:dyDescent="0.3">
      <c r="A514" s="121" t="s">
        <v>276</v>
      </c>
      <c r="B514" s="121" t="s">
        <v>1112</v>
      </c>
    </row>
    <row r="515" spans="1:2" x14ac:dyDescent="0.3">
      <c r="A515" s="121" t="s">
        <v>276</v>
      </c>
      <c r="B515" s="121" t="s">
        <v>1113</v>
      </c>
    </row>
    <row r="516" spans="1:2" x14ac:dyDescent="0.3">
      <c r="A516" s="121" t="s">
        <v>276</v>
      </c>
      <c r="B516" s="121" t="s">
        <v>1114</v>
      </c>
    </row>
    <row r="517" spans="1:2" x14ac:dyDescent="0.3">
      <c r="A517" s="121" t="s">
        <v>276</v>
      </c>
      <c r="B517" s="121" t="s">
        <v>1120</v>
      </c>
    </row>
    <row r="518" spans="1:2" x14ac:dyDescent="0.3">
      <c r="A518" s="121" t="s">
        <v>276</v>
      </c>
      <c r="B518" s="121" t="s">
        <v>1120</v>
      </c>
    </row>
    <row r="519" spans="1:2" x14ac:dyDescent="0.3">
      <c r="A519" s="121" t="s">
        <v>277</v>
      </c>
      <c r="B519" s="121" t="s">
        <v>996</v>
      </c>
    </row>
    <row r="520" spans="1:2" x14ac:dyDescent="0.3">
      <c r="A520" s="121" t="s">
        <v>277</v>
      </c>
      <c r="B520" s="121" t="s">
        <v>179</v>
      </c>
    </row>
    <row r="521" spans="1:2" x14ac:dyDescent="0.3">
      <c r="A521" s="121" t="s">
        <v>277</v>
      </c>
      <c r="B521" s="121" t="s">
        <v>950</v>
      </c>
    </row>
    <row r="522" spans="1:2" x14ac:dyDescent="0.3">
      <c r="A522" s="121" t="s">
        <v>277</v>
      </c>
      <c r="B522" s="121" t="s">
        <v>997</v>
      </c>
    </row>
    <row r="523" spans="1:2" x14ac:dyDescent="0.3">
      <c r="A523" s="121" t="s">
        <v>277</v>
      </c>
      <c r="B523" s="121" t="s">
        <v>998</v>
      </c>
    </row>
    <row r="524" spans="1:2" x14ac:dyDescent="0.3">
      <c r="A524" s="121" t="s">
        <v>277</v>
      </c>
      <c r="B524" s="121" t="s">
        <v>999</v>
      </c>
    </row>
    <row r="525" spans="1:2" x14ac:dyDescent="0.3">
      <c r="A525" s="121" t="s">
        <v>277</v>
      </c>
      <c r="B525" s="121" t="s">
        <v>1000</v>
      </c>
    </row>
    <row r="526" spans="1:2" x14ac:dyDescent="0.3">
      <c r="A526" s="121" t="s">
        <v>277</v>
      </c>
      <c r="B526" s="121" t="s">
        <v>1000</v>
      </c>
    </row>
    <row r="527" spans="1:2" x14ac:dyDescent="0.3">
      <c r="A527" s="121" t="s">
        <v>277</v>
      </c>
      <c r="B527" s="121" t="s">
        <v>989</v>
      </c>
    </row>
    <row r="528" spans="1:2" x14ac:dyDescent="0.3">
      <c r="A528" s="121" t="s">
        <v>277</v>
      </c>
      <c r="B528" s="121" t="s">
        <v>990</v>
      </c>
    </row>
    <row r="529" spans="1:2" x14ac:dyDescent="0.3">
      <c r="A529" s="121" t="s">
        <v>277</v>
      </c>
      <c r="B529" s="121" t="s">
        <v>990</v>
      </c>
    </row>
    <row r="530" spans="1:2" x14ac:dyDescent="0.3">
      <c r="A530" s="121" t="s">
        <v>277</v>
      </c>
      <c r="B530" s="121" t="s">
        <v>964</v>
      </c>
    </row>
    <row r="531" spans="1:2" x14ac:dyDescent="0.3">
      <c r="A531" s="121" t="s">
        <v>277</v>
      </c>
      <c r="B531" s="121" t="s">
        <v>623</v>
      </c>
    </row>
    <row r="532" spans="1:2" x14ac:dyDescent="0.3">
      <c r="A532" s="121" t="s">
        <v>277</v>
      </c>
      <c r="B532" s="121" t="s">
        <v>965</v>
      </c>
    </row>
    <row r="533" spans="1:2" x14ac:dyDescent="0.3">
      <c r="A533" s="121" t="s">
        <v>277</v>
      </c>
      <c r="B533" s="121" t="s">
        <v>966</v>
      </c>
    </row>
    <row r="534" spans="1:2" x14ac:dyDescent="0.3">
      <c r="A534" s="121" t="s">
        <v>277</v>
      </c>
      <c r="B534" s="121" t="s">
        <v>967</v>
      </c>
    </row>
    <row r="535" spans="1:2" x14ac:dyDescent="0.3">
      <c r="A535" s="121" t="s">
        <v>277</v>
      </c>
      <c r="B535" s="121" t="s">
        <v>968</v>
      </c>
    </row>
    <row r="536" spans="1:2" x14ac:dyDescent="0.3">
      <c r="A536" s="121" t="s">
        <v>277</v>
      </c>
      <c r="B536" s="121" t="s">
        <v>969</v>
      </c>
    </row>
    <row r="537" spans="1:2" x14ac:dyDescent="0.3">
      <c r="A537" s="121" t="s">
        <v>277</v>
      </c>
      <c r="B537" s="121" t="s">
        <v>970</v>
      </c>
    </row>
    <row r="538" spans="1:2" x14ac:dyDescent="0.3">
      <c r="A538" s="121" t="s">
        <v>277</v>
      </c>
      <c r="B538" s="121" t="s">
        <v>974</v>
      </c>
    </row>
    <row r="539" spans="1:2" x14ac:dyDescent="0.3">
      <c r="A539" s="121" t="s">
        <v>277</v>
      </c>
      <c r="B539" s="121" t="s">
        <v>974</v>
      </c>
    </row>
    <row r="540" spans="1:2" x14ac:dyDescent="0.3">
      <c r="A540" s="121" t="s">
        <v>277</v>
      </c>
      <c r="B540" s="121" t="s">
        <v>1112</v>
      </c>
    </row>
    <row r="541" spans="1:2" x14ac:dyDescent="0.3">
      <c r="A541" s="121" t="s">
        <v>277</v>
      </c>
      <c r="B541" s="121" t="s">
        <v>1113</v>
      </c>
    </row>
    <row r="542" spans="1:2" x14ac:dyDescent="0.3">
      <c r="A542" s="121" t="s">
        <v>277</v>
      </c>
      <c r="B542" s="121" t="s">
        <v>1114</v>
      </c>
    </row>
    <row r="543" spans="1:2" x14ac:dyDescent="0.3">
      <c r="A543" s="121" t="s">
        <v>277</v>
      </c>
      <c r="B543" s="121" t="s">
        <v>1122</v>
      </c>
    </row>
    <row r="544" spans="1:2" x14ac:dyDescent="0.3">
      <c r="A544" s="121" t="s">
        <v>277</v>
      </c>
      <c r="B544" s="121" t="s">
        <v>1122</v>
      </c>
    </row>
    <row r="545" spans="1:2" x14ac:dyDescent="0.3">
      <c r="A545" s="121" t="s">
        <v>1072</v>
      </c>
      <c r="B545" s="121" t="s">
        <v>428</v>
      </c>
    </row>
    <row r="546" spans="1:2" x14ac:dyDescent="0.3">
      <c r="A546" s="121" t="s">
        <v>1072</v>
      </c>
      <c r="B546" s="121" t="s">
        <v>991</v>
      </c>
    </row>
    <row r="547" spans="1:2" x14ac:dyDescent="0.3">
      <c r="A547" s="121" t="s">
        <v>1072</v>
      </c>
      <c r="B547" s="121" t="s">
        <v>83</v>
      </c>
    </row>
    <row r="548" spans="1:2" x14ac:dyDescent="0.3">
      <c r="A548" s="121" t="s">
        <v>1072</v>
      </c>
      <c r="B548" s="121" t="s">
        <v>963</v>
      </c>
    </row>
    <row r="549" spans="1:2" x14ac:dyDescent="0.3">
      <c r="A549" s="121" t="s">
        <v>1072</v>
      </c>
      <c r="B549" s="121" t="s">
        <v>992</v>
      </c>
    </row>
    <row r="550" spans="1:2" x14ac:dyDescent="0.3">
      <c r="A550" s="121" t="s">
        <v>1072</v>
      </c>
      <c r="B550" s="121" t="s">
        <v>993</v>
      </c>
    </row>
    <row r="551" spans="1:2" x14ac:dyDescent="0.3">
      <c r="A551" s="121" t="s">
        <v>1072</v>
      </c>
      <c r="B551" s="121" t="s">
        <v>1056</v>
      </c>
    </row>
    <row r="552" spans="1:2" x14ac:dyDescent="0.3">
      <c r="A552" s="121" t="s">
        <v>1072</v>
      </c>
      <c r="B552" s="121" t="s">
        <v>1057</v>
      </c>
    </row>
    <row r="553" spans="1:2" x14ac:dyDescent="0.3">
      <c r="A553" s="121" t="s">
        <v>1072</v>
      </c>
      <c r="B553" s="121" t="s">
        <v>1076</v>
      </c>
    </row>
    <row r="554" spans="1:2" x14ac:dyDescent="0.3">
      <c r="A554" s="121" t="s">
        <v>1072</v>
      </c>
      <c r="B554" s="121" t="s">
        <v>1059</v>
      </c>
    </row>
    <row r="555" spans="1:2" x14ac:dyDescent="0.3">
      <c r="A555" s="121" t="s">
        <v>1072</v>
      </c>
      <c r="B555" s="121" t="s">
        <v>1077</v>
      </c>
    </row>
    <row r="556" spans="1:2" x14ac:dyDescent="0.3">
      <c r="A556" s="121" t="s">
        <v>1072</v>
      </c>
      <c r="B556" s="121" t="s">
        <v>1061</v>
      </c>
    </row>
    <row r="557" spans="1:2" x14ac:dyDescent="0.3">
      <c r="A557" s="121" t="s">
        <v>1072</v>
      </c>
      <c r="B557" s="121" t="s">
        <v>1062</v>
      </c>
    </row>
    <row r="558" spans="1:2" x14ac:dyDescent="0.3">
      <c r="A558" s="121" t="s">
        <v>1072</v>
      </c>
      <c r="B558" s="121" t="s">
        <v>1063</v>
      </c>
    </row>
    <row r="559" spans="1:2" x14ac:dyDescent="0.3">
      <c r="A559" s="121" t="s">
        <v>1072</v>
      </c>
      <c r="B559" s="121" t="s">
        <v>1064</v>
      </c>
    </row>
    <row r="560" spans="1:2" x14ac:dyDescent="0.3">
      <c r="A560" s="121" t="s">
        <v>1072</v>
      </c>
      <c r="B560" s="121" t="s">
        <v>1065</v>
      </c>
    </row>
    <row r="561" spans="1:2" x14ac:dyDescent="0.3">
      <c r="A561" s="121" t="s">
        <v>1072</v>
      </c>
      <c r="B561" s="121" t="s">
        <v>1066</v>
      </c>
    </row>
    <row r="562" spans="1:2" x14ac:dyDescent="0.3">
      <c r="A562" s="121" t="s">
        <v>1072</v>
      </c>
      <c r="B562" s="121" t="s">
        <v>1067</v>
      </c>
    </row>
    <row r="563" spans="1:2" x14ac:dyDescent="0.3">
      <c r="A563" s="121" t="s">
        <v>1072</v>
      </c>
      <c r="B563" s="121" t="s">
        <v>1068</v>
      </c>
    </row>
    <row r="564" spans="1:2" x14ac:dyDescent="0.3">
      <c r="A564" s="121" t="s">
        <v>1072</v>
      </c>
      <c r="B564" s="121" t="s">
        <v>1068</v>
      </c>
    </row>
    <row r="565" spans="1:2" x14ac:dyDescent="0.3">
      <c r="A565" s="121" t="s">
        <v>1072</v>
      </c>
      <c r="B565" s="121" t="s">
        <v>1068</v>
      </c>
    </row>
    <row r="566" spans="1:2" x14ac:dyDescent="0.3">
      <c r="A566" s="121" t="s">
        <v>1072</v>
      </c>
      <c r="B566" s="121" t="s">
        <v>1113</v>
      </c>
    </row>
    <row r="567" spans="1:2" x14ac:dyDescent="0.3">
      <c r="A567" s="121" t="s">
        <v>1072</v>
      </c>
      <c r="B567" s="121" t="s">
        <v>1114</v>
      </c>
    </row>
    <row r="568" spans="1:2" x14ac:dyDescent="0.3">
      <c r="A568" s="121" t="s">
        <v>1072</v>
      </c>
      <c r="B568" s="121" t="s">
        <v>1120</v>
      </c>
    </row>
    <row r="569" spans="1:2" x14ac:dyDescent="0.3">
      <c r="A569" s="121" t="s">
        <v>1072</v>
      </c>
      <c r="B569" s="121" t="s">
        <v>1120</v>
      </c>
    </row>
    <row r="570" spans="1:2" x14ac:dyDescent="0.3">
      <c r="A570" s="121" t="s">
        <v>278</v>
      </c>
      <c r="B570" s="121" t="s">
        <v>996</v>
      </c>
    </row>
    <row r="571" spans="1:2" x14ac:dyDescent="0.3">
      <c r="A571" s="121" t="s">
        <v>278</v>
      </c>
      <c r="B571" s="121" t="s">
        <v>1001</v>
      </c>
    </row>
    <row r="572" spans="1:2" x14ac:dyDescent="0.3">
      <c r="A572" s="121" t="s">
        <v>278</v>
      </c>
      <c r="B572" s="121" t="s">
        <v>1002</v>
      </c>
    </row>
    <row r="573" spans="1:2" x14ac:dyDescent="0.3">
      <c r="A573" s="121" t="s">
        <v>278</v>
      </c>
      <c r="B573" s="121" t="s">
        <v>1003</v>
      </c>
    </row>
    <row r="574" spans="1:2" x14ac:dyDescent="0.3">
      <c r="A574" s="121" t="s">
        <v>278</v>
      </c>
      <c r="B574" s="121" t="s">
        <v>1004</v>
      </c>
    </row>
    <row r="575" spans="1:2" x14ac:dyDescent="0.3">
      <c r="A575" s="121" t="s">
        <v>278</v>
      </c>
      <c r="B575" s="121" t="s">
        <v>1005</v>
      </c>
    </row>
    <row r="576" spans="1:2" x14ac:dyDescent="0.3">
      <c r="A576" s="121" t="s">
        <v>278</v>
      </c>
      <c r="B576" s="121" t="s">
        <v>1006</v>
      </c>
    </row>
    <row r="577" spans="1:2" x14ac:dyDescent="0.3">
      <c r="A577" s="121" t="s">
        <v>278</v>
      </c>
      <c r="B577" s="121" t="s">
        <v>1007</v>
      </c>
    </row>
    <row r="578" spans="1:2" x14ac:dyDescent="0.3">
      <c r="A578" s="121" t="s">
        <v>278</v>
      </c>
      <c r="B578" s="121" t="s">
        <v>1008</v>
      </c>
    </row>
    <row r="579" spans="1:2" x14ac:dyDescent="0.3">
      <c r="A579" s="121" t="s">
        <v>278</v>
      </c>
      <c r="B579" s="121" t="s">
        <v>1009</v>
      </c>
    </row>
    <row r="580" spans="1:2" x14ac:dyDescent="0.3">
      <c r="A580" s="121" t="s">
        <v>278</v>
      </c>
      <c r="B580" s="121" t="s">
        <v>1009</v>
      </c>
    </row>
    <row r="581" spans="1:2" x14ac:dyDescent="0.3">
      <c r="A581" s="121" t="s">
        <v>278</v>
      </c>
      <c r="B581" s="121" t="s">
        <v>623</v>
      </c>
    </row>
    <row r="582" spans="1:2" x14ac:dyDescent="0.3">
      <c r="A582" s="121" t="s">
        <v>278</v>
      </c>
      <c r="B582" s="121" t="s">
        <v>965</v>
      </c>
    </row>
    <row r="583" spans="1:2" x14ac:dyDescent="0.3">
      <c r="A583" s="121" t="s">
        <v>278</v>
      </c>
      <c r="B583" s="121" t="s">
        <v>966</v>
      </c>
    </row>
    <row r="584" spans="1:2" x14ac:dyDescent="0.3">
      <c r="A584" s="121" t="s">
        <v>278</v>
      </c>
      <c r="B584" s="121" t="s">
        <v>967</v>
      </c>
    </row>
    <row r="585" spans="1:2" x14ac:dyDescent="0.3">
      <c r="A585" s="121" t="s">
        <v>278</v>
      </c>
      <c r="B585" s="121" t="s">
        <v>968</v>
      </c>
    </row>
    <row r="586" spans="1:2" x14ac:dyDescent="0.3">
      <c r="A586" s="121" t="s">
        <v>278</v>
      </c>
      <c r="B586" s="121" t="s">
        <v>969</v>
      </c>
    </row>
    <row r="587" spans="1:2" x14ac:dyDescent="0.3">
      <c r="A587" s="121" t="s">
        <v>278</v>
      </c>
      <c r="B587" s="121" t="s">
        <v>970</v>
      </c>
    </row>
    <row r="588" spans="1:2" x14ac:dyDescent="0.3">
      <c r="A588" s="121" t="s">
        <v>278</v>
      </c>
      <c r="B588" s="121" t="s">
        <v>974</v>
      </c>
    </row>
    <row r="589" spans="1:2" x14ac:dyDescent="0.3">
      <c r="A589" s="121" t="s">
        <v>278</v>
      </c>
      <c r="B589" s="121" t="s">
        <v>974</v>
      </c>
    </row>
    <row r="590" spans="1:2" x14ac:dyDescent="0.3">
      <c r="A590" s="121" t="s">
        <v>278</v>
      </c>
      <c r="B590" s="121" t="s">
        <v>1112</v>
      </c>
    </row>
    <row r="591" spans="1:2" x14ac:dyDescent="0.3">
      <c r="A591" s="121" t="s">
        <v>278</v>
      </c>
      <c r="B591" s="121" t="s">
        <v>1113</v>
      </c>
    </row>
    <row r="592" spans="1:2" x14ac:dyDescent="0.3">
      <c r="A592" s="121" t="s">
        <v>278</v>
      </c>
      <c r="B592" s="121" t="s">
        <v>1114</v>
      </c>
    </row>
    <row r="593" spans="1:2" x14ac:dyDescent="0.3">
      <c r="A593" s="121" t="s">
        <v>278</v>
      </c>
      <c r="B593" s="121" t="s">
        <v>1122</v>
      </c>
    </row>
    <row r="594" spans="1:2" x14ac:dyDescent="0.3">
      <c r="A594" s="121" t="s">
        <v>278</v>
      </c>
      <c r="B594" s="121" t="s">
        <v>1122</v>
      </c>
    </row>
    <row r="595" spans="1:2" x14ac:dyDescent="0.3">
      <c r="A595" s="121" t="s">
        <v>279</v>
      </c>
      <c r="B595" s="121" t="s">
        <v>428</v>
      </c>
    </row>
    <row r="596" spans="1:2" x14ac:dyDescent="0.3">
      <c r="A596" s="121" t="s">
        <v>279</v>
      </c>
      <c r="B596" s="121" t="s">
        <v>984</v>
      </c>
    </row>
    <row r="597" spans="1:2" x14ac:dyDescent="0.3">
      <c r="A597" s="121" t="s">
        <v>279</v>
      </c>
      <c r="B597" s="121" t="s">
        <v>179</v>
      </c>
    </row>
    <row r="598" spans="1:2" x14ac:dyDescent="0.3">
      <c r="A598" s="121" t="s">
        <v>279</v>
      </c>
      <c r="B598" s="121" t="s">
        <v>1010</v>
      </c>
    </row>
    <row r="599" spans="1:2" x14ac:dyDescent="0.3">
      <c r="A599" s="121" t="s">
        <v>279</v>
      </c>
      <c r="B599" s="121" t="s">
        <v>986</v>
      </c>
    </row>
    <row r="600" spans="1:2" x14ac:dyDescent="0.3">
      <c r="A600" s="121" t="s">
        <v>279</v>
      </c>
      <c r="B600" s="121" t="s">
        <v>987</v>
      </c>
    </row>
    <row r="601" spans="1:2" x14ac:dyDescent="0.3">
      <c r="A601" s="121" t="s">
        <v>279</v>
      </c>
      <c r="B601" s="121" t="s">
        <v>1011</v>
      </c>
    </row>
    <row r="602" spans="1:2" x14ac:dyDescent="0.3">
      <c r="A602" s="121" t="s">
        <v>279</v>
      </c>
      <c r="B602" s="121" t="s">
        <v>1012</v>
      </c>
    </row>
    <row r="603" spans="1:2" x14ac:dyDescent="0.3">
      <c r="A603" s="121" t="s">
        <v>279</v>
      </c>
      <c r="B603" s="121" t="s">
        <v>990</v>
      </c>
    </row>
    <row r="604" spans="1:2" x14ac:dyDescent="0.3">
      <c r="A604" s="121" t="s">
        <v>279</v>
      </c>
      <c r="B604" s="121" t="s">
        <v>830</v>
      </c>
    </row>
    <row r="605" spans="1:2" x14ac:dyDescent="0.3">
      <c r="A605" s="121" t="s">
        <v>279</v>
      </c>
      <c r="B605" s="121" t="s">
        <v>1077</v>
      </c>
    </row>
    <row r="606" spans="1:2" x14ac:dyDescent="0.3">
      <c r="A606" s="121" t="s">
        <v>279</v>
      </c>
      <c r="B606" s="121" t="s">
        <v>1061</v>
      </c>
    </row>
    <row r="607" spans="1:2" x14ac:dyDescent="0.3">
      <c r="A607" s="121" t="s">
        <v>279</v>
      </c>
      <c r="B607" s="121" t="s">
        <v>1062</v>
      </c>
    </row>
    <row r="608" spans="1:2" x14ac:dyDescent="0.3">
      <c r="A608" s="121" t="s">
        <v>279</v>
      </c>
      <c r="B608" s="121" t="s">
        <v>1063</v>
      </c>
    </row>
    <row r="609" spans="1:2" x14ac:dyDescent="0.3">
      <c r="A609" s="121" t="s">
        <v>279</v>
      </c>
      <c r="B609" s="121" t="s">
        <v>1064</v>
      </c>
    </row>
    <row r="610" spans="1:2" x14ac:dyDescent="0.3">
      <c r="A610" s="121" t="s">
        <v>279</v>
      </c>
      <c r="B610" s="121" t="s">
        <v>1065</v>
      </c>
    </row>
    <row r="611" spans="1:2" x14ac:dyDescent="0.3">
      <c r="A611" s="121" t="s">
        <v>279</v>
      </c>
      <c r="B611" s="121" t="s">
        <v>1066</v>
      </c>
    </row>
    <row r="612" spans="1:2" x14ac:dyDescent="0.3">
      <c r="A612" s="121" t="s">
        <v>279</v>
      </c>
      <c r="B612" s="121" t="s">
        <v>1067</v>
      </c>
    </row>
    <row r="613" spans="1:2" x14ac:dyDescent="0.3">
      <c r="A613" s="121" t="s">
        <v>279</v>
      </c>
      <c r="B613" s="121" t="s">
        <v>1068</v>
      </c>
    </row>
    <row r="614" spans="1:2" x14ac:dyDescent="0.3">
      <c r="A614" s="121" t="s">
        <v>279</v>
      </c>
      <c r="B614" s="121" t="s">
        <v>1068</v>
      </c>
    </row>
    <row r="615" spans="1:2" x14ac:dyDescent="0.3">
      <c r="A615" s="121" t="s">
        <v>279</v>
      </c>
      <c r="B615" s="121" t="s">
        <v>1068</v>
      </c>
    </row>
    <row r="616" spans="1:2" x14ac:dyDescent="0.3">
      <c r="A616" s="121" t="s">
        <v>279</v>
      </c>
      <c r="B616" s="121" t="s">
        <v>1113</v>
      </c>
    </row>
    <row r="617" spans="1:2" x14ac:dyDescent="0.3">
      <c r="A617" s="121" t="s">
        <v>279</v>
      </c>
      <c r="B617" s="121" t="s">
        <v>1114</v>
      </c>
    </row>
    <row r="618" spans="1:2" x14ac:dyDescent="0.3">
      <c r="A618" s="121" t="s">
        <v>279</v>
      </c>
      <c r="B618" s="121" t="s">
        <v>1120</v>
      </c>
    </row>
    <row r="619" spans="1:2" x14ac:dyDescent="0.3">
      <c r="A619" s="121" t="s">
        <v>279</v>
      </c>
      <c r="B619" s="121" t="s">
        <v>1120</v>
      </c>
    </row>
    <row r="620" spans="1:2" x14ac:dyDescent="0.3">
      <c r="A620" s="121" t="s">
        <v>280</v>
      </c>
      <c r="B620" s="121" t="s">
        <v>996</v>
      </c>
    </row>
    <row r="621" spans="1:2" x14ac:dyDescent="0.3">
      <c r="A621" s="121" t="s">
        <v>280</v>
      </c>
      <c r="B621" s="121" t="s">
        <v>222</v>
      </c>
    </row>
    <row r="622" spans="1:2" x14ac:dyDescent="0.3">
      <c r="A622" s="121" t="s">
        <v>280</v>
      </c>
      <c r="B622" s="121" t="s">
        <v>83</v>
      </c>
    </row>
    <row r="623" spans="1:2" x14ac:dyDescent="0.3">
      <c r="A623" s="121" t="s">
        <v>280</v>
      </c>
      <c r="B623" s="121" t="s">
        <v>223</v>
      </c>
    </row>
    <row r="624" spans="1:2" x14ac:dyDescent="0.3">
      <c r="A624" s="121" t="s">
        <v>280</v>
      </c>
      <c r="B624" s="121" t="s">
        <v>224</v>
      </c>
    </row>
    <row r="625" spans="1:2" x14ac:dyDescent="0.3">
      <c r="A625" s="121" t="s">
        <v>280</v>
      </c>
      <c r="B625" s="121" t="s">
        <v>225</v>
      </c>
    </row>
    <row r="626" spans="1:2" x14ac:dyDescent="0.3">
      <c r="A626" s="121" t="s">
        <v>280</v>
      </c>
      <c r="B626" s="121" t="s">
        <v>226</v>
      </c>
    </row>
    <row r="627" spans="1:2" x14ac:dyDescent="0.3">
      <c r="A627" s="121" t="s">
        <v>280</v>
      </c>
      <c r="B627" s="121" t="s">
        <v>227</v>
      </c>
    </row>
    <row r="628" spans="1:2" x14ac:dyDescent="0.3">
      <c r="A628" s="121" t="s">
        <v>280</v>
      </c>
      <c r="B628" s="121" t="s">
        <v>831</v>
      </c>
    </row>
    <row r="629" spans="1:2" x14ac:dyDescent="0.3">
      <c r="A629" s="121" t="s">
        <v>280</v>
      </c>
      <c r="B629" s="121" t="s">
        <v>1009</v>
      </c>
    </row>
    <row r="630" spans="1:2" x14ac:dyDescent="0.3">
      <c r="A630" s="121" t="s">
        <v>280</v>
      </c>
      <c r="B630" s="121" t="s">
        <v>623</v>
      </c>
    </row>
    <row r="631" spans="1:2" x14ac:dyDescent="0.3">
      <c r="A631" s="121" t="s">
        <v>280</v>
      </c>
      <c r="B631" s="121" t="s">
        <v>965</v>
      </c>
    </row>
    <row r="632" spans="1:2" x14ac:dyDescent="0.3">
      <c r="A632" s="121" t="s">
        <v>280</v>
      </c>
      <c r="B632" s="121" t="s">
        <v>966</v>
      </c>
    </row>
    <row r="633" spans="1:2" x14ac:dyDescent="0.3">
      <c r="A633" s="121" t="s">
        <v>280</v>
      </c>
      <c r="B633" s="121" t="s">
        <v>967</v>
      </c>
    </row>
    <row r="634" spans="1:2" x14ac:dyDescent="0.3">
      <c r="A634" s="121" t="s">
        <v>280</v>
      </c>
      <c r="B634" s="121" t="s">
        <v>968</v>
      </c>
    </row>
    <row r="635" spans="1:2" x14ac:dyDescent="0.3">
      <c r="A635" s="121" t="s">
        <v>280</v>
      </c>
      <c r="B635" s="121" t="s">
        <v>969</v>
      </c>
    </row>
    <row r="636" spans="1:2" x14ac:dyDescent="0.3">
      <c r="A636" s="121" t="s">
        <v>280</v>
      </c>
      <c r="B636" s="121" t="s">
        <v>970</v>
      </c>
    </row>
    <row r="637" spans="1:2" x14ac:dyDescent="0.3">
      <c r="A637" s="121" t="s">
        <v>280</v>
      </c>
      <c r="B637" s="121" t="s">
        <v>974</v>
      </c>
    </row>
    <row r="638" spans="1:2" x14ac:dyDescent="0.3">
      <c r="A638" s="121" t="s">
        <v>280</v>
      </c>
      <c r="B638" s="121" t="s">
        <v>974</v>
      </c>
    </row>
    <row r="639" spans="1:2" x14ac:dyDescent="0.3">
      <c r="A639" s="121" t="s">
        <v>280</v>
      </c>
      <c r="B639" s="121" t="s">
        <v>1112</v>
      </c>
    </row>
    <row r="640" spans="1:2" x14ac:dyDescent="0.3">
      <c r="A640" s="121" t="s">
        <v>280</v>
      </c>
      <c r="B640" s="121" t="s">
        <v>1113</v>
      </c>
    </row>
    <row r="641" spans="1:2" x14ac:dyDescent="0.3">
      <c r="A641" s="121" t="s">
        <v>280</v>
      </c>
      <c r="B641" s="121" t="s">
        <v>1114</v>
      </c>
    </row>
    <row r="642" spans="1:2" x14ac:dyDescent="0.3">
      <c r="A642" s="121" t="s">
        <v>280</v>
      </c>
      <c r="B642" s="121" t="s">
        <v>1122</v>
      </c>
    </row>
    <row r="643" spans="1:2" x14ac:dyDescent="0.3">
      <c r="A643" s="121" t="s">
        <v>280</v>
      </c>
      <c r="B643" s="121" t="s">
        <v>1122</v>
      </c>
    </row>
    <row r="644" spans="1:2" x14ac:dyDescent="0.3">
      <c r="A644" s="121" t="s">
        <v>281</v>
      </c>
      <c r="B644" s="121" t="s">
        <v>229</v>
      </c>
    </row>
    <row r="645" spans="1:2" x14ac:dyDescent="0.3">
      <c r="A645" s="121" t="s">
        <v>281</v>
      </c>
      <c r="B645" s="121" t="s">
        <v>179</v>
      </c>
    </row>
    <row r="646" spans="1:2" x14ac:dyDescent="0.3">
      <c r="A646" s="121" t="s">
        <v>281</v>
      </c>
      <c r="B646" s="121" t="s">
        <v>230</v>
      </c>
    </row>
    <row r="647" spans="1:2" x14ac:dyDescent="0.3">
      <c r="A647" s="121" t="s">
        <v>281</v>
      </c>
      <c r="B647" s="121" t="s">
        <v>231</v>
      </c>
    </row>
    <row r="648" spans="1:2" x14ac:dyDescent="0.3">
      <c r="A648" s="121" t="s">
        <v>281</v>
      </c>
      <c r="B648" s="121" t="s">
        <v>235</v>
      </c>
    </row>
    <row r="649" spans="1:2" x14ac:dyDescent="0.3">
      <c r="A649" s="121" t="s">
        <v>281</v>
      </c>
      <c r="B649" s="121" t="s">
        <v>1013</v>
      </c>
    </row>
    <row r="650" spans="1:2" x14ac:dyDescent="0.3">
      <c r="A650" s="121" t="s">
        <v>281</v>
      </c>
      <c r="B650" s="121" t="s">
        <v>179</v>
      </c>
    </row>
    <row r="651" spans="1:2" x14ac:dyDescent="0.3">
      <c r="A651" s="121" t="s">
        <v>281</v>
      </c>
      <c r="B651" s="121" t="s">
        <v>1010</v>
      </c>
    </row>
    <row r="652" spans="1:2" x14ac:dyDescent="0.3">
      <c r="A652" s="121" t="s">
        <v>281</v>
      </c>
      <c r="B652" s="121" t="s">
        <v>986</v>
      </c>
    </row>
    <row r="653" spans="1:2" x14ac:dyDescent="0.3">
      <c r="A653" s="121" t="s">
        <v>281</v>
      </c>
      <c r="B653" s="121" t="s">
        <v>987</v>
      </c>
    </row>
    <row r="654" spans="1:2" x14ac:dyDescent="0.3">
      <c r="A654" s="121" t="s">
        <v>281</v>
      </c>
      <c r="B654" s="121" t="s">
        <v>1011</v>
      </c>
    </row>
    <row r="655" spans="1:2" x14ac:dyDescent="0.3">
      <c r="A655" s="121" t="s">
        <v>281</v>
      </c>
      <c r="B655" s="121" t="s">
        <v>1012</v>
      </c>
    </row>
    <row r="656" spans="1:2" x14ac:dyDescent="0.3">
      <c r="A656" s="121" t="s">
        <v>281</v>
      </c>
      <c r="B656" s="121" t="s">
        <v>990</v>
      </c>
    </row>
    <row r="657" spans="1:2" x14ac:dyDescent="0.3">
      <c r="A657" s="121" t="s">
        <v>281</v>
      </c>
      <c r="B657" s="121" t="s">
        <v>830</v>
      </c>
    </row>
    <row r="658" spans="1:2" x14ac:dyDescent="0.3">
      <c r="A658" s="121" t="s">
        <v>281</v>
      </c>
      <c r="B658" s="121" t="s">
        <v>1077</v>
      </c>
    </row>
    <row r="659" spans="1:2" x14ac:dyDescent="0.3">
      <c r="A659" s="121" t="s">
        <v>281</v>
      </c>
      <c r="B659" s="121" t="s">
        <v>1061</v>
      </c>
    </row>
    <row r="660" spans="1:2" x14ac:dyDescent="0.3">
      <c r="A660" s="121" t="s">
        <v>281</v>
      </c>
      <c r="B660" s="121" t="s">
        <v>1062</v>
      </c>
    </row>
    <row r="661" spans="1:2" x14ac:dyDescent="0.3">
      <c r="A661" s="121" t="s">
        <v>281</v>
      </c>
      <c r="B661" s="121" t="s">
        <v>1063</v>
      </c>
    </row>
    <row r="662" spans="1:2" x14ac:dyDescent="0.3">
      <c r="A662" s="121" t="s">
        <v>281</v>
      </c>
      <c r="B662" s="121" t="s">
        <v>1064</v>
      </c>
    </row>
    <row r="663" spans="1:2" x14ac:dyDescent="0.3">
      <c r="A663" s="121" t="s">
        <v>281</v>
      </c>
      <c r="B663" s="121" t="s">
        <v>1065</v>
      </c>
    </row>
    <row r="664" spans="1:2" x14ac:dyDescent="0.3">
      <c r="A664" s="121" t="s">
        <v>281</v>
      </c>
      <c r="B664" s="121" t="s">
        <v>1066</v>
      </c>
    </row>
    <row r="665" spans="1:2" x14ac:dyDescent="0.3">
      <c r="A665" s="121" t="s">
        <v>281</v>
      </c>
      <c r="B665" s="121" t="s">
        <v>1067</v>
      </c>
    </row>
    <row r="666" spans="1:2" x14ac:dyDescent="0.3">
      <c r="A666" s="121" t="s">
        <v>281</v>
      </c>
      <c r="B666" s="121" t="s">
        <v>1068</v>
      </c>
    </row>
    <row r="667" spans="1:2" x14ac:dyDescent="0.3">
      <c r="A667" s="121" t="s">
        <v>281</v>
      </c>
      <c r="B667" s="121" t="s">
        <v>1068</v>
      </c>
    </row>
    <row r="668" spans="1:2" x14ac:dyDescent="0.3">
      <c r="A668" s="121" t="s">
        <v>281</v>
      </c>
      <c r="B668" s="121" t="s">
        <v>1068</v>
      </c>
    </row>
    <row r="669" spans="1:2" x14ac:dyDescent="0.3">
      <c r="A669" s="121" t="s">
        <v>281</v>
      </c>
      <c r="B669" s="121" t="s">
        <v>1113</v>
      </c>
    </row>
    <row r="670" spans="1:2" x14ac:dyDescent="0.3">
      <c r="A670" s="121" t="s">
        <v>281</v>
      </c>
      <c r="B670" s="121" t="s">
        <v>1114</v>
      </c>
    </row>
    <row r="671" spans="1:2" x14ac:dyDescent="0.3">
      <c r="A671" s="121" t="s">
        <v>281</v>
      </c>
      <c r="B671" s="121" t="s">
        <v>1120</v>
      </c>
    </row>
    <row r="672" spans="1:2" x14ac:dyDescent="0.3">
      <c r="A672" s="121" t="s">
        <v>281</v>
      </c>
      <c r="B672" s="121" t="s">
        <v>1120</v>
      </c>
    </row>
    <row r="673" spans="1:2" x14ac:dyDescent="0.3">
      <c r="A673" s="121" t="s">
        <v>282</v>
      </c>
      <c r="B673" s="121" t="s">
        <v>246</v>
      </c>
    </row>
    <row r="674" spans="1:2" x14ac:dyDescent="0.3">
      <c r="A674" s="121" t="s">
        <v>282</v>
      </c>
      <c r="B674" s="121" t="s">
        <v>247</v>
      </c>
    </row>
    <row r="675" spans="1:2" x14ac:dyDescent="0.3">
      <c r="A675" s="121" t="s">
        <v>282</v>
      </c>
      <c r="B675" s="121" t="s">
        <v>253</v>
      </c>
    </row>
    <row r="676" spans="1:2" x14ac:dyDescent="0.3">
      <c r="A676" s="121" t="s">
        <v>282</v>
      </c>
      <c r="B676" s="121" t="s">
        <v>254</v>
      </c>
    </row>
    <row r="677" spans="1:2" x14ac:dyDescent="0.3">
      <c r="A677" s="121" t="s">
        <v>282</v>
      </c>
      <c r="B677" s="121" t="s">
        <v>255</v>
      </c>
    </row>
    <row r="678" spans="1:2" x14ac:dyDescent="0.3">
      <c r="A678" s="121" t="s">
        <v>282</v>
      </c>
      <c r="B678" s="121" t="s">
        <v>301</v>
      </c>
    </row>
    <row r="679" spans="1:2" x14ac:dyDescent="0.3">
      <c r="A679" s="121" t="s">
        <v>282</v>
      </c>
      <c r="B679" s="121" t="s">
        <v>1014</v>
      </c>
    </row>
    <row r="680" spans="1:2" x14ac:dyDescent="0.3">
      <c r="A680" s="121" t="s">
        <v>282</v>
      </c>
      <c r="B680" s="121" t="s">
        <v>257</v>
      </c>
    </row>
    <row r="681" spans="1:2" x14ac:dyDescent="0.3">
      <c r="A681" s="121" t="s">
        <v>282</v>
      </c>
      <c r="B681" s="121" t="s">
        <v>1015</v>
      </c>
    </row>
    <row r="682" spans="1:2" x14ac:dyDescent="0.3">
      <c r="A682" s="121" t="s">
        <v>282</v>
      </c>
      <c r="B682" s="121" t="s">
        <v>258</v>
      </c>
    </row>
    <row r="683" spans="1:2" x14ac:dyDescent="0.3">
      <c r="A683" s="121" t="s">
        <v>282</v>
      </c>
      <c r="B683" s="121" t="s">
        <v>259</v>
      </c>
    </row>
    <row r="684" spans="1:2" x14ac:dyDescent="0.3">
      <c r="A684" s="121" t="s">
        <v>282</v>
      </c>
      <c r="B684" s="121" t="s">
        <v>260</v>
      </c>
    </row>
    <row r="685" spans="1:2" x14ac:dyDescent="0.3">
      <c r="A685" s="121" t="s">
        <v>282</v>
      </c>
      <c r="B685" s="121" t="s">
        <v>261</v>
      </c>
    </row>
    <row r="686" spans="1:2" x14ac:dyDescent="0.3">
      <c r="A686" s="121" t="s">
        <v>282</v>
      </c>
      <c r="B686" s="121" t="s">
        <v>262</v>
      </c>
    </row>
    <row r="687" spans="1:2" x14ac:dyDescent="0.3">
      <c r="A687" s="121" t="s">
        <v>282</v>
      </c>
      <c r="B687" s="121" t="s">
        <v>284</v>
      </c>
    </row>
    <row r="688" spans="1:2" x14ac:dyDescent="0.3">
      <c r="A688" s="121" t="s">
        <v>282</v>
      </c>
      <c r="B688" s="121" t="s">
        <v>284</v>
      </c>
    </row>
    <row r="689" spans="1:2" x14ac:dyDescent="0.3">
      <c r="A689" s="121" t="s">
        <v>282</v>
      </c>
      <c r="B689" s="121" t="s">
        <v>969</v>
      </c>
    </row>
    <row r="690" spans="1:2" x14ac:dyDescent="0.3">
      <c r="A690" s="121" t="s">
        <v>282</v>
      </c>
      <c r="B690" s="121" t="s">
        <v>970</v>
      </c>
    </row>
    <row r="691" spans="1:2" x14ac:dyDescent="0.3">
      <c r="A691" s="121" t="s">
        <v>282</v>
      </c>
      <c r="B691" s="121" t="s">
        <v>974</v>
      </c>
    </row>
    <row r="692" spans="1:2" x14ac:dyDescent="0.3">
      <c r="A692" s="121" t="s">
        <v>282</v>
      </c>
      <c r="B692" s="121" t="s">
        <v>974</v>
      </c>
    </row>
    <row r="693" spans="1:2" x14ac:dyDescent="0.3">
      <c r="A693" s="121" t="s">
        <v>282</v>
      </c>
      <c r="B693" s="121" t="s">
        <v>1112</v>
      </c>
    </row>
    <row r="694" spans="1:2" x14ac:dyDescent="0.3">
      <c r="A694" s="121" t="s">
        <v>282</v>
      </c>
      <c r="B694" s="121" t="s">
        <v>1113</v>
      </c>
    </row>
    <row r="695" spans="1:2" x14ac:dyDescent="0.3">
      <c r="A695" s="121" t="s">
        <v>282</v>
      </c>
      <c r="B695" s="121" t="s">
        <v>1114</v>
      </c>
    </row>
    <row r="696" spans="1:2" x14ac:dyDescent="0.3">
      <c r="A696" s="121" t="s">
        <v>282</v>
      </c>
      <c r="B696" s="121" t="s">
        <v>1122</v>
      </c>
    </row>
    <row r="697" spans="1:2" x14ac:dyDescent="0.3">
      <c r="A697" s="121" t="s">
        <v>282</v>
      </c>
      <c r="B697" s="121" t="s">
        <v>1122</v>
      </c>
    </row>
    <row r="698" spans="1:2" x14ac:dyDescent="0.3">
      <c r="A698" s="121" t="s">
        <v>283</v>
      </c>
      <c r="B698" s="121" t="s">
        <v>229</v>
      </c>
    </row>
    <row r="699" spans="1:2" x14ac:dyDescent="0.3">
      <c r="A699" s="121" t="s">
        <v>283</v>
      </c>
      <c r="B699" s="121" t="s">
        <v>179</v>
      </c>
    </row>
    <row r="700" spans="1:2" x14ac:dyDescent="0.3">
      <c r="A700" s="121" t="s">
        <v>283</v>
      </c>
      <c r="B700" s="121" t="s">
        <v>230</v>
      </c>
    </row>
    <row r="701" spans="1:2" x14ac:dyDescent="0.3">
      <c r="A701" s="121" t="s">
        <v>283</v>
      </c>
      <c r="B701" s="121" t="s">
        <v>231</v>
      </c>
    </row>
    <row r="702" spans="1:2" x14ac:dyDescent="0.3">
      <c r="A702" s="121" t="s">
        <v>283</v>
      </c>
      <c r="B702" s="121" t="s">
        <v>286</v>
      </c>
    </row>
    <row r="703" spans="1:2" x14ac:dyDescent="0.3">
      <c r="A703" s="121" t="s">
        <v>283</v>
      </c>
      <c r="B703" s="121" t="s">
        <v>287</v>
      </c>
    </row>
    <row r="704" spans="1:2" x14ac:dyDescent="0.3">
      <c r="A704" s="121" t="s">
        <v>283</v>
      </c>
      <c r="B704" s="121" t="s">
        <v>288</v>
      </c>
    </row>
    <row r="705" spans="1:2" x14ac:dyDescent="0.3">
      <c r="A705" s="121" t="s">
        <v>283</v>
      </c>
      <c r="B705" s="121" t="s">
        <v>289</v>
      </c>
    </row>
    <row r="706" spans="1:2" x14ac:dyDescent="0.3">
      <c r="A706" s="121" t="s">
        <v>283</v>
      </c>
      <c r="B706" s="121" t="s">
        <v>290</v>
      </c>
    </row>
    <row r="707" spans="1:2" x14ac:dyDescent="0.3">
      <c r="A707" s="121" t="s">
        <v>283</v>
      </c>
      <c r="B707" s="121" t="s">
        <v>291</v>
      </c>
    </row>
    <row r="708" spans="1:2" x14ac:dyDescent="0.3">
      <c r="A708" s="121" t="s">
        <v>283</v>
      </c>
      <c r="B708" s="121" t="s">
        <v>1016</v>
      </c>
    </row>
    <row r="709" spans="1:2" x14ac:dyDescent="0.3">
      <c r="A709" s="121" t="s">
        <v>283</v>
      </c>
      <c r="B709" s="121" t="s">
        <v>293</v>
      </c>
    </row>
    <row r="710" spans="1:2" x14ac:dyDescent="0.3">
      <c r="A710" s="121" t="s">
        <v>283</v>
      </c>
      <c r="B710" s="121" t="s">
        <v>1017</v>
      </c>
    </row>
    <row r="711" spans="1:2" x14ac:dyDescent="0.3">
      <c r="A711" s="121" t="s">
        <v>283</v>
      </c>
      <c r="B711" s="121" t="s">
        <v>295</v>
      </c>
    </row>
    <row r="712" spans="1:2" x14ac:dyDescent="0.3">
      <c r="A712" s="121" t="s">
        <v>283</v>
      </c>
      <c r="B712" s="121" t="s">
        <v>296</v>
      </c>
    </row>
    <row r="713" spans="1:2" x14ac:dyDescent="0.3">
      <c r="A713" s="121" t="s">
        <v>283</v>
      </c>
      <c r="B713" s="121" t="s">
        <v>297</v>
      </c>
    </row>
    <row r="714" spans="1:2" x14ac:dyDescent="0.3">
      <c r="A714" s="121" t="s">
        <v>283</v>
      </c>
      <c r="B714" s="121" t="s">
        <v>298</v>
      </c>
    </row>
    <row r="715" spans="1:2" x14ac:dyDescent="0.3">
      <c r="A715" s="121" t="s">
        <v>283</v>
      </c>
      <c r="B715" s="121" t="s">
        <v>299</v>
      </c>
    </row>
    <row r="716" spans="1:2" x14ac:dyDescent="0.3">
      <c r="A716" s="121" t="s">
        <v>283</v>
      </c>
      <c r="B716" s="121" t="s">
        <v>300</v>
      </c>
    </row>
    <row r="717" spans="1:2" x14ac:dyDescent="0.3">
      <c r="A717" s="121" t="s">
        <v>283</v>
      </c>
      <c r="B717" s="121" t="s">
        <v>300</v>
      </c>
    </row>
    <row r="718" spans="1:2" x14ac:dyDescent="0.3">
      <c r="A718" s="121" t="s">
        <v>283</v>
      </c>
      <c r="B718" s="121" t="s">
        <v>1065</v>
      </c>
    </row>
    <row r="719" spans="1:2" x14ac:dyDescent="0.3">
      <c r="A719" s="121" t="s">
        <v>283</v>
      </c>
      <c r="B719" s="121" t="s">
        <v>1066</v>
      </c>
    </row>
    <row r="720" spans="1:2" x14ac:dyDescent="0.3">
      <c r="A720" s="121" t="s">
        <v>283</v>
      </c>
      <c r="B720" s="121" t="s">
        <v>1067</v>
      </c>
    </row>
    <row r="721" spans="1:2" x14ac:dyDescent="0.3">
      <c r="A721" s="121" t="s">
        <v>283</v>
      </c>
      <c r="B721" s="121" t="s">
        <v>1068</v>
      </c>
    </row>
    <row r="722" spans="1:2" x14ac:dyDescent="0.3">
      <c r="A722" s="121" t="s">
        <v>283</v>
      </c>
      <c r="B722" s="121" t="s">
        <v>1068</v>
      </c>
    </row>
    <row r="723" spans="1:2" x14ac:dyDescent="0.3">
      <c r="A723" s="121" t="s">
        <v>283</v>
      </c>
      <c r="B723" s="121" t="s">
        <v>1068</v>
      </c>
    </row>
    <row r="724" spans="1:2" x14ac:dyDescent="0.3">
      <c r="A724" s="121" t="s">
        <v>283</v>
      </c>
      <c r="B724" s="121" t="s">
        <v>1113</v>
      </c>
    </row>
    <row r="725" spans="1:2" x14ac:dyDescent="0.3">
      <c r="A725" s="121" t="s">
        <v>283</v>
      </c>
      <c r="B725" s="121" t="s">
        <v>1114</v>
      </c>
    </row>
    <row r="726" spans="1:2" x14ac:dyDescent="0.3">
      <c r="A726" s="121" t="s">
        <v>283</v>
      </c>
      <c r="B726" s="121" t="s">
        <v>1120</v>
      </c>
    </row>
    <row r="727" spans="1:2" x14ac:dyDescent="0.3">
      <c r="A727" s="121" t="s">
        <v>283</v>
      </c>
      <c r="B727" s="121" t="s">
        <v>1120</v>
      </c>
    </row>
    <row r="728" spans="1:2" x14ac:dyDescent="0.3">
      <c r="A728" s="121" t="s">
        <v>320</v>
      </c>
      <c r="B728" s="121" t="s">
        <v>246</v>
      </c>
    </row>
    <row r="729" spans="1:2" x14ac:dyDescent="0.3">
      <c r="A729" s="121" t="s">
        <v>320</v>
      </c>
      <c r="B729" s="121" t="s">
        <v>247</v>
      </c>
    </row>
    <row r="730" spans="1:2" x14ac:dyDescent="0.3">
      <c r="A730" s="121" t="s">
        <v>320</v>
      </c>
      <c r="B730" s="121" t="s">
        <v>253</v>
      </c>
    </row>
    <row r="731" spans="1:2" x14ac:dyDescent="0.3">
      <c r="A731" s="121" t="s">
        <v>320</v>
      </c>
      <c r="B731" s="121" t="s">
        <v>309</v>
      </c>
    </row>
    <row r="732" spans="1:2" x14ac:dyDescent="0.3">
      <c r="A732" s="121" t="s">
        <v>320</v>
      </c>
      <c r="B732" s="121" t="s">
        <v>311</v>
      </c>
    </row>
    <row r="733" spans="1:2" x14ac:dyDescent="0.3">
      <c r="A733" s="121" t="s">
        <v>320</v>
      </c>
      <c r="B733" s="121" t="s">
        <v>1018</v>
      </c>
    </row>
    <row r="734" spans="1:2" x14ac:dyDescent="0.3">
      <c r="A734" s="121" t="s">
        <v>320</v>
      </c>
      <c r="B734" s="121" t="s">
        <v>1019</v>
      </c>
    </row>
    <row r="735" spans="1:2" x14ac:dyDescent="0.3">
      <c r="A735" s="121" t="s">
        <v>320</v>
      </c>
      <c r="B735" s="121" t="s">
        <v>315</v>
      </c>
    </row>
    <row r="736" spans="1:2" x14ac:dyDescent="0.3">
      <c r="A736" s="121" t="s">
        <v>320</v>
      </c>
      <c r="B736" s="121" t="s">
        <v>1020</v>
      </c>
    </row>
    <row r="737" spans="1:2" x14ac:dyDescent="0.3">
      <c r="A737" s="121" t="s">
        <v>320</v>
      </c>
      <c r="B737" s="121" t="s">
        <v>1020</v>
      </c>
    </row>
    <row r="738" spans="1:2" x14ac:dyDescent="0.3">
      <c r="A738" s="121" t="s">
        <v>320</v>
      </c>
      <c r="B738" s="121" t="s">
        <v>284</v>
      </c>
    </row>
    <row r="739" spans="1:2" x14ac:dyDescent="0.3">
      <c r="A739" s="121" t="s">
        <v>320</v>
      </c>
      <c r="B739" s="121" t="s">
        <v>969</v>
      </c>
    </row>
    <row r="740" spans="1:2" x14ac:dyDescent="0.3">
      <c r="A740" s="121" t="s">
        <v>320</v>
      </c>
      <c r="B740" s="121" t="s">
        <v>970</v>
      </c>
    </row>
    <row r="741" spans="1:2" x14ac:dyDescent="0.3">
      <c r="A741" s="121" t="s">
        <v>320</v>
      </c>
      <c r="B741" s="121" t="s">
        <v>974</v>
      </c>
    </row>
    <row r="742" spans="1:2" x14ac:dyDescent="0.3">
      <c r="A742" s="121" t="s">
        <v>320</v>
      </c>
      <c r="B742" s="121" t="s">
        <v>974</v>
      </c>
    </row>
    <row r="743" spans="1:2" x14ac:dyDescent="0.3">
      <c r="A743" s="121" t="s">
        <v>320</v>
      </c>
      <c r="B743" s="121" t="s">
        <v>1112</v>
      </c>
    </row>
    <row r="744" spans="1:2" x14ac:dyDescent="0.3">
      <c r="A744" s="121" t="s">
        <v>320</v>
      </c>
      <c r="B744" s="121" t="s">
        <v>1113</v>
      </c>
    </row>
    <row r="745" spans="1:2" x14ac:dyDescent="0.3">
      <c r="A745" s="121" t="s">
        <v>320</v>
      </c>
      <c r="B745" s="121" t="s">
        <v>1114</v>
      </c>
    </row>
    <row r="746" spans="1:2" x14ac:dyDescent="0.3">
      <c r="A746" s="121" t="s">
        <v>320</v>
      </c>
      <c r="B746" s="121" t="s">
        <v>1122</v>
      </c>
    </row>
    <row r="747" spans="1:2" x14ac:dyDescent="0.3">
      <c r="A747" s="121" t="s">
        <v>320</v>
      </c>
      <c r="B747" s="121" t="s">
        <v>1122</v>
      </c>
    </row>
    <row r="748" spans="1:2" x14ac:dyDescent="0.3">
      <c r="A748" s="121" t="s">
        <v>325</v>
      </c>
      <c r="B748" s="121" t="s">
        <v>229</v>
      </c>
    </row>
    <row r="749" spans="1:2" x14ac:dyDescent="0.3">
      <c r="A749" s="121" t="s">
        <v>325</v>
      </c>
      <c r="B749" s="121" t="s">
        <v>179</v>
      </c>
    </row>
    <row r="750" spans="1:2" x14ac:dyDescent="0.3">
      <c r="A750" s="121" t="s">
        <v>325</v>
      </c>
      <c r="B750" s="121" t="s">
        <v>230</v>
      </c>
    </row>
    <row r="751" spans="1:2" x14ac:dyDescent="0.3">
      <c r="A751" s="121" t="s">
        <v>325</v>
      </c>
      <c r="B751" s="121" t="s">
        <v>510</v>
      </c>
    </row>
    <row r="752" spans="1:2" x14ac:dyDescent="0.3">
      <c r="A752" s="121" t="s">
        <v>325</v>
      </c>
      <c r="B752" s="121" t="s">
        <v>511</v>
      </c>
    </row>
    <row r="753" spans="1:2" x14ac:dyDescent="0.3">
      <c r="A753" s="121" t="s">
        <v>325</v>
      </c>
      <c r="B753" s="121" t="s">
        <v>512</v>
      </c>
    </row>
    <row r="754" spans="1:2" x14ac:dyDescent="0.3">
      <c r="A754" s="121" t="s">
        <v>325</v>
      </c>
      <c r="B754" s="121" t="s">
        <v>513</v>
      </c>
    </row>
    <row r="755" spans="1:2" x14ac:dyDescent="0.3">
      <c r="A755" s="121" t="s">
        <v>325</v>
      </c>
      <c r="B755" s="121" t="s">
        <v>514</v>
      </c>
    </row>
    <row r="756" spans="1:2" x14ac:dyDescent="0.3">
      <c r="A756" s="121" t="s">
        <v>325</v>
      </c>
      <c r="B756" s="121" t="s">
        <v>515</v>
      </c>
    </row>
    <row r="757" spans="1:2" x14ac:dyDescent="0.3">
      <c r="A757" s="121" t="s">
        <v>325</v>
      </c>
      <c r="B757" s="121" t="s">
        <v>516</v>
      </c>
    </row>
    <row r="758" spans="1:2" x14ac:dyDescent="0.3">
      <c r="A758" s="121" t="s">
        <v>325</v>
      </c>
      <c r="B758" s="121" t="s">
        <v>517</v>
      </c>
    </row>
    <row r="759" spans="1:2" x14ac:dyDescent="0.3">
      <c r="A759" s="121" t="s">
        <v>325</v>
      </c>
      <c r="B759" s="121" t="s">
        <v>518</v>
      </c>
    </row>
    <row r="760" spans="1:2" x14ac:dyDescent="0.3">
      <c r="A760" s="121" t="s">
        <v>325</v>
      </c>
      <c r="B760" s="121" t="s">
        <v>519</v>
      </c>
    </row>
    <row r="761" spans="1:2" x14ac:dyDescent="0.3">
      <c r="A761" s="121" t="s">
        <v>325</v>
      </c>
      <c r="B761" s="121" t="s">
        <v>520</v>
      </c>
    </row>
    <row r="762" spans="1:2" x14ac:dyDescent="0.3">
      <c r="A762" s="121" t="s">
        <v>325</v>
      </c>
      <c r="B762" s="121" t="s">
        <v>521</v>
      </c>
    </row>
    <row r="763" spans="1:2" x14ac:dyDescent="0.3">
      <c r="A763" s="121" t="s">
        <v>325</v>
      </c>
      <c r="B763" s="121" t="s">
        <v>522</v>
      </c>
    </row>
    <row r="764" spans="1:2" x14ac:dyDescent="0.3">
      <c r="A764" s="121" t="s">
        <v>325</v>
      </c>
      <c r="B764" s="121" t="s">
        <v>523</v>
      </c>
    </row>
    <row r="765" spans="1:2" x14ac:dyDescent="0.3">
      <c r="A765" s="121" t="s">
        <v>325</v>
      </c>
      <c r="B765" s="121" t="s">
        <v>523</v>
      </c>
    </row>
    <row r="766" spans="1:2" x14ac:dyDescent="0.3">
      <c r="A766" s="121" t="s">
        <v>325</v>
      </c>
      <c r="B766" s="121" t="s">
        <v>300</v>
      </c>
    </row>
    <row r="767" spans="1:2" x14ac:dyDescent="0.3">
      <c r="A767" s="121" t="s">
        <v>325</v>
      </c>
      <c r="B767" s="121" t="s">
        <v>300</v>
      </c>
    </row>
    <row r="768" spans="1:2" x14ac:dyDescent="0.3">
      <c r="A768" s="121" t="s">
        <v>325</v>
      </c>
      <c r="B768" s="121" t="s">
        <v>1065</v>
      </c>
    </row>
    <row r="769" spans="1:2" x14ac:dyDescent="0.3">
      <c r="A769" s="121" t="s">
        <v>325</v>
      </c>
      <c r="B769" s="121" t="s">
        <v>1066</v>
      </c>
    </row>
    <row r="770" spans="1:2" x14ac:dyDescent="0.3">
      <c r="A770" s="121" t="s">
        <v>325</v>
      </c>
      <c r="B770" s="121" t="s">
        <v>1067</v>
      </c>
    </row>
    <row r="771" spans="1:2" x14ac:dyDescent="0.3">
      <c r="A771" s="121" t="s">
        <v>325</v>
      </c>
      <c r="B771" s="121" t="s">
        <v>1068</v>
      </c>
    </row>
    <row r="772" spans="1:2" x14ac:dyDescent="0.3">
      <c r="A772" s="121" t="s">
        <v>325</v>
      </c>
      <c r="B772" s="121" t="s">
        <v>1068</v>
      </c>
    </row>
    <row r="773" spans="1:2" x14ac:dyDescent="0.3">
      <c r="A773" s="121" t="s">
        <v>325</v>
      </c>
      <c r="B773" s="121" t="s">
        <v>1068</v>
      </c>
    </row>
    <row r="774" spans="1:2" x14ac:dyDescent="0.3">
      <c r="A774" s="121" t="s">
        <v>325</v>
      </c>
      <c r="B774" s="121" t="s">
        <v>1113</v>
      </c>
    </row>
    <row r="775" spans="1:2" x14ac:dyDescent="0.3">
      <c r="A775" s="121" t="s">
        <v>325</v>
      </c>
      <c r="B775" s="121" t="s">
        <v>1114</v>
      </c>
    </row>
    <row r="776" spans="1:2" x14ac:dyDescent="0.3">
      <c r="A776" s="121" t="s">
        <v>325</v>
      </c>
      <c r="B776" s="121" t="s">
        <v>1120</v>
      </c>
    </row>
    <row r="777" spans="1:2" x14ac:dyDescent="0.3">
      <c r="A777" s="121" t="s">
        <v>325</v>
      </c>
      <c r="B777" s="121" t="s">
        <v>1120</v>
      </c>
    </row>
    <row r="778" spans="1:2" x14ac:dyDescent="0.3">
      <c r="A778" s="121" t="s">
        <v>326</v>
      </c>
      <c r="B778" s="121" t="s">
        <v>510</v>
      </c>
    </row>
    <row r="779" spans="1:2" x14ac:dyDescent="0.3">
      <c r="A779" s="121" t="s">
        <v>326</v>
      </c>
      <c r="B779" s="121" t="s">
        <v>511</v>
      </c>
    </row>
    <row r="780" spans="1:2" x14ac:dyDescent="0.3">
      <c r="A780" s="121" t="s">
        <v>326</v>
      </c>
      <c r="B780" s="121" t="s">
        <v>512</v>
      </c>
    </row>
    <row r="781" spans="1:2" x14ac:dyDescent="0.3">
      <c r="A781" s="121" t="s">
        <v>326</v>
      </c>
      <c r="B781" s="121" t="s">
        <v>513</v>
      </c>
    </row>
    <row r="782" spans="1:2" x14ac:dyDescent="0.3">
      <c r="A782" s="121" t="s">
        <v>326</v>
      </c>
      <c r="B782" s="121" t="s">
        <v>514</v>
      </c>
    </row>
    <row r="783" spans="1:2" x14ac:dyDescent="0.3">
      <c r="A783" s="121" t="s">
        <v>326</v>
      </c>
      <c r="B783" s="121" t="s">
        <v>515</v>
      </c>
    </row>
    <row r="784" spans="1:2" x14ac:dyDescent="0.3">
      <c r="A784" s="121" t="s">
        <v>326</v>
      </c>
      <c r="B784" s="121" t="s">
        <v>516</v>
      </c>
    </row>
    <row r="785" spans="1:2" x14ac:dyDescent="0.3">
      <c r="A785" s="121" t="s">
        <v>326</v>
      </c>
      <c r="B785" s="121" t="s">
        <v>517</v>
      </c>
    </row>
    <row r="786" spans="1:2" x14ac:dyDescent="0.3">
      <c r="A786" s="121" t="s">
        <v>326</v>
      </c>
      <c r="B786" s="121" t="s">
        <v>518</v>
      </c>
    </row>
    <row r="787" spans="1:2" x14ac:dyDescent="0.3">
      <c r="A787" s="121" t="s">
        <v>326</v>
      </c>
      <c r="B787" s="121" t="s">
        <v>519</v>
      </c>
    </row>
    <row r="788" spans="1:2" x14ac:dyDescent="0.3">
      <c r="A788" s="121" t="s">
        <v>326</v>
      </c>
      <c r="B788" s="121" t="s">
        <v>520</v>
      </c>
    </row>
    <row r="789" spans="1:2" x14ac:dyDescent="0.3">
      <c r="A789" s="121" t="s">
        <v>326</v>
      </c>
      <c r="B789" s="121" t="s">
        <v>521</v>
      </c>
    </row>
    <row r="790" spans="1:2" x14ac:dyDescent="0.3">
      <c r="A790" s="121" t="s">
        <v>326</v>
      </c>
      <c r="B790" s="121" t="s">
        <v>522</v>
      </c>
    </row>
    <row r="791" spans="1:2" x14ac:dyDescent="0.3">
      <c r="A791" s="121" t="s">
        <v>326</v>
      </c>
      <c r="B791" s="121" t="s">
        <v>523</v>
      </c>
    </row>
    <row r="792" spans="1:2" x14ac:dyDescent="0.3">
      <c r="A792" s="121" t="s">
        <v>326</v>
      </c>
      <c r="B792" s="121" t="s">
        <v>523</v>
      </c>
    </row>
    <row r="793" spans="1:2" x14ac:dyDescent="0.3">
      <c r="A793" s="121" t="s">
        <v>326</v>
      </c>
      <c r="B793" s="121" t="s">
        <v>1020</v>
      </c>
    </row>
    <row r="794" spans="1:2" x14ac:dyDescent="0.3">
      <c r="A794" s="121" t="s">
        <v>326</v>
      </c>
      <c r="B794" s="121" t="s">
        <v>1020</v>
      </c>
    </row>
    <row r="795" spans="1:2" x14ac:dyDescent="0.3">
      <c r="A795" s="121" t="s">
        <v>326</v>
      </c>
      <c r="B795" s="121" t="s">
        <v>284</v>
      </c>
    </row>
    <row r="796" spans="1:2" x14ac:dyDescent="0.3">
      <c r="A796" s="121" t="s">
        <v>326</v>
      </c>
      <c r="B796" s="121" t="s">
        <v>969</v>
      </c>
    </row>
    <row r="797" spans="1:2" x14ac:dyDescent="0.3">
      <c r="A797" s="121" t="s">
        <v>326</v>
      </c>
      <c r="B797" s="121" t="s">
        <v>970</v>
      </c>
    </row>
    <row r="798" spans="1:2" x14ac:dyDescent="0.3">
      <c r="A798" s="121" t="s">
        <v>326</v>
      </c>
      <c r="B798" s="121" t="s">
        <v>974</v>
      </c>
    </row>
    <row r="799" spans="1:2" x14ac:dyDescent="0.3">
      <c r="A799" s="121" t="s">
        <v>326</v>
      </c>
      <c r="B799" s="121" t="s">
        <v>974</v>
      </c>
    </row>
    <row r="800" spans="1:2" x14ac:dyDescent="0.3">
      <c r="A800" s="121" t="s">
        <v>326</v>
      </c>
      <c r="B800" s="121" t="s">
        <v>1112</v>
      </c>
    </row>
    <row r="801" spans="1:2" x14ac:dyDescent="0.3">
      <c r="A801" s="121" t="s">
        <v>326</v>
      </c>
      <c r="B801" s="121" t="s">
        <v>1113</v>
      </c>
    </row>
    <row r="802" spans="1:2" x14ac:dyDescent="0.3">
      <c r="A802" s="121" t="s">
        <v>326</v>
      </c>
      <c r="B802" s="121" t="s">
        <v>1114</v>
      </c>
    </row>
    <row r="803" spans="1:2" x14ac:dyDescent="0.3">
      <c r="A803" s="121" t="s">
        <v>326</v>
      </c>
      <c r="B803" s="121" t="s">
        <v>1122</v>
      </c>
    </row>
    <row r="804" spans="1:2" x14ac:dyDescent="0.3">
      <c r="A804" s="121" t="s">
        <v>326</v>
      </c>
      <c r="B804" s="121" t="s">
        <v>1122</v>
      </c>
    </row>
    <row r="805" spans="1:2" x14ac:dyDescent="0.3">
      <c r="A805" s="121" t="s">
        <v>411</v>
      </c>
      <c r="B805" s="121" t="s">
        <v>229</v>
      </c>
    </row>
    <row r="806" spans="1:2" x14ac:dyDescent="0.3">
      <c r="A806" s="121" t="s">
        <v>411</v>
      </c>
      <c r="B806" s="121" t="s">
        <v>179</v>
      </c>
    </row>
    <row r="807" spans="1:2" x14ac:dyDescent="0.3">
      <c r="A807" s="121" t="s">
        <v>411</v>
      </c>
      <c r="B807" s="121" t="s">
        <v>230</v>
      </c>
    </row>
    <row r="808" spans="1:2" x14ac:dyDescent="0.3">
      <c r="A808" s="121" t="s">
        <v>411</v>
      </c>
      <c r="B808" s="121" t="s">
        <v>510</v>
      </c>
    </row>
    <row r="809" spans="1:2" x14ac:dyDescent="0.3">
      <c r="A809" s="121" t="s">
        <v>411</v>
      </c>
      <c r="B809" s="121" t="s">
        <v>511</v>
      </c>
    </row>
    <row r="810" spans="1:2" x14ac:dyDescent="0.3">
      <c r="A810" s="121" t="s">
        <v>411</v>
      </c>
      <c r="B810" s="121" t="s">
        <v>512</v>
      </c>
    </row>
    <row r="811" spans="1:2" x14ac:dyDescent="0.3">
      <c r="A811" s="121" t="s">
        <v>411</v>
      </c>
      <c r="B811" s="121" t="s">
        <v>383</v>
      </c>
    </row>
    <row r="812" spans="1:2" x14ac:dyDescent="0.3">
      <c r="A812" s="121" t="s">
        <v>411</v>
      </c>
      <c r="B812" s="121" t="s">
        <v>384</v>
      </c>
    </row>
    <row r="813" spans="1:2" x14ac:dyDescent="0.3">
      <c r="A813" s="121" t="s">
        <v>411</v>
      </c>
      <c r="B813" s="121" t="s">
        <v>385</v>
      </c>
    </row>
    <row r="814" spans="1:2" x14ac:dyDescent="0.3">
      <c r="A814" s="121" t="s">
        <v>411</v>
      </c>
      <c r="B814" s="121" t="s">
        <v>386</v>
      </c>
    </row>
    <row r="815" spans="1:2" x14ac:dyDescent="0.3">
      <c r="A815" s="121" t="s">
        <v>411</v>
      </c>
      <c r="B815" s="121" t="s">
        <v>387</v>
      </c>
    </row>
    <row r="816" spans="1:2" x14ac:dyDescent="0.3">
      <c r="A816" s="121" t="s">
        <v>411</v>
      </c>
      <c r="B816" s="121" t="s">
        <v>1021</v>
      </c>
    </row>
    <row r="817" spans="1:2" x14ac:dyDescent="0.3">
      <c r="A817" s="121" t="s">
        <v>411</v>
      </c>
      <c r="B817" s="121" t="s">
        <v>388</v>
      </c>
    </row>
    <row r="818" spans="1:2" x14ac:dyDescent="0.3">
      <c r="A818" s="121" t="s">
        <v>411</v>
      </c>
      <c r="B818" s="121" t="s">
        <v>389</v>
      </c>
    </row>
    <row r="819" spans="1:2" x14ac:dyDescent="0.3">
      <c r="A819" s="121" t="s">
        <v>411</v>
      </c>
      <c r="B819" s="121" t="s">
        <v>390</v>
      </c>
    </row>
    <row r="820" spans="1:2" x14ac:dyDescent="0.3">
      <c r="A820" s="121" t="s">
        <v>411</v>
      </c>
      <c r="B820" s="121" t="s">
        <v>391</v>
      </c>
    </row>
    <row r="821" spans="1:2" x14ac:dyDescent="0.3">
      <c r="A821" s="121" t="s">
        <v>411</v>
      </c>
      <c r="B821" s="121" t="s">
        <v>392</v>
      </c>
    </row>
    <row r="822" spans="1:2" x14ac:dyDescent="0.3">
      <c r="A822" s="121" t="s">
        <v>411</v>
      </c>
      <c r="B822" s="121" t="s">
        <v>393</v>
      </c>
    </row>
    <row r="823" spans="1:2" x14ac:dyDescent="0.3">
      <c r="A823" s="121" t="s">
        <v>411</v>
      </c>
      <c r="B823" s="121" t="s">
        <v>394</v>
      </c>
    </row>
    <row r="824" spans="1:2" x14ac:dyDescent="0.3">
      <c r="A824" s="121" t="s">
        <v>411</v>
      </c>
      <c r="B824" s="121" t="s">
        <v>395</v>
      </c>
    </row>
    <row r="825" spans="1:2" x14ac:dyDescent="0.3">
      <c r="A825" s="121" t="s">
        <v>411</v>
      </c>
      <c r="B825" s="121" t="s">
        <v>396</v>
      </c>
    </row>
    <row r="826" spans="1:2" x14ac:dyDescent="0.3">
      <c r="A826" s="121" t="s">
        <v>411</v>
      </c>
      <c r="B826" s="121" t="s">
        <v>397</v>
      </c>
    </row>
    <row r="827" spans="1:2" x14ac:dyDescent="0.3">
      <c r="A827" s="121" t="s">
        <v>411</v>
      </c>
      <c r="B827" s="121" t="s">
        <v>398</v>
      </c>
    </row>
    <row r="828" spans="1:2" x14ac:dyDescent="0.3">
      <c r="A828" s="121" t="s">
        <v>411</v>
      </c>
      <c r="B828" s="121" t="s">
        <v>399</v>
      </c>
    </row>
    <row r="829" spans="1:2" x14ac:dyDescent="0.3">
      <c r="A829" s="121" t="s">
        <v>411</v>
      </c>
      <c r="B829" s="121" t="s">
        <v>400</v>
      </c>
    </row>
    <row r="830" spans="1:2" x14ac:dyDescent="0.3">
      <c r="A830" s="121" t="s">
        <v>411</v>
      </c>
      <c r="B830" s="121" t="s">
        <v>400</v>
      </c>
    </row>
    <row r="831" spans="1:2" x14ac:dyDescent="0.3">
      <c r="A831" s="121" t="s">
        <v>411</v>
      </c>
      <c r="B831" s="121" t="s">
        <v>1114</v>
      </c>
    </row>
    <row r="832" spans="1:2" x14ac:dyDescent="0.3">
      <c r="A832" s="121" t="s">
        <v>411</v>
      </c>
      <c r="B832" s="121" t="s">
        <v>1120</v>
      </c>
    </row>
    <row r="833" spans="1:2" x14ac:dyDescent="0.3">
      <c r="A833" s="121" t="s">
        <v>411</v>
      </c>
      <c r="B833" s="121" t="s">
        <v>1120</v>
      </c>
    </row>
    <row r="834" spans="1:2" x14ac:dyDescent="0.3">
      <c r="A834" s="121" t="s">
        <v>410</v>
      </c>
      <c r="B834" s="121" t="s">
        <v>510</v>
      </c>
    </row>
    <row r="835" spans="1:2" x14ac:dyDescent="0.3">
      <c r="A835" s="121" t="s">
        <v>410</v>
      </c>
      <c r="B835" s="121" t="s">
        <v>511</v>
      </c>
    </row>
    <row r="836" spans="1:2" x14ac:dyDescent="0.3">
      <c r="A836" s="121" t="s">
        <v>410</v>
      </c>
      <c r="B836" s="121" t="s">
        <v>512</v>
      </c>
    </row>
    <row r="837" spans="1:2" x14ac:dyDescent="0.3">
      <c r="A837" s="121" t="s">
        <v>410</v>
      </c>
      <c r="B837" s="121" t="s">
        <v>383</v>
      </c>
    </row>
    <row r="838" spans="1:2" x14ac:dyDescent="0.3">
      <c r="A838" s="121" t="s">
        <v>410</v>
      </c>
      <c r="B838" s="121" t="s">
        <v>384</v>
      </c>
    </row>
    <row r="839" spans="1:2" x14ac:dyDescent="0.3">
      <c r="A839" s="121" t="s">
        <v>410</v>
      </c>
      <c r="B839" s="121" t="s">
        <v>385</v>
      </c>
    </row>
    <row r="840" spans="1:2" x14ac:dyDescent="0.3">
      <c r="A840" s="121" t="s">
        <v>410</v>
      </c>
      <c r="B840" s="121" t="s">
        <v>386</v>
      </c>
    </row>
    <row r="841" spans="1:2" x14ac:dyDescent="0.3">
      <c r="A841" s="121" t="s">
        <v>410</v>
      </c>
      <c r="B841" s="121" t="s">
        <v>387</v>
      </c>
    </row>
    <row r="842" spans="1:2" x14ac:dyDescent="0.3">
      <c r="A842" s="121" t="s">
        <v>410</v>
      </c>
      <c r="B842" s="121" t="s">
        <v>1021</v>
      </c>
    </row>
    <row r="843" spans="1:2" x14ac:dyDescent="0.3">
      <c r="A843" s="121" t="s">
        <v>410</v>
      </c>
      <c r="B843" s="121" t="s">
        <v>388</v>
      </c>
    </row>
    <row r="844" spans="1:2" x14ac:dyDescent="0.3">
      <c r="A844" s="121" t="s">
        <v>410</v>
      </c>
      <c r="B844" s="121" t="s">
        <v>389</v>
      </c>
    </row>
    <row r="845" spans="1:2" x14ac:dyDescent="0.3">
      <c r="A845" s="121" t="s">
        <v>410</v>
      </c>
      <c r="B845" s="121" t="s">
        <v>390</v>
      </c>
    </row>
    <row r="846" spans="1:2" x14ac:dyDescent="0.3">
      <c r="A846" s="121" t="s">
        <v>410</v>
      </c>
      <c r="B846" s="121" t="s">
        <v>391</v>
      </c>
    </row>
    <row r="847" spans="1:2" x14ac:dyDescent="0.3">
      <c r="A847" s="121" t="s">
        <v>410</v>
      </c>
      <c r="B847" s="121" t="s">
        <v>392</v>
      </c>
    </row>
    <row r="848" spans="1:2" x14ac:dyDescent="0.3">
      <c r="A848" s="121" t="s">
        <v>410</v>
      </c>
      <c r="B848" s="121" t="s">
        <v>393</v>
      </c>
    </row>
    <row r="849" spans="1:2" x14ac:dyDescent="0.3">
      <c r="A849" s="121" t="s">
        <v>410</v>
      </c>
      <c r="B849" s="121" t="s">
        <v>394</v>
      </c>
    </row>
    <row r="850" spans="1:2" x14ac:dyDescent="0.3">
      <c r="A850" s="121" t="s">
        <v>410</v>
      </c>
      <c r="B850" s="121" t="s">
        <v>395</v>
      </c>
    </row>
    <row r="851" spans="1:2" x14ac:dyDescent="0.3">
      <c r="A851" s="121" t="s">
        <v>410</v>
      </c>
      <c r="B851" s="121" t="s">
        <v>396</v>
      </c>
    </row>
    <row r="852" spans="1:2" x14ac:dyDescent="0.3">
      <c r="A852" s="121" t="s">
        <v>410</v>
      </c>
      <c r="B852" s="121" t="s">
        <v>397</v>
      </c>
    </row>
    <row r="853" spans="1:2" x14ac:dyDescent="0.3">
      <c r="A853" s="121" t="s">
        <v>410</v>
      </c>
      <c r="B853" s="121" t="s">
        <v>398</v>
      </c>
    </row>
    <row r="854" spans="1:2" x14ac:dyDescent="0.3">
      <c r="A854" s="121" t="s">
        <v>410</v>
      </c>
      <c r="B854" s="121" t="s">
        <v>399</v>
      </c>
    </row>
    <row r="855" spans="1:2" x14ac:dyDescent="0.3">
      <c r="A855" s="121" t="s">
        <v>410</v>
      </c>
      <c r="B855" s="121" t="s">
        <v>400</v>
      </c>
    </row>
    <row r="856" spans="1:2" x14ac:dyDescent="0.3">
      <c r="A856" s="121" t="s">
        <v>410</v>
      </c>
      <c r="B856" s="121" t="s">
        <v>400</v>
      </c>
    </row>
    <row r="857" spans="1:2" x14ac:dyDescent="0.3">
      <c r="A857" s="121" t="s">
        <v>410</v>
      </c>
      <c r="B857" s="121" t="s">
        <v>1114</v>
      </c>
    </row>
    <row r="858" spans="1:2" x14ac:dyDescent="0.3">
      <c r="A858" s="121" t="s">
        <v>410</v>
      </c>
      <c r="B858" s="121" t="s">
        <v>1122</v>
      </c>
    </row>
    <row r="859" spans="1:2" x14ac:dyDescent="0.3">
      <c r="A859" s="121" t="s">
        <v>410</v>
      </c>
      <c r="B859" s="121" t="s">
        <v>1122</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M54"/>
  <sheetViews>
    <sheetView showGridLines="0" zoomScaleNormal="100" workbookViewId="0">
      <selection activeCell="C1" sqref="C1:M1"/>
    </sheetView>
  </sheetViews>
  <sheetFormatPr defaultColWidth="8.88671875" defaultRowHeight="10.199999999999999" x14ac:dyDescent="0.2"/>
  <cols>
    <col min="1" max="1" width="2.88671875" style="121" customWidth="1"/>
    <col min="2" max="2" width="39.109375" style="121" customWidth="1"/>
    <col min="3" max="3" width="4.5546875" style="121" bestFit="1" customWidth="1"/>
    <col min="4" max="4" width="4.44140625" style="121" bestFit="1" customWidth="1"/>
    <col min="5" max="5" width="4.5546875" style="121" bestFit="1" customWidth="1"/>
    <col min="6" max="6" width="4.44140625" style="121" bestFit="1" customWidth="1"/>
    <col min="7" max="11" width="4.5546875" style="121" bestFit="1" customWidth="1"/>
    <col min="12" max="12" width="5.5546875" style="121" bestFit="1" customWidth="1"/>
    <col min="13" max="13" width="3" style="121" bestFit="1" customWidth="1"/>
    <col min="14" max="16384" width="8.88671875" style="121"/>
  </cols>
  <sheetData>
    <row r="1" spans="1:13" ht="24" customHeight="1" x14ac:dyDescent="0.2">
      <c r="A1" s="27" t="s">
        <v>15</v>
      </c>
      <c r="B1" s="6"/>
      <c r="C1" s="420" t="s">
        <v>188</v>
      </c>
      <c r="D1" s="425"/>
      <c r="E1" s="425"/>
      <c r="F1" s="425"/>
      <c r="G1" s="425"/>
      <c r="H1" s="425"/>
      <c r="I1" s="425"/>
      <c r="J1" s="425"/>
      <c r="K1" s="425"/>
      <c r="L1" s="425"/>
      <c r="M1" s="425"/>
    </row>
    <row r="2" spans="1:13" x14ac:dyDescent="0.2">
      <c r="A2" s="7" t="s">
        <v>412</v>
      </c>
      <c r="B2" s="7"/>
      <c r="C2" s="34">
        <v>2015</v>
      </c>
      <c r="D2" s="34">
        <v>2020</v>
      </c>
      <c r="E2" s="34">
        <v>2030</v>
      </c>
      <c r="F2" s="34">
        <v>2040</v>
      </c>
      <c r="G2" s="34">
        <v>2050</v>
      </c>
      <c r="H2" s="90">
        <v>2020</v>
      </c>
      <c r="I2" s="90">
        <v>2020</v>
      </c>
      <c r="J2" s="90">
        <v>2050</v>
      </c>
      <c r="K2" s="90">
        <v>2050</v>
      </c>
      <c r="L2" s="15" t="s">
        <v>14</v>
      </c>
      <c r="M2" s="15" t="s">
        <v>13</v>
      </c>
    </row>
    <row r="3" spans="1:13" ht="10.8" thickBot="1" x14ac:dyDescent="0.25">
      <c r="A3" s="31" t="s">
        <v>832</v>
      </c>
      <c r="B3" s="8"/>
      <c r="C3" s="83" t="s">
        <v>833</v>
      </c>
      <c r="D3" s="83" t="s">
        <v>833</v>
      </c>
      <c r="E3" s="83" t="s">
        <v>833</v>
      </c>
      <c r="F3" s="83" t="s">
        <v>833</v>
      </c>
      <c r="G3" s="83" t="s">
        <v>833</v>
      </c>
      <c r="H3" s="93" t="s">
        <v>12</v>
      </c>
      <c r="I3" s="93" t="s">
        <v>11</v>
      </c>
      <c r="J3" s="93" t="s">
        <v>12</v>
      </c>
      <c r="K3" s="93" t="s">
        <v>11</v>
      </c>
      <c r="L3" s="32" t="s">
        <v>17</v>
      </c>
      <c r="M3" s="32" t="s">
        <v>17</v>
      </c>
    </row>
    <row r="4" spans="1:13" x14ac:dyDescent="0.2">
      <c r="A4" s="24" t="s">
        <v>413</v>
      </c>
      <c r="B4" s="1" t="s">
        <v>414</v>
      </c>
      <c r="C4" s="2"/>
      <c r="D4" s="2"/>
      <c r="E4" s="2"/>
      <c r="F4" s="2"/>
      <c r="G4" s="2"/>
      <c r="H4" s="2"/>
      <c r="I4" s="2"/>
      <c r="J4" s="2"/>
      <c r="K4" s="2"/>
      <c r="L4" s="3"/>
      <c r="M4" s="3"/>
    </row>
    <row r="5" spans="1:13" x14ac:dyDescent="0.2">
      <c r="A5" s="18" t="s">
        <v>10</v>
      </c>
      <c r="B5" s="18"/>
      <c r="C5" s="2"/>
      <c r="D5" s="2"/>
      <c r="E5" s="2"/>
      <c r="F5" s="2"/>
      <c r="G5" s="2"/>
      <c r="H5" s="2"/>
      <c r="I5" s="2"/>
      <c r="J5" s="2"/>
      <c r="K5" s="2"/>
      <c r="L5" s="3"/>
      <c r="M5" s="3"/>
    </row>
    <row r="6" spans="1:13" x14ac:dyDescent="0.2">
      <c r="A6" s="18"/>
      <c r="B6" s="4" t="s">
        <v>648</v>
      </c>
      <c r="C6" s="100">
        <v>70</v>
      </c>
      <c r="D6" s="100">
        <v>100</v>
      </c>
      <c r="E6" s="100">
        <v>250</v>
      </c>
      <c r="F6" s="100">
        <v>500</v>
      </c>
      <c r="G6" s="100">
        <v>700</v>
      </c>
      <c r="H6" s="196">
        <v>0.75</v>
      </c>
      <c r="I6" s="196">
        <v>1.25</v>
      </c>
      <c r="J6" s="196">
        <v>0.75</v>
      </c>
      <c r="K6" s="196">
        <v>1.25</v>
      </c>
      <c r="L6" s="3" t="s">
        <v>75</v>
      </c>
      <c r="M6" s="3" t="s">
        <v>189</v>
      </c>
    </row>
    <row r="7" spans="1:13" x14ac:dyDescent="0.2">
      <c r="A7" s="18"/>
      <c r="B7" s="4" t="s">
        <v>640</v>
      </c>
      <c r="C7" s="168">
        <v>2.3148148148148149</v>
      </c>
      <c r="D7" s="168">
        <v>3.306878306878307</v>
      </c>
      <c r="E7" s="168">
        <v>8.2671957671957657</v>
      </c>
      <c r="F7" s="168">
        <v>16.534391534391531</v>
      </c>
      <c r="G7" s="168">
        <v>23.148148148148149</v>
      </c>
      <c r="H7" s="196">
        <v>0.75</v>
      </c>
      <c r="I7" s="196">
        <v>1.25</v>
      </c>
      <c r="J7" s="196">
        <v>0.75</v>
      </c>
      <c r="K7" s="196">
        <v>1.25</v>
      </c>
      <c r="L7" s="3" t="s">
        <v>215</v>
      </c>
      <c r="M7" s="3" t="s">
        <v>189</v>
      </c>
    </row>
    <row r="8" spans="1:13" x14ac:dyDescent="0.2">
      <c r="A8" s="18"/>
      <c r="B8" s="18" t="s">
        <v>590</v>
      </c>
      <c r="C8" s="100"/>
      <c r="D8" s="100"/>
      <c r="E8" s="100"/>
      <c r="F8" s="100"/>
      <c r="G8" s="100"/>
      <c r="H8" s="100"/>
      <c r="I8" s="100"/>
      <c r="J8" s="100"/>
      <c r="K8" s="100"/>
      <c r="L8" s="3"/>
      <c r="M8" s="3"/>
    </row>
    <row r="9" spans="1:13" x14ac:dyDescent="0.2">
      <c r="A9" s="18"/>
      <c r="B9" s="4" t="s">
        <v>649</v>
      </c>
      <c r="C9" s="100">
        <v>0.53</v>
      </c>
      <c r="D9" s="100">
        <v>0.53</v>
      </c>
      <c r="E9" s="100">
        <v>0.53</v>
      </c>
      <c r="F9" s="100">
        <v>0.53</v>
      </c>
      <c r="G9" s="100">
        <v>0.53</v>
      </c>
      <c r="H9" s="199">
        <v>0.8</v>
      </c>
      <c r="I9" s="199">
        <v>1.2</v>
      </c>
      <c r="J9" s="199">
        <v>0.8</v>
      </c>
      <c r="K9" s="199">
        <v>1.2</v>
      </c>
      <c r="L9" s="3" t="s">
        <v>190</v>
      </c>
      <c r="M9" s="3">
        <v>2</v>
      </c>
    </row>
    <row r="10" spans="1:13" x14ac:dyDescent="0.2">
      <c r="A10" s="18"/>
      <c r="B10" s="4" t="s">
        <v>650</v>
      </c>
      <c r="C10" s="100">
        <v>0.46</v>
      </c>
      <c r="D10" s="100">
        <v>0.46</v>
      </c>
      <c r="E10" s="100">
        <v>0.46</v>
      </c>
      <c r="F10" s="100">
        <v>0.46</v>
      </c>
      <c r="G10" s="100">
        <v>0.46</v>
      </c>
      <c r="H10" s="199">
        <v>0.8</v>
      </c>
      <c r="I10" s="199">
        <v>1.2</v>
      </c>
      <c r="J10" s="199">
        <v>0.8</v>
      </c>
      <c r="K10" s="199">
        <v>1.2</v>
      </c>
      <c r="L10" s="3" t="s">
        <v>216</v>
      </c>
      <c r="M10" s="3">
        <v>2</v>
      </c>
    </row>
    <row r="11" spans="1:13" x14ac:dyDescent="0.2">
      <c r="A11" s="18"/>
      <c r="B11" s="4" t="s">
        <v>603</v>
      </c>
      <c r="C11" s="100">
        <v>0.01</v>
      </c>
      <c r="D11" s="100">
        <v>0.01</v>
      </c>
      <c r="E11" s="100">
        <v>0.01</v>
      </c>
      <c r="F11" s="100">
        <v>0.01</v>
      </c>
      <c r="G11" s="100">
        <v>0.01</v>
      </c>
      <c r="H11" s="199">
        <v>0.5</v>
      </c>
      <c r="I11" s="199">
        <v>1.5</v>
      </c>
      <c r="J11" s="199">
        <v>0.5</v>
      </c>
      <c r="K11" s="199">
        <v>1.5</v>
      </c>
      <c r="L11" s="3" t="s">
        <v>2</v>
      </c>
      <c r="M11" s="3">
        <v>2</v>
      </c>
    </row>
    <row r="12" spans="1:13" x14ac:dyDescent="0.2">
      <c r="A12" s="18"/>
      <c r="B12" s="18" t="s">
        <v>591</v>
      </c>
      <c r="C12" s="100"/>
      <c r="D12" s="100"/>
      <c r="E12" s="100"/>
      <c r="F12" s="100"/>
      <c r="G12" s="100"/>
      <c r="H12" s="199"/>
      <c r="I12" s="199"/>
      <c r="J12" s="199"/>
      <c r="K12" s="199"/>
      <c r="L12" s="3"/>
      <c r="M12" s="3"/>
    </row>
    <row r="13" spans="1:13" x14ac:dyDescent="0.2">
      <c r="A13" s="18"/>
      <c r="B13" s="4" t="s">
        <v>651</v>
      </c>
      <c r="C13" s="100">
        <v>0.89</v>
      </c>
      <c r="D13" s="100">
        <v>0.89</v>
      </c>
      <c r="E13" s="100">
        <v>0.89</v>
      </c>
      <c r="F13" s="100">
        <v>0.89</v>
      </c>
      <c r="G13" s="100">
        <v>0.89</v>
      </c>
      <c r="H13" s="196">
        <v>0.9</v>
      </c>
      <c r="I13" s="196">
        <v>1.1000000000000001</v>
      </c>
      <c r="J13" s="196">
        <v>0.95</v>
      </c>
      <c r="K13" s="196">
        <v>1.05</v>
      </c>
      <c r="L13" s="3" t="s">
        <v>18</v>
      </c>
      <c r="M13" s="3">
        <v>2</v>
      </c>
    </row>
    <row r="14" spans="1:13" x14ac:dyDescent="0.2">
      <c r="A14" s="18"/>
      <c r="B14" s="4" t="s">
        <v>647</v>
      </c>
      <c r="C14" s="202">
        <v>0.1</v>
      </c>
      <c r="D14" s="202">
        <v>0.1</v>
      </c>
      <c r="E14" s="202">
        <v>0.1</v>
      </c>
      <c r="F14" s="202">
        <v>0.1</v>
      </c>
      <c r="G14" s="202">
        <v>0.1</v>
      </c>
      <c r="H14" s="199">
        <v>0.5</v>
      </c>
      <c r="I14" s="199">
        <v>1.5</v>
      </c>
      <c r="J14" s="199">
        <v>0.5</v>
      </c>
      <c r="K14" s="199">
        <v>1.5</v>
      </c>
      <c r="L14" s="3" t="s">
        <v>18</v>
      </c>
      <c r="M14" s="3">
        <v>2</v>
      </c>
    </row>
    <row r="15" spans="1:13" x14ac:dyDescent="0.2">
      <c r="A15" s="18"/>
      <c r="B15" s="4" t="s">
        <v>417</v>
      </c>
      <c r="C15" s="100">
        <v>4</v>
      </c>
      <c r="D15" s="100">
        <v>4</v>
      </c>
      <c r="E15" s="100">
        <v>0</v>
      </c>
      <c r="F15" s="100">
        <v>0</v>
      </c>
      <c r="G15" s="100">
        <v>0</v>
      </c>
      <c r="H15" s="100"/>
      <c r="I15" s="100"/>
      <c r="J15" s="100"/>
      <c r="K15" s="100"/>
      <c r="L15" s="3" t="s">
        <v>0</v>
      </c>
      <c r="M15" s="3"/>
    </row>
    <row r="16" spans="1:13" x14ac:dyDescent="0.2">
      <c r="A16" s="18"/>
      <c r="B16" s="4" t="s">
        <v>422</v>
      </c>
      <c r="C16" s="100">
        <v>2</v>
      </c>
      <c r="D16" s="100">
        <v>2</v>
      </c>
      <c r="E16" s="100">
        <v>2</v>
      </c>
      <c r="F16" s="100">
        <v>2</v>
      </c>
      <c r="G16" s="100">
        <v>2</v>
      </c>
      <c r="H16" s="100"/>
      <c r="I16" s="100"/>
      <c r="J16" s="100"/>
      <c r="K16" s="100"/>
      <c r="L16" s="3"/>
      <c r="M16" s="3"/>
    </row>
    <row r="17" spans="1:13" x14ac:dyDescent="0.2">
      <c r="A17" s="18"/>
      <c r="B17" s="4" t="s">
        <v>419</v>
      </c>
      <c r="C17" s="100">
        <v>25</v>
      </c>
      <c r="D17" s="100">
        <v>25</v>
      </c>
      <c r="E17" s="100">
        <v>25</v>
      </c>
      <c r="F17" s="100">
        <v>25</v>
      </c>
      <c r="G17" s="100">
        <v>25</v>
      </c>
      <c r="H17" s="100"/>
      <c r="I17" s="100"/>
      <c r="J17" s="100"/>
      <c r="K17" s="100"/>
      <c r="L17" s="3"/>
      <c r="M17" s="3"/>
    </row>
    <row r="18" spans="1:13" x14ac:dyDescent="0.2">
      <c r="A18" s="18"/>
      <c r="B18" s="4" t="s">
        <v>420</v>
      </c>
      <c r="C18" s="100">
        <v>1</v>
      </c>
      <c r="D18" s="100">
        <v>1</v>
      </c>
      <c r="E18" s="100">
        <v>1</v>
      </c>
      <c r="F18" s="100">
        <v>1</v>
      </c>
      <c r="G18" s="100">
        <v>1</v>
      </c>
      <c r="H18" s="100"/>
      <c r="I18" s="100"/>
      <c r="J18" s="100"/>
      <c r="K18" s="100"/>
      <c r="L18" s="3"/>
      <c r="M18" s="3"/>
    </row>
    <row r="19" spans="1:13" x14ac:dyDescent="0.2">
      <c r="A19" s="18" t="s">
        <v>415</v>
      </c>
      <c r="B19" s="18"/>
      <c r="C19" s="100"/>
      <c r="D19" s="100"/>
      <c r="E19" s="100"/>
      <c r="F19" s="100"/>
      <c r="G19" s="100"/>
      <c r="H19" s="100"/>
      <c r="I19" s="100"/>
      <c r="J19" s="100"/>
      <c r="K19" s="100"/>
      <c r="L19" s="3"/>
      <c r="M19" s="3"/>
    </row>
    <row r="20" spans="1:13" x14ac:dyDescent="0.2">
      <c r="A20" s="18"/>
      <c r="B20" s="4" t="s">
        <v>768</v>
      </c>
      <c r="C20" s="202">
        <v>1.0886400000000001</v>
      </c>
      <c r="D20" s="202">
        <v>0.90720000000000001</v>
      </c>
      <c r="E20" s="202">
        <v>0.75600000000000012</v>
      </c>
      <c r="F20" s="202">
        <v>0.60480000000000012</v>
      </c>
      <c r="G20" s="202">
        <v>0.4536</v>
      </c>
      <c r="H20" s="196">
        <v>0.5</v>
      </c>
      <c r="I20" s="196">
        <v>1.5</v>
      </c>
      <c r="J20" s="196">
        <v>0.5</v>
      </c>
      <c r="K20" s="196">
        <v>1.5</v>
      </c>
      <c r="L20" s="3" t="s">
        <v>19</v>
      </c>
      <c r="M20" s="3">
        <v>1</v>
      </c>
    </row>
    <row r="21" spans="1:13" x14ac:dyDescent="0.2">
      <c r="A21" s="18"/>
      <c r="B21" s="4" t="s">
        <v>453</v>
      </c>
      <c r="C21" s="100">
        <v>75</v>
      </c>
      <c r="D21" s="100">
        <v>75</v>
      </c>
      <c r="E21" s="100">
        <v>75</v>
      </c>
      <c r="F21" s="100">
        <v>75</v>
      </c>
      <c r="G21" s="100">
        <v>75</v>
      </c>
      <c r="H21" s="196"/>
      <c r="I21" s="196"/>
      <c r="J21" s="196"/>
      <c r="K21" s="196"/>
      <c r="L21" s="3"/>
      <c r="M21" s="3"/>
    </row>
    <row r="22" spans="1:13" x14ac:dyDescent="0.2">
      <c r="A22" s="18"/>
      <c r="B22" s="4" t="s">
        <v>454</v>
      </c>
      <c r="C22" s="100">
        <v>25</v>
      </c>
      <c r="D22" s="100">
        <v>25</v>
      </c>
      <c r="E22" s="100">
        <v>25</v>
      </c>
      <c r="F22" s="100">
        <v>25</v>
      </c>
      <c r="G22" s="100">
        <v>25</v>
      </c>
      <c r="H22" s="196"/>
      <c r="I22" s="196"/>
      <c r="J22" s="196"/>
      <c r="K22" s="196"/>
      <c r="L22" s="3"/>
      <c r="M22" s="3"/>
    </row>
    <row r="23" spans="1:13" x14ac:dyDescent="0.2">
      <c r="A23" s="18"/>
      <c r="B23" s="4" t="s">
        <v>769</v>
      </c>
      <c r="C23" s="200">
        <v>4.3545599999999997E-2</v>
      </c>
      <c r="D23" s="200">
        <v>3.6288000000000001E-2</v>
      </c>
      <c r="E23" s="200">
        <v>3.0240000000000006E-2</v>
      </c>
      <c r="F23" s="200">
        <v>2.4192000000000005E-2</v>
      </c>
      <c r="G23" s="200">
        <v>1.8144E-2</v>
      </c>
      <c r="H23" s="196">
        <v>0.9</v>
      </c>
      <c r="I23" s="196">
        <v>1.1000000000000001</v>
      </c>
      <c r="J23" s="196">
        <v>0.9</v>
      </c>
      <c r="K23" s="196">
        <v>1.1000000000000001</v>
      </c>
      <c r="L23" s="3"/>
      <c r="M23" s="3">
        <v>1</v>
      </c>
    </row>
    <row r="24" spans="1:13" x14ac:dyDescent="0.2">
      <c r="A24" s="18"/>
      <c r="B24" s="4" t="s">
        <v>770</v>
      </c>
      <c r="C24" s="202">
        <v>5.1840000000000002</v>
      </c>
      <c r="D24" s="202">
        <v>4.32</v>
      </c>
      <c r="E24" s="202">
        <v>3.6000000000000005</v>
      </c>
      <c r="F24" s="202">
        <v>2.8800000000000003</v>
      </c>
      <c r="G24" s="202">
        <v>2.16</v>
      </c>
      <c r="H24" s="196">
        <v>0.9</v>
      </c>
      <c r="I24" s="196">
        <v>1.1000000000000001</v>
      </c>
      <c r="J24" s="196">
        <v>0.9</v>
      </c>
      <c r="K24" s="196">
        <v>1.1000000000000001</v>
      </c>
      <c r="L24" s="3"/>
      <c r="M24" s="3">
        <v>1</v>
      </c>
    </row>
    <row r="25" spans="1:13" x14ac:dyDescent="0.2">
      <c r="A25" s="18"/>
      <c r="B25" s="4" t="s">
        <v>771</v>
      </c>
      <c r="C25" s="100">
        <v>0</v>
      </c>
      <c r="D25" s="100">
        <v>0</v>
      </c>
      <c r="E25" s="100">
        <v>0</v>
      </c>
      <c r="F25" s="100">
        <v>0</v>
      </c>
      <c r="G25" s="100">
        <v>0</v>
      </c>
      <c r="H25" s="196"/>
      <c r="I25" s="196"/>
      <c r="J25" s="196"/>
      <c r="K25" s="196"/>
      <c r="L25" s="3"/>
      <c r="M25" s="3"/>
    </row>
    <row r="26" spans="1:13" x14ac:dyDescent="0.2">
      <c r="A26" s="18" t="s">
        <v>36</v>
      </c>
      <c r="C26" s="100"/>
      <c r="D26" s="100"/>
      <c r="E26" s="100"/>
      <c r="F26" s="100"/>
      <c r="G26" s="100"/>
      <c r="H26" s="196"/>
      <c r="I26" s="196"/>
      <c r="J26" s="196"/>
      <c r="K26" s="196"/>
      <c r="L26" s="3"/>
      <c r="M26" s="3"/>
    </row>
    <row r="27" spans="1:13" x14ac:dyDescent="0.2">
      <c r="A27" s="18"/>
      <c r="B27" s="4" t="s">
        <v>772</v>
      </c>
      <c r="C27" s="100">
        <v>50.7</v>
      </c>
      <c r="D27" s="100">
        <v>50.7</v>
      </c>
      <c r="E27" s="100">
        <v>50.7</v>
      </c>
      <c r="F27" s="100">
        <v>50.7</v>
      </c>
      <c r="G27" s="100">
        <v>50.7</v>
      </c>
      <c r="H27" s="196"/>
      <c r="I27" s="196"/>
      <c r="J27" s="196"/>
      <c r="K27" s="196"/>
      <c r="L27" s="3"/>
      <c r="M27" s="3"/>
    </row>
    <row r="28" spans="1:13" x14ac:dyDescent="0.2">
      <c r="A28" s="18"/>
      <c r="B28" s="4" t="s">
        <v>773</v>
      </c>
      <c r="C28" s="100">
        <v>3.5999999999999997E-2</v>
      </c>
      <c r="D28" s="100">
        <v>0.03</v>
      </c>
      <c r="E28" s="100">
        <v>2.5000000000000001E-2</v>
      </c>
      <c r="F28" s="100">
        <v>0.02</v>
      </c>
      <c r="G28" s="100">
        <v>1.4999999999999999E-2</v>
      </c>
      <c r="H28" s="196">
        <v>0.5</v>
      </c>
      <c r="I28" s="196">
        <v>1.5</v>
      </c>
      <c r="J28" s="196">
        <v>0.5</v>
      </c>
      <c r="K28" s="196">
        <v>1.5</v>
      </c>
      <c r="L28" s="3" t="s">
        <v>19</v>
      </c>
      <c r="M28" s="3">
        <v>1</v>
      </c>
    </row>
    <row r="29" spans="1:13" x14ac:dyDescent="0.2">
      <c r="A29" s="18"/>
      <c r="B29" s="4" t="s">
        <v>453</v>
      </c>
      <c r="C29" s="100">
        <v>75</v>
      </c>
      <c r="D29" s="100">
        <v>75</v>
      </c>
      <c r="E29" s="100">
        <v>75</v>
      </c>
      <c r="F29" s="100">
        <v>75</v>
      </c>
      <c r="G29" s="100">
        <v>75</v>
      </c>
      <c r="H29" s="196"/>
      <c r="I29" s="196"/>
      <c r="J29" s="196"/>
      <c r="K29" s="196"/>
      <c r="L29" s="3"/>
      <c r="M29" s="3"/>
    </row>
    <row r="30" spans="1:13" x14ac:dyDescent="0.2">
      <c r="A30" s="18"/>
      <c r="B30" s="4" t="s">
        <v>454</v>
      </c>
      <c r="C30" s="100">
        <v>25</v>
      </c>
      <c r="D30" s="100">
        <v>25</v>
      </c>
      <c r="E30" s="100">
        <v>25</v>
      </c>
      <c r="F30" s="100">
        <v>25</v>
      </c>
      <c r="G30" s="100">
        <v>25</v>
      </c>
      <c r="H30" s="196"/>
      <c r="I30" s="196"/>
      <c r="J30" s="196"/>
      <c r="K30" s="196"/>
      <c r="L30" s="3"/>
      <c r="M30" s="3"/>
    </row>
    <row r="31" spans="1:13" x14ac:dyDescent="0.2">
      <c r="A31" s="18"/>
      <c r="B31" s="4" t="s">
        <v>774</v>
      </c>
      <c r="C31" s="202">
        <v>0.14399999999999999</v>
      </c>
      <c r="D31" s="202">
        <v>0.12</v>
      </c>
      <c r="E31" s="202">
        <v>0.1</v>
      </c>
      <c r="F31" s="202">
        <v>0.08</v>
      </c>
      <c r="G31" s="202">
        <v>0.06</v>
      </c>
      <c r="H31" s="196">
        <v>0.9</v>
      </c>
      <c r="I31" s="196">
        <v>1.1000000000000001</v>
      </c>
      <c r="J31" s="196">
        <v>0.9</v>
      </c>
      <c r="K31" s="196">
        <v>1.1000000000000001</v>
      </c>
      <c r="L31" s="3"/>
      <c r="M31" s="3">
        <v>1</v>
      </c>
    </row>
    <row r="32" spans="1:13" x14ac:dyDescent="0.2">
      <c r="A32" s="18"/>
      <c r="B32" s="4" t="s">
        <v>775</v>
      </c>
      <c r="C32" s="202">
        <v>0.14399999999999999</v>
      </c>
      <c r="D32" s="202">
        <v>0.12</v>
      </c>
      <c r="E32" s="202">
        <v>0.1</v>
      </c>
      <c r="F32" s="202">
        <v>0.08</v>
      </c>
      <c r="G32" s="202">
        <v>0.06</v>
      </c>
      <c r="H32" s="196">
        <v>0.9</v>
      </c>
      <c r="I32" s="196">
        <v>1.1000000000000001</v>
      </c>
      <c r="J32" s="196">
        <v>0.9</v>
      </c>
      <c r="K32" s="196">
        <v>1.1000000000000001</v>
      </c>
      <c r="L32" s="3"/>
      <c r="M32" s="3">
        <v>1</v>
      </c>
    </row>
    <row r="33" spans="1:13" ht="10.8" thickBot="1" x14ac:dyDescent="0.25">
      <c r="A33" s="19"/>
      <c r="B33" s="33" t="s">
        <v>771</v>
      </c>
      <c r="C33" s="134">
        <v>0</v>
      </c>
      <c r="D33" s="134">
        <v>0</v>
      </c>
      <c r="E33" s="134">
        <v>0</v>
      </c>
      <c r="F33" s="134">
        <v>0</v>
      </c>
      <c r="G33" s="134">
        <v>0</v>
      </c>
      <c r="H33" s="217"/>
      <c r="I33" s="217"/>
      <c r="J33" s="217"/>
      <c r="K33" s="217"/>
      <c r="L33" s="5"/>
      <c r="M33" s="5"/>
    </row>
    <row r="34" spans="1:13" x14ac:dyDescent="0.2">
      <c r="B34" s="9"/>
      <c r="C34" s="9"/>
      <c r="D34" s="9"/>
      <c r="E34" s="9"/>
      <c r="F34" s="9"/>
      <c r="G34" s="9"/>
      <c r="H34" s="35"/>
      <c r="I34" s="35"/>
      <c r="J34" s="35"/>
      <c r="K34" s="35"/>
      <c r="L34" s="23"/>
      <c r="M34" s="23"/>
    </row>
    <row r="35" spans="1:13" x14ac:dyDescent="0.2">
      <c r="A35" s="205" t="s">
        <v>6</v>
      </c>
    </row>
    <row r="36" spans="1:13" x14ac:dyDescent="0.2">
      <c r="A36" s="117"/>
      <c r="B36" s="120" t="s">
        <v>572</v>
      </c>
    </row>
    <row r="37" spans="1:13" x14ac:dyDescent="0.2">
      <c r="A37" s="117"/>
      <c r="B37" s="120" t="s">
        <v>573</v>
      </c>
    </row>
    <row r="38" spans="1:13" x14ac:dyDescent="0.2">
      <c r="A38" s="117"/>
      <c r="B38" s="120" t="s">
        <v>574</v>
      </c>
    </row>
    <row r="39" spans="1:13" x14ac:dyDescent="0.2">
      <c r="A39" s="117"/>
      <c r="B39" s="120" t="s">
        <v>575</v>
      </c>
    </row>
    <row r="40" spans="1:13" x14ac:dyDescent="0.2">
      <c r="A40" s="117"/>
      <c r="B40" s="120" t="s">
        <v>576</v>
      </c>
    </row>
    <row r="41" spans="1:13" x14ac:dyDescent="0.2">
      <c r="A41" s="117"/>
      <c r="B41" s="120" t="s">
        <v>577</v>
      </c>
    </row>
    <row r="42" spans="1:13" x14ac:dyDescent="0.2">
      <c r="A42" s="117"/>
      <c r="B42" s="120" t="s">
        <v>578</v>
      </c>
    </row>
    <row r="43" spans="1:13" x14ac:dyDescent="0.2">
      <c r="A43" s="117"/>
      <c r="B43" s="120" t="s">
        <v>579</v>
      </c>
    </row>
    <row r="44" spans="1:13" x14ac:dyDescent="0.2">
      <c r="A44" s="117"/>
      <c r="B44" s="120" t="s">
        <v>580</v>
      </c>
    </row>
    <row r="45" spans="1:13" x14ac:dyDescent="0.2">
      <c r="B45" s="120"/>
    </row>
    <row r="46" spans="1:13" x14ac:dyDescent="0.2">
      <c r="A46" s="205" t="s">
        <v>16</v>
      </c>
    </row>
    <row r="47" spans="1:13" x14ac:dyDescent="0.2">
      <c r="A47" s="117"/>
      <c r="B47" s="120" t="s">
        <v>191</v>
      </c>
    </row>
    <row r="48" spans="1:13" x14ac:dyDescent="0.2">
      <c r="A48" s="117"/>
      <c r="B48" s="120" t="s">
        <v>192</v>
      </c>
    </row>
    <row r="49" spans="1:2" x14ac:dyDescent="0.2">
      <c r="A49" s="117"/>
      <c r="B49" s="120" t="s">
        <v>193</v>
      </c>
    </row>
    <row r="50" spans="1:2" x14ac:dyDescent="0.2">
      <c r="A50" s="117"/>
      <c r="B50" s="120" t="s">
        <v>194</v>
      </c>
    </row>
    <row r="51" spans="1:2" x14ac:dyDescent="0.2">
      <c r="A51" s="117"/>
      <c r="B51" s="120" t="s">
        <v>195</v>
      </c>
    </row>
    <row r="52" spans="1:2" x14ac:dyDescent="0.2">
      <c r="A52" s="117"/>
      <c r="B52" s="120" t="s">
        <v>196</v>
      </c>
    </row>
    <row r="53" spans="1:2" x14ac:dyDescent="0.2">
      <c r="A53" s="117"/>
      <c r="B53" s="120" t="s">
        <v>581</v>
      </c>
    </row>
    <row r="54" spans="1:2" x14ac:dyDescent="0.2">
      <c r="A54" s="117"/>
      <c r="B54" s="120" t="s">
        <v>503</v>
      </c>
    </row>
  </sheetData>
  <mergeCells count="1">
    <mergeCell ref="C1:M1"/>
  </mergeCells>
  <hyperlinks>
    <hyperlink ref="B47" r:id="rId1" display="https://doi.org/10.1016/j.renene.2015.07.066"/>
    <hyperlink ref="B48" r:id="rId2" display="https://www.aramis.admin.ch/Default.aspx?DocumentID=45656&amp;Load=true"/>
    <hyperlink ref="B49" r:id="rId3" display="https://www.di-verlag.de/media/content/gwf-GE/gwf_Gas_5_14/gwf-GE_05_2014_FB_Kurt.pdf?xaf26a=7841c984ef837209544e"/>
    <hyperlink ref="B50" r:id="rId4" display="https://doi.org/10.1002/wene.97"/>
    <hyperlink ref="B51" r:id="rId5" display="https://www.tuwien.ac.at/fileadmin/t/tuwien/fotos/pa/download/2015/HM2015/Flyer_Power_to_Bio--Gas_EN.pdf"/>
    <hyperlink ref="B52" r:id="rId6" display="http://www.hz-inova.com/cms/en/home?p=6276"/>
    <hyperlink ref="C1" location="INDEX" display="SNG from Biogas"/>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M57"/>
  <sheetViews>
    <sheetView showGridLines="0" topLeftCell="A2" zoomScaleNormal="100" workbookViewId="0">
      <selection activeCell="B16" sqref="B16"/>
    </sheetView>
  </sheetViews>
  <sheetFormatPr defaultColWidth="8.88671875" defaultRowHeight="10.199999999999999" x14ac:dyDescent="0.2"/>
  <cols>
    <col min="1" max="1" width="2.88671875" style="121" customWidth="1"/>
    <col min="2" max="2" width="39.109375" style="121" customWidth="1"/>
    <col min="3" max="3" width="4.109375" style="121" bestFit="1" customWidth="1"/>
    <col min="4" max="7" width="5.109375" style="121" bestFit="1" customWidth="1"/>
    <col min="8" max="11" width="4.5546875" style="121" bestFit="1" customWidth="1"/>
    <col min="12" max="12" width="5.109375" style="121" bestFit="1" customWidth="1"/>
    <col min="13" max="13" width="3" style="121" bestFit="1" customWidth="1"/>
    <col min="14" max="16384" width="8.88671875" style="121"/>
  </cols>
  <sheetData>
    <row r="1" spans="1:13" ht="24" customHeight="1" x14ac:dyDescent="0.2">
      <c r="A1" s="27" t="s">
        <v>15</v>
      </c>
      <c r="B1" s="6"/>
      <c r="C1" s="420" t="s">
        <v>197</v>
      </c>
      <c r="D1" s="425"/>
      <c r="E1" s="425"/>
      <c r="F1" s="425"/>
      <c r="G1" s="425"/>
      <c r="H1" s="425"/>
      <c r="I1" s="425"/>
      <c r="J1" s="425"/>
      <c r="K1" s="425"/>
      <c r="L1" s="425"/>
      <c r="M1" s="425"/>
    </row>
    <row r="2" spans="1:13" x14ac:dyDescent="0.2">
      <c r="A2" s="7" t="s">
        <v>412</v>
      </c>
      <c r="B2" s="7"/>
      <c r="C2" s="34">
        <v>2015</v>
      </c>
      <c r="D2" s="34">
        <v>2020</v>
      </c>
      <c r="E2" s="34">
        <v>2030</v>
      </c>
      <c r="F2" s="34">
        <v>2040</v>
      </c>
      <c r="G2" s="34">
        <v>2050</v>
      </c>
      <c r="H2" s="90">
        <v>2020</v>
      </c>
      <c r="I2" s="90">
        <v>2020</v>
      </c>
      <c r="J2" s="90">
        <v>2050</v>
      </c>
      <c r="K2" s="90">
        <v>2050</v>
      </c>
      <c r="L2" s="15" t="s">
        <v>14</v>
      </c>
      <c r="M2" s="15" t="s">
        <v>13</v>
      </c>
    </row>
    <row r="3" spans="1:13" ht="10.8" thickBot="1" x14ac:dyDescent="0.25">
      <c r="A3" s="31" t="s">
        <v>832</v>
      </c>
      <c r="B3" s="8"/>
      <c r="C3" s="83" t="s">
        <v>833</v>
      </c>
      <c r="D3" s="83" t="s">
        <v>833</v>
      </c>
      <c r="E3" s="83" t="s">
        <v>833</v>
      </c>
      <c r="F3" s="83" t="s">
        <v>833</v>
      </c>
      <c r="G3" s="83" t="s">
        <v>833</v>
      </c>
      <c r="H3" s="93" t="s">
        <v>12</v>
      </c>
      <c r="I3" s="93" t="s">
        <v>11</v>
      </c>
      <c r="J3" s="93" t="s">
        <v>12</v>
      </c>
      <c r="K3" s="93" t="s">
        <v>11</v>
      </c>
      <c r="L3" s="32" t="s">
        <v>17</v>
      </c>
      <c r="M3" s="32" t="s">
        <v>17</v>
      </c>
    </row>
    <row r="4" spans="1:13" x14ac:dyDescent="0.2">
      <c r="A4" s="24" t="s">
        <v>413</v>
      </c>
      <c r="B4" s="1" t="s">
        <v>414</v>
      </c>
      <c r="C4" s="2"/>
      <c r="D4" s="2"/>
      <c r="E4" s="2"/>
      <c r="F4" s="2"/>
      <c r="G4" s="2"/>
      <c r="H4" s="2"/>
      <c r="I4" s="2"/>
      <c r="J4" s="2"/>
      <c r="K4" s="2"/>
      <c r="L4" s="3"/>
      <c r="M4" s="3"/>
    </row>
    <row r="5" spans="1:13" x14ac:dyDescent="0.2">
      <c r="A5" s="18" t="s">
        <v>10</v>
      </c>
      <c r="B5" s="18"/>
      <c r="C5" s="2"/>
      <c r="D5" s="2"/>
      <c r="E5" s="2"/>
      <c r="F5" s="2"/>
      <c r="G5" s="2"/>
      <c r="H5" s="2"/>
      <c r="I5" s="2"/>
      <c r="J5" s="2"/>
      <c r="K5" s="2"/>
      <c r="L5" s="3"/>
      <c r="M5" s="3"/>
    </row>
    <row r="6" spans="1:13" x14ac:dyDescent="0.2">
      <c r="A6" s="18"/>
      <c r="B6" s="4" t="s">
        <v>634</v>
      </c>
      <c r="C6" s="100" t="s">
        <v>122</v>
      </c>
      <c r="D6" s="100">
        <v>120</v>
      </c>
      <c r="E6" s="100">
        <v>180</v>
      </c>
      <c r="F6" s="100">
        <v>250</v>
      </c>
      <c r="G6" s="100">
        <v>300</v>
      </c>
      <c r="H6" s="196">
        <v>0.5</v>
      </c>
      <c r="I6" s="196">
        <v>1.25</v>
      </c>
      <c r="J6" s="196">
        <v>0.75</v>
      </c>
      <c r="K6" s="196">
        <v>1.25</v>
      </c>
      <c r="L6" s="3" t="s">
        <v>75</v>
      </c>
      <c r="M6" s="3" t="s">
        <v>121</v>
      </c>
    </row>
    <row r="7" spans="1:13" x14ac:dyDescent="0.2">
      <c r="A7" s="18"/>
      <c r="B7" s="4" t="s">
        <v>635</v>
      </c>
      <c r="C7" s="100" t="s">
        <v>122</v>
      </c>
      <c r="D7" s="100">
        <v>145</v>
      </c>
      <c r="E7" s="100">
        <v>220</v>
      </c>
      <c r="F7" s="100">
        <v>300</v>
      </c>
      <c r="G7" s="100">
        <v>360</v>
      </c>
      <c r="H7" s="196">
        <v>0.5</v>
      </c>
      <c r="I7" s="196">
        <v>1.25</v>
      </c>
      <c r="J7" s="196">
        <v>0.75</v>
      </c>
      <c r="K7" s="196">
        <v>1.25</v>
      </c>
      <c r="L7" s="3" t="s">
        <v>76</v>
      </c>
      <c r="M7" s="3" t="s">
        <v>121</v>
      </c>
    </row>
    <row r="8" spans="1:13" x14ac:dyDescent="0.2">
      <c r="A8" s="18"/>
      <c r="B8" s="18" t="s">
        <v>590</v>
      </c>
      <c r="C8" s="100"/>
      <c r="D8" s="100"/>
      <c r="E8" s="100"/>
      <c r="F8" s="100"/>
      <c r="G8" s="100"/>
      <c r="H8" s="196"/>
      <c r="I8" s="100"/>
      <c r="J8" s="100"/>
      <c r="K8" s="100"/>
      <c r="L8" s="3"/>
      <c r="M8" s="3"/>
    </row>
    <row r="9" spans="1:13" x14ac:dyDescent="0.2">
      <c r="A9" s="18"/>
      <c r="B9" s="4" t="s">
        <v>629</v>
      </c>
      <c r="C9" s="100" t="s">
        <v>122</v>
      </c>
      <c r="D9" s="100">
        <v>0.95</v>
      </c>
      <c r="E9" s="100">
        <v>0.95</v>
      </c>
      <c r="F9" s="100">
        <v>0.95</v>
      </c>
      <c r="G9" s="100">
        <v>0.95</v>
      </c>
      <c r="H9" s="196">
        <v>0.9</v>
      </c>
      <c r="I9" s="199">
        <v>1.5</v>
      </c>
      <c r="J9" s="199">
        <v>0.9</v>
      </c>
      <c r="K9" s="199">
        <v>1.25</v>
      </c>
      <c r="L9" s="3" t="s">
        <v>1</v>
      </c>
      <c r="M9" s="3">
        <v>4</v>
      </c>
    </row>
    <row r="10" spans="1:13" x14ac:dyDescent="0.2">
      <c r="A10" s="18"/>
      <c r="B10" s="4" t="s">
        <v>603</v>
      </c>
      <c r="C10" s="100" t="s">
        <v>122</v>
      </c>
      <c r="D10" s="100">
        <v>0.05</v>
      </c>
      <c r="E10" s="100">
        <v>0.05</v>
      </c>
      <c r="F10" s="100">
        <v>0.05</v>
      </c>
      <c r="G10" s="100">
        <v>0.05</v>
      </c>
      <c r="H10" s="196">
        <v>0.75</v>
      </c>
      <c r="I10" s="199">
        <v>1.25</v>
      </c>
      <c r="J10" s="199">
        <v>0.75</v>
      </c>
      <c r="K10" s="199">
        <v>1.25</v>
      </c>
      <c r="L10" s="3" t="s">
        <v>1</v>
      </c>
      <c r="M10" s="3">
        <v>4</v>
      </c>
    </row>
    <row r="11" spans="1:13" x14ac:dyDescent="0.2">
      <c r="A11" s="18"/>
      <c r="B11" s="18" t="s">
        <v>591</v>
      </c>
      <c r="C11" s="100"/>
      <c r="D11" s="100"/>
      <c r="E11" s="100"/>
      <c r="F11" s="100"/>
      <c r="G11" s="100"/>
      <c r="H11" s="196"/>
      <c r="I11" s="199"/>
      <c r="J11" s="199"/>
      <c r="K11" s="199"/>
      <c r="L11" s="3"/>
      <c r="M11" s="3"/>
    </row>
    <row r="12" spans="1:13" x14ac:dyDescent="0.2">
      <c r="A12" s="18"/>
      <c r="B12" s="4" t="s">
        <v>636</v>
      </c>
      <c r="C12" s="100" t="s">
        <v>122</v>
      </c>
      <c r="D12" s="100">
        <v>0.82</v>
      </c>
      <c r="E12" s="100">
        <v>0.82</v>
      </c>
      <c r="F12" s="100">
        <v>0.82</v>
      </c>
      <c r="G12" s="100">
        <v>0.82</v>
      </c>
      <c r="H12" s="196">
        <v>0.9</v>
      </c>
      <c r="I12" s="199">
        <v>1.1000000000000001</v>
      </c>
      <c r="J12" s="199">
        <v>0.9</v>
      </c>
      <c r="K12" s="199">
        <v>1.1000000000000001</v>
      </c>
      <c r="L12" s="3" t="s">
        <v>1</v>
      </c>
      <c r="M12" s="3">
        <v>4</v>
      </c>
    </row>
    <row r="13" spans="1:13" x14ac:dyDescent="0.2">
      <c r="A13" s="18"/>
      <c r="B13" s="4" t="s">
        <v>941</v>
      </c>
      <c r="C13" s="100" t="s">
        <v>122</v>
      </c>
      <c r="D13" s="100">
        <v>0</v>
      </c>
      <c r="E13" s="100">
        <v>0</v>
      </c>
      <c r="F13" s="100">
        <v>0</v>
      </c>
      <c r="G13" s="100">
        <v>0</v>
      </c>
      <c r="H13" s="196">
        <v>0.9</v>
      </c>
      <c r="I13" s="196">
        <v>1.1000000000000001</v>
      </c>
      <c r="J13" s="196">
        <v>0.9</v>
      </c>
      <c r="K13" s="196">
        <v>1.1000000000000001</v>
      </c>
      <c r="L13" s="3" t="s">
        <v>1</v>
      </c>
      <c r="M13" s="3">
        <v>4</v>
      </c>
    </row>
    <row r="14" spans="1:13" x14ac:dyDescent="0.2">
      <c r="A14" s="18"/>
      <c r="B14" s="4" t="s">
        <v>417</v>
      </c>
      <c r="C14" s="100" t="s">
        <v>122</v>
      </c>
      <c r="D14" s="100">
        <v>4</v>
      </c>
      <c r="E14" s="100">
        <v>0</v>
      </c>
      <c r="F14" s="100">
        <v>0</v>
      </c>
      <c r="G14" s="100">
        <v>0</v>
      </c>
      <c r="H14" s="196"/>
      <c r="I14" s="196"/>
      <c r="J14" s="196"/>
      <c r="K14" s="196"/>
      <c r="L14" s="3"/>
      <c r="M14" s="3"/>
    </row>
    <row r="15" spans="1:13" x14ac:dyDescent="0.2">
      <c r="A15" s="18"/>
      <c r="B15" s="4" t="s">
        <v>422</v>
      </c>
      <c r="C15" s="100">
        <v>4</v>
      </c>
      <c r="D15" s="100">
        <v>4</v>
      </c>
      <c r="E15" s="100">
        <v>4</v>
      </c>
      <c r="F15" s="100">
        <v>4</v>
      </c>
      <c r="G15" s="100">
        <v>4</v>
      </c>
      <c r="H15" s="196"/>
      <c r="I15" s="196"/>
      <c r="J15" s="196"/>
      <c r="K15" s="196"/>
      <c r="L15" s="3" t="s">
        <v>3</v>
      </c>
      <c r="M15" s="3">
        <v>8</v>
      </c>
    </row>
    <row r="16" spans="1:13" x14ac:dyDescent="0.2">
      <c r="A16" s="18"/>
      <c r="B16" s="4" t="s">
        <v>419</v>
      </c>
      <c r="C16" s="100">
        <v>20</v>
      </c>
      <c r="D16" s="100">
        <v>20</v>
      </c>
      <c r="E16" s="100">
        <v>20</v>
      </c>
      <c r="F16" s="100">
        <v>20</v>
      </c>
      <c r="G16" s="100">
        <v>20</v>
      </c>
      <c r="H16" s="196"/>
      <c r="I16" s="196"/>
      <c r="J16" s="196"/>
      <c r="K16" s="196"/>
      <c r="L16" s="3" t="s">
        <v>19</v>
      </c>
      <c r="M16" s="3"/>
    </row>
    <row r="17" spans="1:13" x14ac:dyDescent="0.2">
      <c r="A17" s="18"/>
      <c r="B17" s="4" t="s">
        <v>420</v>
      </c>
      <c r="C17" s="100">
        <v>2</v>
      </c>
      <c r="D17" s="100">
        <v>2</v>
      </c>
      <c r="E17" s="100">
        <v>2</v>
      </c>
      <c r="F17" s="100">
        <v>2</v>
      </c>
      <c r="G17" s="100">
        <v>2</v>
      </c>
      <c r="H17" s="196"/>
      <c r="I17" s="196"/>
      <c r="J17" s="196"/>
      <c r="K17" s="196"/>
      <c r="L17" s="3"/>
      <c r="M17" s="3"/>
    </row>
    <row r="18" spans="1:13" x14ac:dyDescent="0.2">
      <c r="A18" s="18" t="s">
        <v>415</v>
      </c>
      <c r="B18" s="18"/>
      <c r="C18" s="100"/>
      <c r="D18" s="100"/>
      <c r="E18" s="100"/>
      <c r="F18" s="100"/>
      <c r="G18" s="100"/>
      <c r="H18" s="196"/>
      <c r="I18" s="196"/>
      <c r="J18" s="196"/>
      <c r="K18" s="196"/>
      <c r="L18" s="3"/>
      <c r="M18" s="3"/>
    </row>
    <row r="19" spans="1:13" x14ac:dyDescent="0.2">
      <c r="A19" s="18"/>
      <c r="B19" s="4" t="s">
        <v>776</v>
      </c>
      <c r="C19" s="100" t="s">
        <v>122</v>
      </c>
      <c r="D19" s="202">
        <v>2.1972752043596731</v>
      </c>
      <c r="E19" s="202">
        <v>1.6479564032697545</v>
      </c>
      <c r="F19" s="202">
        <v>1.2359673024523161</v>
      </c>
      <c r="G19" s="202">
        <v>1.0986376021798363</v>
      </c>
      <c r="H19" s="196">
        <v>0.75</v>
      </c>
      <c r="I19" s="196">
        <v>1.25</v>
      </c>
      <c r="J19" s="196">
        <v>0.75</v>
      </c>
      <c r="K19" s="196">
        <v>1.25</v>
      </c>
      <c r="L19" s="3" t="s">
        <v>123</v>
      </c>
      <c r="M19" s="3" t="s">
        <v>124</v>
      </c>
    </row>
    <row r="20" spans="1:13" x14ac:dyDescent="0.2">
      <c r="A20" s="18"/>
      <c r="B20" s="4" t="s">
        <v>453</v>
      </c>
      <c r="C20" s="100" t="s">
        <v>122</v>
      </c>
      <c r="D20" s="100">
        <v>75</v>
      </c>
      <c r="E20" s="100">
        <v>75</v>
      </c>
      <c r="F20" s="100">
        <v>75</v>
      </c>
      <c r="G20" s="100">
        <v>75</v>
      </c>
      <c r="H20" s="196"/>
      <c r="I20" s="196"/>
      <c r="J20" s="196"/>
      <c r="K20" s="196"/>
      <c r="L20" s="3"/>
      <c r="M20" s="3"/>
    </row>
    <row r="21" spans="1:13" x14ac:dyDescent="0.2">
      <c r="A21" s="18"/>
      <c r="B21" s="4" t="s">
        <v>454</v>
      </c>
      <c r="C21" s="100" t="s">
        <v>122</v>
      </c>
      <c r="D21" s="100">
        <v>25</v>
      </c>
      <c r="E21" s="100">
        <v>25</v>
      </c>
      <c r="F21" s="100">
        <v>25</v>
      </c>
      <c r="G21" s="100">
        <v>25</v>
      </c>
      <c r="H21" s="196"/>
      <c r="I21" s="196"/>
      <c r="J21" s="196"/>
      <c r="K21" s="196"/>
      <c r="L21" s="3"/>
      <c r="M21" s="3"/>
    </row>
    <row r="22" spans="1:13" x14ac:dyDescent="0.2">
      <c r="A22" s="18"/>
      <c r="B22" s="4" t="s">
        <v>777</v>
      </c>
      <c r="C22" s="100" t="s">
        <v>122</v>
      </c>
      <c r="D22" s="200">
        <v>6.2779291553133512E-2</v>
      </c>
      <c r="E22" s="200">
        <v>6.2779291553133498E-2</v>
      </c>
      <c r="F22" s="200">
        <v>6.2779291553133498E-2</v>
      </c>
      <c r="G22" s="200">
        <v>6.2779291553133498E-2</v>
      </c>
      <c r="H22" s="196">
        <v>0.75</v>
      </c>
      <c r="I22" s="196">
        <v>1.25</v>
      </c>
      <c r="J22" s="196">
        <v>0.75</v>
      </c>
      <c r="K22" s="196">
        <v>1.25</v>
      </c>
      <c r="L22" s="3" t="s">
        <v>125</v>
      </c>
      <c r="M22" s="3">
        <v>6</v>
      </c>
    </row>
    <row r="23" spans="1:13" x14ac:dyDescent="0.2">
      <c r="A23" s="18"/>
      <c r="B23" s="4" t="s">
        <v>728</v>
      </c>
      <c r="C23" s="100" t="s">
        <v>122</v>
      </c>
      <c r="D23" s="200">
        <v>14.013234721681588</v>
      </c>
      <c r="E23" s="200">
        <v>14.013234721681586</v>
      </c>
      <c r="F23" s="200">
        <v>14.013234721681586</v>
      </c>
      <c r="G23" s="200">
        <v>14.013234721681588</v>
      </c>
      <c r="H23" s="196">
        <v>0.75</v>
      </c>
      <c r="I23" s="196">
        <v>1.25</v>
      </c>
      <c r="J23" s="196">
        <v>0.75</v>
      </c>
      <c r="K23" s="196">
        <v>1.25</v>
      </c>
      <c r="L23" s="3" t="s">
        <v>125</v>
      </c>
      <c r="M23" s="3">
        <v>6</v>
      </c>
    </row>
    <row r="24" spans="1:13" x14ac:dyDescent="0.2">
      <c r="A24" s="18"/>
      <c r="B24" s="4" t="s">
        <v>778</v>
      </c>
      <c r="C24" s="100" t="s">
        <v>122</v>
      </c>
      <c r="D24" s="100">
        <v>0</v>
      </c>
      <c r="E24" s="100">
        <v>0</v>
      </c>
      <c r="F24" s="100">
        <v>0</v>
      </c>
      <c r="G24" s="100">
        <v>0</v>
      </c>
      <c r="H24" s="196"/>
      <c r="I24" s="199"/>
      <c r="J24" s="199"/>
      <c r="K24" s="199"/>
      <c r="L24" s="3"/>
      <c r="M24" s="3"/>
    </row>
    <row r="25" spans="1:13" x14ac:dyDescent="0.2">
      <c r="A25" s="18" t="s">
        <v>36</v>
      </c>
      <c r="C25" s="100"/>
      <c r="D25" s="100"/>
      <c r="E25" s="100"/>
      <c r="F25" s="100"/>
      <c r="G25" s="100"/>
      <c r="H25" s="196"/>
      <c r="I25" s="199"/>
      <c r="J25" s="199"/>
      <c r="K25" s="199"/>
      <c r="L25" s="3"/>
      <c r="M25" s="3"/>
    </row>
    <row r="26" spans="1:13" x14ac:dyDescent="0.2">
      <c r="A26" s="18"/>
      <c r="B26" s="4" t="s">
        <v>779</v>
      </c>
      <c r="C26" s="100">
        <v>36.700000000000003</v>
      </c>
      <c r="D26" s="100">
        <v>36.700000000000003</v>
      </c>
      <c r="E26" s="100">
        <v>36.700000000000003</v>
      </c>
      <c r="F26" s="100">
        <v>36.700000000000003</v>
      </c>
      <c r="G26" s="100">
        <v>36.700000000000003</v>
      </c>
      <c r="H26" s="196"/>
      <c r="I26" s="199"/>
      <c r="J26" s="199"/>
      <c r="K26" s="199"/>
      <c r="L26" s="3"/>
      <c r="M26" s="3"/>
    </row>
    <row r="27" spans="1:13" x14ac:dyDescent="0.2">
      <c r="A27" s="18"/>
      <c r="B27" s="4" t="s">
        <v>704</v>
      </c>
      <c r="C27" s="100">
        <v>1.05</v>
      </c>
      <c r="D27" s="100">
        <v>1.05</v>
      </c>
      <c r="E27" s="100">
        <v>1.05</v>
      </c>
      <c r="F27" s="100">
        <v>1.05</v>
      </c>
      <c r="G27" s="100">
        <v>1.05</v>
      </c>
      <c r="H27" s="196"/>
      <c r="I27" s="100"/>
      <c r="J27" s="100"/>
      <c r="K27" s="100"/>
      <c r="L27" s="3"/>
      <c r="M27" s="3"/>
    </row>
    <row r="28" spans="1:13" x14ac:dyDescent="0.2">
      <c r="A28" s="18"/>
      <c r="B28" s="4" t="s">
        <v>780</v>
      </c>
      <c r="C28" s="100" t="s">
        <v>122</v>
      </c>
      <c r="D28" s="202">
        <v>2.6666666666666665</v>
      </c>
      <c r="E28" s="202">
        <v>2</v>
      </c>
      <c r="F28" s="202">
        <v>1.5</v>
      </c>
      <c r="G28" s="202">
        <v>1.3333333333333333</v>
      </c>
      <c r="H28" s="196">
        <v>0.75</v>
      </c>
      <c r="I28" s="196">
        <v>1.25</v>
      </c>
      <c r="J28" s="196">
        <v>0.75</v>
      </c>
      <c r="K28" s="196">
        <v>1.25</v>
      </c>
      <c r="L28" s="3" t="s">
        <v>123</v>
      </c>
      <c r="M28" s="3" t="s">
        <v>124</v>
      </c>
    </row>
    <row r="29" spans="1:13" x14ac:dyDescent="0.2">
      <c r="A29" s="18"/>
      <c r="B29" s="4" t="s">
        <v>453</v>
      </c>
      <c r="C29" s="100" t="s">
        <v>122</v>
      </c>
      <c r="D29" s="100">
        <v>75</v>
      </c>
      <c r="E29" s="100">
        <v>75</v>
      </c>
      <c r="F29" s="100">
        <v>75</v>
      </c>
      <c r="G29" s="100">
        <v>75</v>
      </c>
      <c r="H29" s="196"/>
      <c r="I29" s="196"/>
      <c r="J29" s="196"/>
      <c r="K29" s="196"/>
      <c r="L29" s="3"/>
      <c r="M29" s="3"/>
    </row>
    <row r="30" spans="1:13" x14ac:dyDescent="0.2">
      <c r="A30" s="18"/>
      <c r="B30" s="4" t="s">
        <v>454</v>
      </c>
      <c r="C30" s="100" t="s">
        <v>122</v>
      </c>
      <c r="D30" s="100">
        <v>25</v>
      </c>
      <c r="E30" s="100">
        <v>25</v>
      </c>
      <c r="F30" s="100">
        <v>25</v>
      </c>
      <c r="G30" s="100">
        <v>25</v>
      </c>
      <c r="H30" s="196"/>
      <c r="I30" s="196"/>
      <c r="J30" s="196"/>
      <c r="K30" s="196"/>
      <c r="L30" s="3"/>
      <c r="M30" s="3"/>
    </row>
    <row r="31" spans="1:13" x14ac:dyDescent="0.2">
      <c r="A31" s="18"/>
      <c r="B31" s="4" t="s">
        <v>755</v>
      </c>
      <c r="C31" s="100" t="s">
        <v>122</v>
      </c>
      <c r="D31" s="200">
        <v>7.6190476190476183E-2</v>
      </c>
      <c r="E31" s="200">
        <v>7.6190476190476183E-2</v>
      </c>
      <c r="F31" s="200">
        <v>7.6190476190476183E-2</v>
      </c>
      <c r="G31" s="200">
        <v>7.6190476190476183E-2</v>
      </c>
      <c r="H31" s="196">
        <v>0.75</v>
      </c>
      <c r="I31" s="196">
        <v>1.25</v>
      </c>
      <c r="J31" s="196">
        <v>0.75</v>
      </c>
      <c r="K31" s="196">
        <v>1.25</v>
      </c>
      <c r="L31" s="3" t="s">
        <v>125</v>
      </c>
      <c r="M31" s="3">
        <v>6</v>
      </c>
    </row>
    <row r="32" spans="1:13" x14ac:dyDescent="0.2">
      <c r="A32" s="18"/>
      <c r="B32" s="4" t="s">
        <v>756</v>
      </c>
      <c r="C32" s="100" t="s">
        <v>122</v>
      </c>
      <c r="D32" s="200">
        <v>0.14285714285714285</v>
      </c>
      <c r="E32" s="200">
        <v>0.14285714285714285</v>
      </c>
      <c r="F32" s="200">
        <v>0.14285714285714285</v>
      </c>
      <c r="G32" s="200">
        <v>0.14285714285714285</v>
      </c>
      <c r="H32" s="196">
        <v>0.75</v>
      </c>
      <c r="I32" s="196">
        <v>1.25</v>
      </c>
      <c r="J32" s="196">
        <v>0.75</v>
      </c>
      <c r="K32" s="196">
        <v>1.25</v>
      </c>
      <c r="L32" s="3" t="s">
        <v>125</v>
      </c>
      <c r="M32" s="3">
        <v>6</v>
      </c>
    </row>
    <row r="33" spans="1:13" ht="10.8" thickBot="1" x14ac:dyDescent="0.25">
      <c r="A33" s="19"/>
      <c r="B33" s="33" t="s">
        <v>781</v>
      </c>
      <c r="C33" s="134" t="s">
        <v>122</v>
      </c>
      <c r="D33" s="134">
        <v>0</v>
      </c>
      <c r="E33" s="134">
        <v>0</v>
      </c>
      <c r="F33" s="134"/>
      <c r="G33" s="134">
        <v>0</v>
      </c>
      <c r="H33" s="217"/>
      <c r="I33" s="217"/>
      <c r="J33" s="217"/>
      <c r="K33" s="217"/>
      <c r="L33" s="5"/>
      <c r="M33" s="5"/>
    </row>
    <row r="34" spans="1:13" x14ac:dyDescent="0.2">
      <c r="B34" s="9"/>
      <c r="C34" s="40"/>
      <c r="D34" s="40"/>
      <c r="E34" s="40"/>
      <c r="F34" s="40"/>
      <c r="G34" s="40"/>
      <c r="H34" s="35"/>
      <c r="I34" s="35"/>
      <c r="J34" s="35"/>
      <c r="K34" s="35"/>
      <c r="L34" s="23"/>
      <c r="M34" s="23"/>
    </row>
    <row r="35" spans="1:13" x14ac:dyDescent="0.2">
      <c r="A35" s="205" t="s">
        <v>6</v>
      </c>
    </row>
    <row r="36" spans="1:13" x14ac:dyDescent="0.2">
      <c r="A36" s="117"/>
      <c r="B36" s="120" t="s">
        <v>555</v>
      </c>
    </row>
    <row r="37" spans="1:13" x14ac:dyDescent="0.2">
      <c r="A37" s="117"/>
      <c r="B37" s="120" t="s">
        <v>179</v>
      </c>
    </row>
    <row r="38" spans="1:13" x14ac:dyDescent="0.2">
      <c r="A38" s="117"/>
      <c r="B38" s="120" t="s">
        <v>582</v>
      </c>
    </row>
    <row r="39" spans="1:13" x14ac:dyDescent="0.2">
      <c r="A39" s="117"/>
      <c r="B39" s="120" t="s">
        <v>557</v>
      </c>
    </row>
    <row r="40" spans="1:13" ht="12" x14ac:dyDescent="0.2">
      <c r="A40" s="117"/>
      <c r="B40" s="120" t="s">
        <v>558</v>
      </c>
    </row>
    <row r="41" spans="1:13" x14ac:dyDescent="0.2">
      <c r="A41" s="117"/>
      <c r="B41" s="120" t="s">
        <v>583</v>
      </c>
    </row>
    <row r="42" spans="1:13" ht="12" x14ac:dyDescent="0.2">
      <c r="A42" s="117"/>
      <c r="B42" s="120" t="s">
        <v>584</v>
      </c>
    </row>
    <row r="43" spans="1:13" x14ac:dyDescent="0.2">
      <c r="A43" s="117"/>
      <c r="B43" s="120" t="s">
        <v>561</v>
      </c>
    </row>
    <row r="44" spans="1:13" x14ac:dyDescent="0.2">
      <c r="B44" s="120" t="s">
        <v>830</v>
      </c>
    </row>
    <row r="45" spans="1:13" x14ac:dyDescent="0.2">
      <c r="A45" s="205" t="s">
        <v>16</v>
      </c>
    </row>
    <row r="46" spans="1:13" x14ac:dyDescent="0.2">
      <c r="A46" s="117"/>
      <c r="B46" s="120" t="s">
        <v>198</v>
      </c>
    </row>
    <row r="47" spans="1:13" x14ac:dyDescent="0.2">
      <c r="A47" s="117"/>
      <c r="B47" s="120" t="s">
        <v>199</v>
      </c>
    </row>
    <row r="48" spans="1:13" x14ac:dyDescent="0.2">
      <c r="A48" s="117"/>
      <c r="B48" s="120" t="s">
        <v>200</v>
      </c>
    </row>
    <row r="49" spans="1:2" x14ac:dyDescent="0.2">
      <c r="A49" s="117"/>
      <c r="B49" s="120" t="s">
        <v>201</v>
      </c>
    </row>
    <row r="50" spans="1:2" x14ac:dyDescent="0.2">
      <c r="A50" s="117"/>
      <c r="B50" s="120" t="s">
        <v>202</v>
      </c>
    </row>
    <row r="51" spans="1:2" x14ac:dyDescent="0.2">
      <c r="A51" s="117"/>
      <c r="B51" s="120" t="s">
        <v>203</v>
      </c>
    </row>
    <row r="52" spans="1:2" x14ac:dyDescent="0.2">
      <c r="A52" s="117"/>
      <c r="B52" s="120" t="s">
        <v>204</v>
      </c>
    </row>
    <row r="53" spans="1:2" x14ac:dyDescent="0.2">
      <c r="A53" s="117"/>
      <c r="B53" s="120" t="s">
        <v>205</v>
      </c>
    </row>
    <row r="54" spans="1:2" x14ac:dyDescent="0.2">
      <c r="A54" s="117"/>
      <c r="B54" s="120" t="s">
        <v>206</v>
      </c>
    </row>
    <row r="55" spans="1:2" x14ac:dyDescent="0.2">
      <c r="A55" s="117"/>
      <c r="B55" s="120" t="s">
        <v>207</v>
      </c>
    </row>
    <row r="56" spans="1:2" x14ac:dyDescent="0.2">
      <c r="A56" s="117"/>
      <c r="B56" s="120" t="s">
        <v>208</v>
      </c>
    </row>
    <row r="57" spans="1:2" x14ac:dyDescent="0.2">
      <c r="A57" s="117"/>
      <c r="B57" s="120" t="s">
        <v>209</v>
      </c>
    </row>
  </sheetData>
  <mergeCells count="1">
    <mergeCell ref="C1:M1"/>
  </mergeCells>
  <hyperlinks>
    <hyperlink ref="B46" r:id="rId1" display="http://steeperenergy.com/2017/12/15/steeper-energy-announces-eur-50-6-m-dkk-377-m-advanced-biofuel-project-with-norwegian-swedish-joint-venture-silva-green-fuel-in-licensing-deal/"/>
    <hyperlink ref="B47" r:id="rId2" display="https://doi.org/10.1007/s13399-017-0248-8"/>
    <hyperlink ref="B48" r:id="rId3" display="http://www.etc-cte.ec.gc.ca/databases/oilproperties/pdf/web_bunker_c_fuel_oil.pdf"/>
    <hyperlink ref="B49" r:id="rId4" display="http://www.biofuelsdigest.com/bdigest/2017/02/02/fracking-biomass-steeper-energy-and-the-pursuit-of-renewable-hydrocarbons/"/>
    <hyperlink ref="B50" r:id="rId5" display="https://doi.org/10.1007/s13399-017-0248-8"/>
    <hyperlink ref="B51" r:id="rId6" display="https://www.bio.org/sites/default/files/0830AM-Perry Toms.pdf"/>
    <hyperlink ref="B52" r:id="rId7" display="https://doi.org/10.1016/j.apenergy.2014.03.053"/>
    <hyperlink ref="B53" r:id="rId8" display="http://www.licella.com.au/news/licella-canfor-joint-venture-at-the-forefront-of-global-bioenergy/"/>
    <hyperlink ref="B54" r:id="rId9" display="https://doi.org/10.1016/B978-0-08-101029-7.00009-6"/>
    <hyperlink ref="B55" r:id="rId10" display="http://www.ourenergypolicy.org/wp-content/uploads/2015/08/60462.pdf"/>
    <hyperlink ref="B56" r:id="rId11" display="https://doi.org/10.13044/j.sdewes.d5.0177"/>
    <hyperlink ref="B57" r:id="rId12" display="https://doi.org/10.1002/bbb.1831"/>
    <hyperlink ref="C1" location="INDEX" display="Bio Oil"/>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M46"/>
  <sheetViews>
    <sheetView showGridLines="0" topLeftCell="A2" zoomScaleNormal="100" workbookViewId="0">
      <selection activeCell="B17" sqref="B17"/>
    </sheetView>
  </sheetViews>
  <sheetFormatPr defaultColWidth="8.88671875" defaultRowHeight="10.199999999999999" x14ac:dyDescent="0.2"/>
  <cols>
    <col min="1" max="1" width="2.88671875" style="121" customWidth="1"/>
    <col min="2" max="2" width="39.109375" style="121" customWidth="1"/>
    <col min="3" max="3" width="4" style="121" bestFit="1" customWidth="1"/>
    <col min="4" max="7" width="4.44140625" style="121" bestFit="1" customWidth="1"/>
    <col min="8" max="8" width="5.44140625" style="121" bestFit="1" customWidth="1"/>
    <col min="9" max="9" width="5.109375" style="121" bestFit="1" customWidth="1"/>
    <col min="10" max="10" width="5.44140625" style="121" bestFit="1" customWidth="1"/>
    <col min="11" max="11" width="4.44140625" style="121" bestFit="1" customWidth="1"/>
    <col min="12" max="12" width="5.109375" style="121" bestFit="1" customWidth="1"/>
    <col min="13" max="13" width="3.88671875" style="121" bestFit="1" customWidth="1"/>
    <col min="14" max="16384" width="8.88671875" style="121"/>
  </cols>
  <sheetData>
    <row r="1" spans="1:13" ht="24" customHeight="1" x14ac:dyDescent="0.2">
      <c r="A1" s="27" t="s">
        <v>15</v>
      </c>
      <c r="B1" s="6"/>
      <c r="C1" s="420" t="s">
        <v>217</v>
      </c>
      <c r="D1" s="425"/>
      <c r="E1" s="425"/>
      <c r="F1" s="425"/>
      <c r="G1" s="425"/>
      <c r="H1" s="425"/>
      <c r="I1" s="425"/>
      <c r="J1" s="425"/>
      <c r="K1" s="425"/>
      <c r="L1" s="425"/>
      <c r="M1" s="425"/>
    </row>
    <row r="2" spans="1:13" x14ac:dyDescent="0.2">
      <c r="A2" s="7" t="s">
        <v>412</v>
      </c>
      <c r="B2" s="7"/>
      <c r="C2" s="34">
        <v>2015</v>
      </c>
      <c r="D2" s="34">
        <v>2020</v>
      </c>
      <c r="E2" s="34">
        <v>2030</v>
      </c>
      <c r="F2" s="34">
        <v>2040</v>
      </c>
      <c r="G2" s="34">
        <v>2050</v>
      </c>
      <c r="H2" s="90">
        <v>2020</v>
      </c>
      <c r="I2" s="90">
        <v>2020</v>
      </c>
      <c r="J2" s="90">
        <v>2050</v>
      </c>
      <c r="K2" s="90">
        <v>2050</v>
      </c>
      <c r="L2" s="15" t="s">
        <v>14</v>
      </c>
      <c r="M2" s="15" t="s">
        <v>13</v>
      </c>
    </row>
    <row r="3" spans="1:13" ht="10.8" thickBot="1" x14ac:dyDescent="0.25">
      <c r="A3" s="31" t="s">
        <v>832</v>
      </c>
      <c r="B3" s="8"/>
      <c r="C3" s="83" t="s">
        <v>833</v>
      </c>
      <c r="D3" s="83" t="s">
        <v>833</v>
      </c>
      <c r="E3" s="83" t="s">
        <v>833</v>
      </c>
      <c r="F3" s="83" t="s">
        <v>833</v>
      </c>
      <c r="G3" s="83" t="s">
        <v>833</v>
      </c>
      <c r="H3" s="93" t="s">
        <v>12</v>
      </c>
      <c r="I3" s="93" t="s">
        <v>11</v>
      </c>
      <c r="J3" s="93" t="s">
        <v>12</v>
      </c>
      <c r="K3" s="93" t="s">
        <v>11</v>
      </c>
      <c r="L3" s="32" t="s">
        <v>17</v>
      </c>
      <c r="M3" s="32" t="s">
        <v>17</v>
      </c>
    </row>
    <row r="4" spans="1:13" x14ac:dyDescent="0.2">
      <c r="A4" s="24" t="s">
        <v>413</v>
      </c>
      <c r="B4" s="1" t="s">
        <v>414</v>
      </c>
      <c r="C4" s="2"/>
      <c r="D4" s="2"/>
      <c r="E4" s="2"/>
      <c r="F4" s="2"/>
      <c r="G4" s="2"/>
      <c r="H4" s="2"/>
      <c r="I4" s="2"/>
      <c r="J4" s="2"/>
      <c r="K4" s="2"/>
      <c r="L4" s="3"/>
      <c r="M4" s="3"/>
    </row>
    <row r="5" spans="1:13" x14ac:dyDescent="0.2">
      <c r="A5" s="18" t="s">
        <v>10</v>
      </c>
      <c r="B5" s="18"/>
      <c r="C5" s="2"/>
      <c r="D5" s="2"/>
      <c r="E5" s="2"/>
      <c r="F5" s="2"/>
      <c r="G5" s="2"/>
      <c r="H5" s="2"/>
      <c r="I5" s="2"/>
      <c r="J5" s="2"/>
      <c r="K5" s="2"/>
      <c r="L5" s="3"/>
      <c r="M5" s="3"/>
    </row>
    <row r="6" spans="1:13" x14ac:dyDescent="0.2">
      <c r="A6" s="18"/>
      <c r="B6" s="4" t="s">
        <v>634</v>
      </c>
      <c r="C6" s="100" t="s">
        <v>122</v>
      </c>
      <c r="D6" s="100">
        <v>40</v>
      </c>
      <c r="E6" s="100">
        <v>80</v>
      </c>
      <c r="F6" s="100">
        <v>120</v>
      </c>
      <c r="G6" s="100">
        <v>160</v>
      </c>
      <c r="H6" s="196">
        <v>0.5</v>
      </c>
      <c r="I6" s="196">
        <v>1.25</v>
      </c>
      <c r="J6" s="196">
        <v>0.75</v>
      </c>
      <c r="K6" s="196">
        <v>1.25</v>
      </c>
      <c r="L6" s="3" t="s">
        <v>75</v>
      </c>
      <c r="M6" s="3" t="s">
        <v>218</v>
      </c>
    </row>
    <row r="7" spans="1:13" x14ac:dyDescent="0.2">
      <c r="A7" s="18"/>
      <c r="B7" s="4" t="s">
        <v>635</v>
      </c>
      <c r="C7" s="100" t="s">
        <v>122</v>
      </c>
      <c r="D7" s="198">
        <v>56.878761904761902</v>
      </c>
      <c r="E7" s="198">
        <v>113.7575238095238</v>
      </c>
      <c r="F7" s="198">
        <v>170.63628571428572</v>
      </c>
      <c r="G7" s="198">
        <v>227.51504761904761</v>
      </c>
      <c r="H7" s="196">
        <v>0.5</v>
      </c>
      <c r="I7" s="196">
        <v>1.25</v>
      </c>
      <c r="J7" s="196">
        <v>0.75</v>
      </c>
      <c r="K7" s="196">
        <v>1.25</v>
      </c>
      <c r="L7" s="3" t="s">
        <v>76</v>
      </c>
      <c r="M7" s="3" t="s">
        <v>218</v>
      </c>
    </row>
    <row r="8" spans="1:13" x14ac:dyDescent="0.2">
      <c r="A8" s="18"/>
      <c r="B8" s="18" t="s">
        <v>590</v>
      </c>
      <c r="C8" s="100"/>
      <c r="D8" s="100"/>
      <c r="E8" s="100"/>
      <c r="F8" s="100" t="s">
        <v>219</v>
      </c>
      <c r="G8" s="100"/>
      <c r="H8" s="196"/>
      <c r="I8" s="196"/>
      <c r="J8" s="196"/>
      <c r="K8" s="196"/>
      <c r="L8" s="3"/>
      <c r="M8" s="3"/>
    </row>
    <row r="9" spans="1:13" x14ac:dyDescent="0.2">
      <c r="A9" s="18"/>
      <c r="B9" s="4" t="s">
        <v>629</v>
      </c>
      <c r="C9" s="100" t="s">
        <v>122</v>
      </c>
      <c r="D9" s="100">
        <v>0.99</v>
      </c>
      <c r="E9" s="100">
        <v>0.99</v>
      </c>
      <c r="F9" s="100">
        <v>0.99</v>
      </c>
      <c r="G9" s="100">
        <v>0.99</v>
      </c>
      <c r="H9" s="196">
        <v>0.9</v>
      </c>
      <c r="I9" s="196">
        <v>1.5</v>
      </c>
      <c r="J9" s="196">
        <v>0.9</v>
      </c>
      <c r="K9" s="196">
        <v>1.25</v>
      </c>
      <c r="L9" s="3" t="s">
        <v>2</v>
      </c>
      <c r="M9" s="3">
        <v>5</v>
      </c>
    </row>
    <row r="10" spans="1:13" x14ac:dyDescent="0.2">
      <c r="A10" s="18"/>
      <c r="B10" s="4" t="s">
        <v>603</v>
      </c>
      <c r="C10" s="100" t="s">
        <v>122</v>
      </c>
      <c r="D10" s="100">
        <v>0.01</v>
      </c>
      <c r="E10" s="100">
        <v>0.01</v>
      </c>
      <c r="F10" s="100">
        <v>0.01</v>
      </c>
      <c r="G10" s="100">
        <v>0.01</v>
      </c>
      <c r="H10" s="196">
        <v>0.75</v>
      </c>
      <c r="I10" s="196">
        <v>1.25</v>
      </c>
      <c r="J10" s="196">
        <v>0.75</v>
      </c>
      <c r="K10" s="196">
        <v>1.25</v>
      </c>
      <c r="L10" s="3" t="s">
        <v>2</v>
      </c>
      <c r="M10" s="3">
        <v>5</v>
      </c>
    </row>
    <row r="11" spans="1:13" x14ac:dyDescent="0.2">
      <c r="A11" s="18"/>
      <c r="B11" s="18" t="s">
        <v>591</v>
      </c>
      <c r="C11" s="100"/>
      <c r="D11" s="100"/>
      <c r="E11" s="100"/>
      <c r="F11" s="100"/>
      <c r="G11" s="100"/>
      <c r="H11" s="196"/>
      <c r="I11" s="196"/>
      <c r="J11" s="196"/>
      <c r="K11" s="196"/>
      <c r="L11" s="3"/>
      <c r="M11" s="3"/>
    </row>
    <row r="12" spans="1:13" x14ac:dyDescent="0.2">
      <c r="A12" s="18"/>
      <c r="B12" s="4" t="s">
        <v>939</v>
      </c>
      <c r="C12" s="100" t="s">
        <v>122</v>
      </c>
      <c r="D12" s="100">
        <v>0.38</v>
      </c>
      <c r="E12" s="100">
        <v>0.39</v>
      </c>
      <c r="F12" s="100">
        <v>0.4</v>
      </c>
      <c r="G12" s="100">
        <v>0.41</v>
      </c>
      <c r="H12" s="196">
        <v>0.9</v>
      </c>
      <c r="I12" s="196">
        <v>1.1000000000000001</v>
      </c>
      <c r="J12" s="196">
        <v>0.9</v>
      </c>
      <c r="K12" s="196">
        <v>1.1000000000000001</v>
      </c>
      <c r="L12" s="3" t="s">
        <v>2</v>
      </c>
      <c r="M12" s="3">
        <v>5</v>
      </c>
    </row>
    <row r="13" spans="1:13" x14ac:dyDescent="0.2">
      <c r="A13" s="18"/>
      <c r="B13" s="4" t="s">
        <v>940</v>
      </c>
      <c r="C13" s="100" t="s">
        <v>122</v>
      </c>
      <c r="D13" s="100">
        <v>0.17</v>
      </c>
      <c r="E13" s="100">
        <v>0.18</v>
      </c>
      <c r="F13" s="100">
        <v>0.18</v>
      </c>
      <c r="G13" s="100">
        <v>0.19</v>
      </c>
      <c r="H13" s="196">
        <v>0.9</v>
      </c>
      <c r="I13" s="196">
        <v>1.1000000000000001</v>
      </c>
      <c r="J13" s="196">
        <v>0.9</v>
      </c>
      <c r="K13" s="196">
        <v>1.1000000000000001</v>
      </c>
      <c r="L13" s="3" t="s">
        <v>2</v>
      </c>
      <c r="M13" s="3">
        <v>5</v>
      </c>
    </row>
    <row r="14" spans="1:13" x14ac:dyDescent="0.2">
      <c r="A14" s="18"/>
      <c r="B14" s="4" t="s">
        <v>941</v>
      </c>
      <c r="C14" s="100" t="s">
        <v>122</v>
      </c>
      <c r="D14" s="100">
        <v>0</v>
      </c>
      <c r="E14" s="100">
        <v>0</v>
      </c>
      <c r="F14" s="100">
        <v>0</v>
      </c>
      <c r="G14" s="100">
        <v>0</v>
      </c>
      <c r="H14" s="196">
        <v>0.9</v>
      </c>
      <c r="I14" s="196">
        <v>1.1000000000000001</v>
      </c>
      <c r="J14" s="196">
        <v>0.9</v>
      </c>
      <c r="K14" s="196">
        <v>1.1000000000000001</v>
      </c>
      <c r="L14" s="3" t="s">
        <v>2</v>
      </c>
      <c r="M14" s="3">
        <v>5</v>
      </c>
    </row>
    <row r="15" spans="1:13" x14ac:dyDescent="0.2">
      <c r="A15" s="18"/>
      <c r="B15" s="4" t="s">
        <v>417</v>
      </c>
      <c r="C15" s="100" t="s">
        <v>122</v>
      </c>
      <c r="D15" s="100">
        <v>4</v>
      </c>
      <c r="E15" s="100">
        <v>4</v>
      </c>
      <c r="F15" s="100">
        <v>0</v>
      </c>
      <c r="G15" s="100">
        <v>0</v>
      </c>
      <c r="H15" s="196"/>
      <c r="I15" s="196"/>
      <c r="J15" s="196"/>
      <c r="K15" s="196"/>
      <c r="L15" s="3"/>
      <c r="M15" s="3"/>
    </row>
    <row r="16" spans="1:13" x14ac:dyDescent="0.2">
      <c r="A16" s="18"/>
      <c r="B16" s="4" t="s">
        <v>422</v>
      </c>
      <c r="C16" s="100" t="s">
        <v>122</v>
      </c>
      <c r="D16" s="100">
        <v>2</v>
      </c>
      <c r="E16" s="100">
        <v>3</v>
      </c>
      <c r="F16" s="100">
        <v>4</v>
      </c>
      <c r="G16" s="100">
        <v>5</v>
      </c>
      <c r="H16" s="196"/>
      <c r="I16" s="196"/>
      <c r="J16" s="196"/>
      <c r="K16" s="196"/>
      <c r="L16" s="3"/>
      <c r="M16" s="3">
        <v>5</v>
      </c>
    </row>
    <row r="17" spans="1:13" x14ac:dyDescent="0.2">
      <c r="A17" s="18"/>
      <c r="B17" s="4" t="s">
        <v>419</v>
      </c>
      <c r="C17" s="100" t="s">
        <v>122</v>
      </c>
      <c r="D17" s="100">
        <v>20</v>
      </c>
      <c r="E17" s="100">
        <v>20</v>
      </c>
      <c r="F17" s="100">
        <v>20</v>
      </c>
      <c r="G17" s="100">
        <v>20</v>
      </c>
      <c r="H17" s="196"/>
      <c r="I17" s="196"/>
      <c r="J17" s="196"/>
      <c r="K17" s="196"/>
      <c r="L17" s="3" t="s">
        <v>18</v>
      </c>
      <c r="M17" s="3"/>
    </row>
    <row r="18" spans="1:13" x14ac:dyDescent="0.2">
      <c r="A18" s="18"/>
      <c r="B18" s="4" t="s">
        <v>420</v>
      </c>
      <c r="C18" s="100" t="s">
        <v>122</v>
      </c>
      <c r="D18" s="100">
        <v>2</v>
      </c>
      <c r="E18" s="100">
        <v>2</v>
      </c>
      <c r="F18" s="100">
        <v>2</v>
      </c>
      <c r="G18" s="100">
        <v>2</v>
      </c>
      <c r="H18" s="196"/>
      <c r="I18" s="196"/>
      <c r="J18" s="196"/>
      <c r="K18" s="196"/>
      <c r="L18" s="3"/>
      <c r="M18" s="3">
        <v>5</v>
      </c>
    </row>
    <row r="19" spans="1:13" x14ac:dyDescent="0.2">
      <c r="A19" s="18" t="s">
        <v>415</v>
      </c>
      <c r="B19" s="18"/>
      <c r="C19" s="100"/>
      <c r="D19" s="100"/>
      <c r="E19" s="100"/>
      <c r="F19" s="100"/>
      <c r="G19" s="100"/>
      <c r="H19" s="196"/>
      <c r="I19" s="196"/>
      <c r="J19" s="196"/>
      <c r="K19" s="196"/>
      <c r="L19" s="3"/>
      <c r="M19" s="3"/>
    </row>
    <row r="20" spans="1:13" x14ac:dyDescent="0.2">
      <c r="A20" s="18"/>
      <c r="B20" s="4" t="s">
        <v>749</v>
      </c>
      <c r="C20" s="100" t="s">
        <v>122</v>
      </c>
      <c r="D20" s="202">
        <v>2.7822558139534888</v>
      </c>
      <c r="E20" s="202">
        <v>1.5766116279069771</v>
      </c>
      <c r="F20" s="202">
        <v>1.1546361627906978</v>
      </c>
      <c r="G20" s="202">
        <v>0.92741860465116288</v>
      </c>
      <c r="H20" s="196">
        <v>0.75</v>
      </c>
      <c r="I20" s="196">
        <v>1.25</v>
      </c>
      <c r="J20" s="196">
        <v>0.75</v>
      </c>
      <c r="K20" s="196">
        <v>1.25</v>
      </c>
      <c r="L20" s="3" t="s">
        <v>220</v>
      </c>
      <c r="M20" s="3" t="s">
        <v>221</v>
      </c>
    </row>
    <row r="21" spans="1:13" x14ac:dyDescent="0.2">
      <c r="A21" s="18"/>
      <c r="B21" s="4" t="s">
        <v>453</v>
      </c>
      <c r="C21" s="100" t="s">
        <v>122</v>
      </c>
      <c r="D21" s="100">
        <v>75</v>
      </c>
      <c r="E21" s="100">
        <v>75</v>
      </c>
      <c r="F21" s="100">
        <v>75</v>
      </c>
      <c r="G21" s="100">
        <v>75</v>
      </c>
      <c r="H21" s="196"/>
      <c r="I21" s="196"/>
      <c r="J21" s="196"/>
      <c r="K21" s="196"/>
      <c r="L21" s="3"/>
      <c r="M21" s="3"/>
    </row>
    <row r="22" spans="1:13" x14ac:dyDescent="0.2">
      <c r="A22" s="18"/>
      <c r="B22" s="4" t="s">
        <v>454</v>
      </c>
      <c r="C22" s="100" t="s">
        <v>122</v>
      </c>
      <c r="D22" s="100">
        <v>25</v>
      </c>
      <c r="E22" s="100">
        <v>25</v>
      </c>
      <c r="F22" s="100">
        <v>25</v>
      </c>
      <c r="G22" s="100">
        <v>25</v>
      </c>
      <c r="H22" s="196"/>
      <c r="I22" s="196"/>
      <c r="J22" s="196"/>
      <c r="K22" s="196"/>
      <c r="L22" s="3"/>
      <c r="M22" s="3"/>
    </row>
    <row r="23" spans="1:13" x14ac:dyDescent="0.2">
      <c r="A23" s="18"/>
      <c r="B23" s="4" t="s">
        <v>750</v>
      </c>
      <c r="C23" s="100" t="s">
        <v>122</v>
      </c>
      <c r="D23" s="200">
        <v>2.7426976744186052E-2</v>
      </c>
      <c r="E23" s="200">
        <v>2.7426976744186052E-2</v>
      </c>
      <c r="F23" s="200">
        <v>2.7426976744186045E-2</v>
      </c>
      <c r="G23" s="200">
        <v>2.7426976744186052E-2</v>
      </c>
      <c r="H23" s="196">
        <v>0.75</v>
      </c>
      <c r="I23" s="196">
        <v>1.25</v>
      </c>
      <c r="J23" s="196">
        <v>0.75</v>
      </c>
      <c r="K23" s="196">
        <v>1.25</v>
      </c>
      <c r="L23" s="3" t="s">
        <v>42</v>
      </c>
      <c r="M23" s="3">
        <v>5</v>
      </c>
    </row>
    <row r="24" spans="1:13" x14ac:dyDescent="0.2">
      <c r="A24" s="18"/>
      <c r="B24" s="4" t="s">
        <v>751</v>
      </c>
      <c r="C24" s="100" t="s">
        <v>122</v>
      </c>
      <c r="D24" s="202">
        <v>1.306046511627907</v>
      </c>
      <c r="E24" s="202">
        <v>1.306046511627907</v>
      </c>
      <c r="F24" s="202">
        <v>1.306046511627907</v>
      </c>
      <c r="G24" s="202">
        <v>1.306046511627907</v>
      </c>
      <c r="H24" s="196">
        <v>0.75</v>
      </c>
      <c r="I24" s="196">
        <v>1.25</v>
      </c>
      <c r="J24" s="196">
        <v>0.75</v>
      </c>
      <c r="K24" s="196">
        <v>1.25</v>
      </c>
      <c r="L24" s="3" t="s">
        <v>42</v>
      </c>
      <c r="M24" s="3">
        <v>5</v>
      </c>
    </row>
    <row r="25" spans="1:13" x14ac:dyDescent="0.2">
      <c r="A25" s="18"/>
      <c r="B25" s="4" t="s">
        <v>782</v>
      </c>
      <c r="C25" s="100" t="s">
        <v>122</v>
      </c>
      <c r="D25" s="100">
        <v>0</v>
      </c>
      <c r="E25" s="100">
        <v>0</v>
      </c>
      <c r="F25" s="100">
        <v>0</v>
      </c>
      <c r="G25" s="100">
        <v>0</v>
      </c>
      <c r="H25" s="196"/>
      <c r="I25" s="196"/>
      <c r="J25" s="196"/>
      <c r="K25" s="196"/>
      <c r="L25" s="3"/>
      <c r="M25" s="3"/>
    </row>
    <row r="26" spans="1:13" x14ac:dyDescent="0.2">
      <c r="A26" s="18" t="s">
        <v>36</v>
      </c>
      <c r="C26" s="100"/>
      <c r="D26" s="100"/>
      <c r="E26" s="100"/>
      <c r="F26" s="100"/>
      <c r="G26" s="100"/>
      <c r="H26" s="196"/>
      <c r="I26" s="196"/>
      <c r="J26" s="196"/>
      <c r="K26" s="196"/>
      <c r="L26" s="3"/>
      <c r="M26" s="3"/>
    </row>
    <row r="27" spans="1:13" x14ac:dyDescent="0.2">
      <c r="A27" s="18"/>
      <c r="B27" s="4" t="s">
        <v>735</v>
      </c>
      <c r="C27" s="100">
        <v>43</v>
      </c>
      <c r="D27" s="100">
        <v>43</v>
      </c>
      <c r="E27" s="100">
        <v>43</v>
      </c>
      <c r="F27" s="100">
        <v>43</v>
      </c>
      <c r="G27" s="100">
        <v>43</v>
      </c>
      <c r="H27" s="196"/>
      <c r="I27" s="196"/>
      <c r="J27" s="196"/>
      <c r="K27" s="196"/>
      <c r="L27" s="3"/>
      <c r="M27" s="3"/>
    </row>
    <row r="28" spans="1:13" x14ac:dyDescent="0.2">
      <c r="A28" s="18"/>
      <c r="B28" s="4" t="s">
        <v>704</v>
      </c>
      <c r="C28" s="100">
        <v>0.78</v>
      </c>
      <c r="D28" s="100">
        <v>0.78</v>
      </c>
      <c r="E28" s="100">
        <v>0.78</v>
      </c>
      <c r="F28" s="100">
        <v>0.78</v>
      </c>
      <c r="G28" s="100">
        <v>0.78</v>
      </c>
      <c r="H28" s="196"/>
      <c r="I28" s="196"/>
      <c r="J28" s="196"/>
      <c r="K28" s="196"/>
      <c r="L28" s="3"/>
      <c r="M28" s="3"/>
    </row>
    <row r="29" spans="1:13" x14ac:dyDescent="0.2">
      <c r="A29" s="18"/>
      <c r="B29" s="4" t="s">
        <v>783</v>
      </c>
      <c r="C29" s="100" t="s">
        <v>122</v>
      </c>
      <c r="D29" s="202">
        <v>3.9562500000000003</v>
      </c>
      <c r="E29" s="202">
        <v>2.2418750000000003</v>
      </c>
      <c r="F29" s="202">
        <v>1.64184375</v>
      </c>
      <c r="G29" s="202">
        <v>1.3187500000000001</v>
      </c>
      <c r="H29" s="196">
        <v>0.75</v>
      </c>
      <c r="I29" s="196">
        <v>1.25</v>
      </c>
      <c r="J29" s="196">
        <v>0.75</v>
      </c>
      <c r="K29" s="196">
        <v>1.25</v>
      </c>
      <c r="L29" s="3" t="s">
        <v>220</v>
      </c>
      <c r="M29" s="3" t="s">
        <v>221</v>
      </c>
    </row>
    <row r="30" spans="1:13" x14ac:dyDescent="0.2">
      <c r="A30" s="18"/>
      <c r="B30" s="4" t="s">
        <v>453</v>
      </c>
      <c r="C30" s="100" t="s">
        <v>122</v>
      </c>
      <c r="D30" s="100">
        <v>75</v>
      </c>
      <c r="E30" s="100">
        <v>75</v>
      </c>
      <c r="F30" s="100">
        <v>75</v>
      </c>
      <c r="G30" s="100">
        <v>75</v>
      </c>
      <c r="H30" s="196"/>
      <c r="I30" s="196"/>
      <c r="J30" s="196"/>
      <c r="K30" s="196"/>
      <c r="L30" s="3"/>
      <c r="M30" s="3"/>
    </row>
    <row r="31" spans="1:13" x14ac:dyDescent="0.2">
      <c r="A31" s="18"/>
      <c r="B31" s="4" t="s">
        <v>454</v>
      </c>
      <c r="C31" s="100" t="s">
        <v>122</v>
      </c>
      <c r="D31" s="100">
        <v>25</v>
      </c>
      <c r="E31" s="100">
        <v>25</v>
      </c>
      <c r="F31" s="100">
        <v>25</v>
      </c>
      <c r="G31" s="100">
        <v>25</v>
      </c>
      <c r="H31" s="196"/>
      <c r="I31" s="196"/>
      <c r="J31" s="196"/>
      <c r="K31" s="196"/>
      <c r="L31" s="3"/>
      <c r="M31" s="3"/>
    </row>
    <row r="32" spans="1:13" x14ac:dyDescent="0.2">
      <c r="A32" s="18"/>
      <c r="B32" s="4" t="s">
        <v>755</v>
      </c>
      <c r="C32" s="100" t="s">
        <v>122</v>
      </c>
      <c r="D32" s="200">
        <v>3.9E-2</v>
      </c>
      <c r="E32" s="200">
        <v>3.9E-2</v>
      </c>
      <c r="F32" s="200">
        <v>3.9E-2</v>
      </c>
      <c r="G32" s="200">
        <v>3.9E-2</v>
      </c>
      <c r="H32" s="196">
        <v>0.75</v>
      </c>
      <c r="I32" s="196">
        <v>1.25</v>
      </c>
      <c r="J32" s="196">
        <v>0.75</v>
      </c>
      <c r="K32" s="196">
        <v>1.25</v>
      </c>
      <c r="L32" s="3" t="s">
        <v>42</v>
      </c>
      <c r="M32" s="3">
        <v>5</v>
      </c>
    </row>
    <row r="33" spans="1:13" x14ac:dyDescent="0.2">
      <c r="A33" s="18"/>
      <c r="B33" s="4" t="s">
        <v>784</v>
      </c>
      <c r="C33" s="100" t="s">
        <v>122</v>
      </c>
      <c r="D33" s="200">
        <v>1.5600000000000001E-2</v>
      </c>
      <c r="E33" s="200">
        <v>1.5600000000000001E-2</v>
      </c>
      <c r="F33" s="200">
        <v>1.5600000000000001E-2</v>
      </c>
      <c r="G33" s="200">
        <v>1.5600000000000001E-2</v>
      </c>
      <c r="H33" s="196">
        <v>0.75</v>
      </c>
      <c r="I33" s="196">
        <v>1.25</v>
      </c>
      <c r="J33" s="196">
        <v>0.75</v>
      </c>
      <c r="K33" s="196">
        <v>1.25</v>
      </c>
      <c r="L33" s="3" t="s">
        <v>42</v>
      </c>
      <c r="M33" s="3">
        <v>5</v>
      </c>
    </row>
    <row r="34" spans="1:13" ht="10.8" thickBot="1" x14ac:dyDescent="0.25">
      <c r="A34" s="19"/>
      <c r="B34" s="33" t="s">
        <v>782</v>
      </c>
      <c r="C34" s="134" t="s">
        <v>122</v>
      </c>
      <c r="D34" s="134">
        <v>0</v>
      </c>
      <c r="E34" s="134">
        <v>0</v>
      </c>
      <c r="F34" s="134">
        <v>0</v>
      </c>
      <c r="G34" s="134">
        <v>0</v>
      </c>
      <c r="H34" s="217"/>
      <c r="I34" s="217"/>
      <c r="J34" s="217"/>
      <c r="K34" s="217"/>
      <c r="L34" s="5"/>
      <c r="M34" s="5"/>
    </row>
    <row r="35" spans="1:13" x14ac:dyDescent="0.2">
      <c r="B35" s="9"/>
      <c r="C35" s="23"/>
      <c r="D35" s="23"/>
      <c r="E35" s="23"/>
      <c r="F35" s="23"/>
      <c r="G35" s="23"/>
      <c r="H35" s="41"/>
      <c r="I35" s="41"/>
      <c r="J35" s="41"/>
      <c r="K35" s="41"/>
      <c r="L35" s="23"/>
      <c r="M35" s="23"/>
    </row>
    <row r="36" spans="1:13" x14ac:dyDescent="0.2">
      <c r="A36" s="227" t="s">
        <v>6</v>
      </c>
    </row>
    <row r="37" spans="1:13" x14ac:dyDescent="0.2">
      <c r="A37" s="117"/>
      <c r="B37" s="117" t="s">
        <v>222</v>
      </c>
    </row>
    <row r="38" spans="1:13" x14ac:dyDescent="0.2">
      <c r="A38" s="117"/>
      <c r="B38" s="117" t="s">
        <v>83</v>
      </c>
      <c r="K38" s="228"/>
      <c r="L38" s="228"/>
    </row>
    <row r="39" spans="1:13" x14ac:dyDescent="0.2">
      <c r="A39" s="117"/>
      <c r="B39" s="117" t="s">
        <v>223</v>
      </c>
    </row>
    <row r="40" spans="1:13" x14ac:dyDescent="0.2">
      <c r="A40" s="117"/>
      <c r="B40" s="117" t="s">
        <v>224</v>
      </c>
    </row>
    <row r="41" spans="1:13" x14ac:dyDescent="0.2">
      <c r="A41" s="117"/>
      <c r="B41" s="117" t="s">
        <v>225</v>
      </c>
    </row>
    <row r="42" spans="1:13" x14ac:dyDescent="0.2">
      <c r="A42" s="117"/>
      <c r="B42" s="117" t="s">
        <v>226</v>
      </c>
    </row>
    <row r="43" spans="1:13" x14ac:dyDescent="0.2">
      <c r="A43" s="117"/>
      <c r="B43" s="117" t="s">
        <v>227</v>
      </c>
    </row>
    <row r="44" spans="1:13" x14ac:dyDescent="0.2">
      <c r="B44" s="121" t="s">
        <v>831</v>
      </c>
    </row>
    <row r="45" spans="1:13" x14ac:dyDescent="0.2">
      <c r="A45" s="121" t="s">
        <v>16</v>
      </c>
    </row>
    <row r="46" spans="1:13" x14ac:dyDescent="0.2">
      <c r="A46" s="117"/>
      <c r="B46" s="117" t="s">
        <v>504</v>
      </c>
    </row>
  </sheetData>
  <mergeCells count="1">
    <mergeCell ref="C1:M1"/>
  </mergeCells>
  <hyperlinks>
    <hyperlink ref="C1" location="INDEX" display="Catalytic Hydropyrolysis conf. 2"/>
  </hyperlink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M38"/>
  <sheetViews>
    <sheetView showGridLines="0" topLeftCell="A2" zoomScaleNormal="100" workbookViewId="0">
      <selection activeCell="B13" sqref="B13"/>
    </sheetView>
  </sheetViews>
  <sheetFormatPr defaultColWidth="8.88671875" defaultRowHeight="10.199999999999999" x14ac:dyDescent="0.2"/>
  <cols>
    <col min="1" max="1" width="2.88671875" style="121" customWidth="1"/>
    <col min="2" max="2" width="39.109375" style="121" customWidth="1"/>
    <col min="3" max="7" width="3.88671875" style="121" bestFit="1" customWidth="1"/>
    <col min="8" max="11" width="4.5546875" style="121" bestFit="1" customWidth="1"/>
    <col min="12" max="12" width="5.109375" style="121" bestFit="1" customWidth="1"/>
    <col min="13" max="13" width="3.88671875" style="121" bestFit="1" customWidth="1"/>
    <col min="14" max="16384" width="8.88671875" style="121"/>
  </cols>
  <sheetData>
    <row r="1" spans="1:13" ht="24" customHeight="1" x14ac:dyDescent="0.2">
      <c r="A1" s="27" t="s">
        <v>15</v>
      </c>
      <c r="B1" s="6"/>
      <c r="C1" s="420" t="s">
        <v>228</v>
      </c>
      <c r="D1" s="425"/>
      <c r="E1" s="425"/>
      <c r="F1" s="425"/>
      <c r="G1" s="425"/>
      <c r="H1" s="425"/>
      <c r="I1" s="425"/>
      <c r="J1" s="425"/>
      <c r="K1" s="425"/>
      <c r="L1" s="425"/>
      <c r="M1" s="425"/>
    </row>
    <row r="2" spans="1:13" x14ac:dyDescent="0.2">
      <c r="A2" s="7" t="s">
        <v>412</v>
      </c>
      <c r="B2" s="7"/>
      <c r="C2" s="29">
        <v>2015</v>
      </c>
      <c r="D2" s="29">
        <v>2020</v>
      </c>
      <c r="E2" s="29">
        <v>2030</v>
      </c>
      <c r="F2" s="29">
        <v>2040</v>
      </c>
      <c r="G2" s="29">
        <v>2050</v>
      </c>
      <c r="H2" s="90">
        <v>2020</v>
      </c>
      <c r="I2" s="90">
        <v>2020</v>
      </c>
      <c r="J2" s="90">
        <v>2050</v>
      </c>
      <c r="K2" s="90">
        <v>2050</v>
      </c>
      <c r="L2" s="30" t="s">
        <v>14</v>
      </c>
      <c r="M2" s="30" t="s">
        <v>13</v>
      </c>
    </row>
    <row r="3" spans="1:13" ht="10.8" thickBot="1" x14ac:dyDescent="0.25">
      <c r="A3" s="31" t="s">
        <v>832</v>
      </c>
      <c r="B3" s="8"/>
      <c r="C3" s="83" t="s">
        <v>833</v>
      </c>
      <c r="D3" s="83" t="s">
        <v>833</v>
      </c>
      <c r="E3" s="83" t="s">
        <v>833</v>
      </c>
      <c r="F3" s="83" t="s">
        <v>833</v>
      </c>
      <c r="G3" s="83" t="s">
        <v>833</v>
      </c>
      <c r="H3" s="93" t="s">
        <v>12</v>
      </c>
      <c r="I3" s="93" t="s">
        <v>11</v>
      </c>
      <c r="J3" s="93" t="s">
        <v>12</v>
      </c>
      <c r="K3" s="93" t="s">
        <v>11</v>
      </c>
      <c r="L3" s="44" t="s">
        <v>17</v>
      </c>
      <c r="M3" s="44" t="s">
        <v>17</v>
      </c>
    </row>
    <row r="4" spans="1:13" x14ac:dyDescent="0.2">
      <c r="A4" s="24" t="s">
        <v>413</v>
      </c>
      <c r="B4" s="24" t="s">
        <v>414</v>
      </c>
      <c r="C4" s="2"/>
      <c r="D4" s="25"/>
      <c r="E4" s="25"/>
      <c r="F4" s="25"/>
      <c r="G4" s="25"/>
      <c r="H4" s="25"/>
      <c r="I4" s="25"/>
      <c r="J4" s="25"/>
      <c r="K4" s="25"/>
      <c r="L4" s="26"/>
      <c r="M4" s="26"/>
    </row>
    <row r="5" spans="1:13" x14ac:dyDescent="0.2">
      <c r="A5" s="18" t="s">
        <v>10</v>
      </c>
      <c r="B5" s="18"/>
      <c r="C5" s="25"/>
      <c r="D5" s="25"/>
      <c r="E5" s="25"/>
      <c r="F5" s="25"/>
      <c r="G5" s="25"/>
      <c r="H5" s="25"/>
      <c r="I5" s="25"/>
      <c r="J5" s="25"/>
      <c r="K5" s="25"/>
      <c r="L5" s="26"/>
      <c r="M5" s="26"/>
    </row>
    <row r="6" spans="1:13" x14ac:dyDescent="0.2">
      <c r="A6" s="18"/>
      <c r="B6" s="4" t="s">
        <v>652</v>
      </c>
      <c r="C6" s="100" t="s">
        <v>122</v>
      </c>
      <c r="D6" s="100">
        <v>40</v>
      </c>
      <c r="E6" s="100">
        <v>80</v>
      </c>
      <c r="F6" s="100">
        <v>120</v>
      </c>
      <c r="G6" s="100">
        <v>160</v>
      </c>
      <c r="H6" s="199">
        <v>0.5</v>
      </c>
      <c r="I6" s="199">
        <v>1.25</v>
      </c>
      <c r="J6" s="199">
        <v>0.75</v>
      </c>
      <c r="K6" s="199">
        <v>1.25</v>
      </c>
      <c r="L6" s="3" t="s">
        <v>75</v>
      </c>
      <c r="M6" s="3" t="s">
        <v>218</v>
      </c>
    </row>
    <row r="7" spans="1:13" x14ac:dyDescent="0.2">
      <c r="A7" s="18"/>
      <c r="B7" s="4" t="s">
        <v>635</v>
      </c>
      <c r="C7" s="100" t="s">
        <v>122</v>
      </c>
      <c r="D7" s="100">
        <v>57</v>
      </c>
      <c r="E7" s="100">
        <v>114</v>
      </c>
      <c r="F7" s="100">
        <v>171</v>
      </c>
      <c r="G7" s="100">
        <v>228</v>
      </c>
      <c r="H7" s="199">
        <v>0.5</v>
      </c>
      <c r="I7" s="199">
        <v>1.25</v>
      </c>
      <c r="J7" s="199">
        <v>0.75</v>
      </c>
      <c r="K7" s="199">
        <v>1.25</v>
      </c>
      <c r="L7" s="3" t="s">
        <v>76</v>
      </c>
      <c r="M7" s="3" t="s">
        <v>218</v>
      </c>
    </row>
    <row r="8" spans="1:13" x14ac:dyDescent="0.2">
      <c r="A8" s="18"/>
      <c r="B8" s="18" t="s">
        <v>590</v>
      </c>
      <c r="C8" s="229"/>
      <c r="D8" s="229"/>
      <c r="E8" s="229"/>
      <c r="F8" s="229"/>
      <c r="G8" s="229"/>
      <c r="H8" s="229"/>
      <c r="I8" s="229"/>
      <c r="J8" s="229"/>
      <c r="K8" s="229"/>
      <c r="L8" s="45"/>
      <c r="M8" s="45"/>
    </row>
    <row r="9" spans="1:13" x14ac:dyDescent="0.2">
      <c r="A9" s="18"/>
      <c r="B9" s="4" t="s">
        <v>629</v>
      </c>
      <c r="C9" s="100" t="s">
        <v>122</v>
      </c>
      <c r="D9" s="100">
        <v>0.77</v>
      </c>
      <c r="E9" s="100">
        <v>0.77</v>
      </c>
      <c r="F9" s="100">
        <v>0.77</v>
      </c>
      <c r="G9" s="100">
        <v>0.77</v>
      </c>
      <c r="H9" s="199">
        <v>0.9</v>
      </c>
      <c r="I9" s="199">
        <v>1.5</v>
      </c>
      <c r="J9" s="199">
        <v>0.9</v>
      </c>
      <c r="K9" s="199">
        <v>1.25</v>
      </c>
      <c r="L9" s="3" t="s">
        <v>3</v>
      </c>
      <c r="M9" s="3">
        <v>1</v>
      </c>
    </row>
    <row r="10" spans="1:13" x14ac:dyDescent="0.2">
      <c r="A10" s="18"/>
      <c r="B10" s="4" t="s">
        <v>650</v>
      </c>
      <c r="C10" s="100" t="s">
        <v>122</v>
      </c>
      <c r="D10" s="100">
        <v>0.23</v>
      </c>
      <c r="E10" s="100">
        <v>0.23</v>
      </c>
      <c r="F10" s="100">
        <v>0.23</v>
      </c>
      <c r="G10" s="100">
        <v>0.23</v>
      </c>
      <c r="H10" s="199">
        <v>0.75</v>
      </c>
      <c r="I10" s="199">
        <v>1.25</v>
      </c>
      <c r="J10" s="199">
        <v>0.75</v>
      </c>
      <c r="K10" s="199">
        <v>1.25</v>
      </c>
      <c r="L10" s="3" t="s">
        <v>3</v>
      </c>
      <c r="M10" s="3">
        <v>1</v>
      </c>
    </row>
    <row r="11" spans="1:13" x14ac:dyDescent="0.2">
      <c r="A11" s="18"/>
      <c r="B11" s="18" t="s">
        <v>591</v>
      </c>
      <c r="C11" s="229"/>
      <c r="D11" s="229"/>
      <c r="E11" s="229"/>
      <c r="F11" s="229"/>
      <c r="G11" s="229"/>
      <c r="H11" s="229"/>
      <c r="I11" s="229"/>
      <c r="J11" s="229"/>
      <c r="K11" s="229"/>
      <c r="L11" s="45"/>
      <c r="M11" s="45"/>
    </row>
    <row r="12" spans="1:13" x14ac:dyDescent="0.2">
      <c r="A12" s="18"/>
      <c r="B12" s="4" t="s">
        <v>653</v>
      </c>
      <c r="C12" s="100" t="s">
        <v>122</v>
      </c>
      <c r="D12" s="100">
        <v>0.38</v>
      </c>
      <c r="E12" s="100">
        <v>0.38</v>
      </c>
      <c r="F12" s="100">
        <v>0.38</v>
      </c>
      <c r="G12" s="100">
        <v>0.38</v>
      </c>
      <c r="H12" s="199">
        <v>0.9</v>
      </c>
      <c r="I12" s="199">
        <v>1.1000000000000001</v>
      </c>
      <c r="J12" s="199">
        <v>0.9</v>
      </c>
      <c r="K12" s="199">
        <v>1.1000000000000001</v>
      </c>
      <c r="L12" s="3" t="s">
        <v>3</v>
      </c>
      <c r="M12" s="3">
        <v>1</v>
      </c>
    </row>
    <row r="13" spans="1:13" x14ac:dyDescent="0.2">
      <c r="A13" s="18"/>
      <c r="B13" s="4" t="s">
        <v>654</v>
      </c>
      <c r="C13" s="100" t="s">
        <v>122</v>
      </c>
      <c r="D13" s="100">
        <v>0.13</v>
      </c>
      <c r="E13" s="100">
        <v>0.13</v>
      </c>
      <c r="F13" s="100">
        <v>0.13</v>
      </c>
      <c r="G13" s="100">
        <v>0.13</v>
      </c>
      <c r="H13" s="199">
        <v>0.9</v>
      </c>
      <c r="I13" s="199">
        <v>1.1000000000000001</v>
      </c>
      <c r="J13" s="199">
        <v>0.9</v>
      </c>
      <c r="K13" s="199">
        <v>1.1000000000000001</v>
      </c>
      <c r="L13" s="3" t="s">
        <v>3</v>
      </c>
      <c r="M13" s="3">
        <v>1</v>
      </c>
    </row>
    <row r="14" spans="1:13" x14ac:dyDescent="0.2">
      <c r="A14" s="18"/>
      <c r="B14" s="4" t="s">
        <v>655</v>
      </c>
      <c r="C14" s="100" t="s">
        <v>122</v>
      </c>
      <c r="D14" s="100">
        <v>0.31</v>
      </c>
      <c r="E14" s="100">
        <v>0.31</v>
      </c>
      <c r="F14" s="100">
        <v>0.31</v>
      </c>
      <c r="G14" s="100">
        <v>0.31</v>
      </c>
      <c r="H14" s="199">
        <v>0.9</v>
      </c>
      <c r="I14" s="199">
        <v>1.1000000000000001</v>
      </c>
      <c r="J14" s="199">
        <v>0.9</v>
      </c>
      <c r="K14" s="199">
        <v>1.1000000000000001</v>
      </c>
      <c r="L14" s="3" t="s">
        <v>3</v>
      </c>
      <c r="M14" s="3">
        <v>1</v>
      </c>
    </row>
    <row r="15" spans="1:13" x14ac:dyDescent="0.2">
      <c r="A15" s="18"/>
      <c r="B15" s="4" t="s">
        <v>656</v>
      </c>
      <c r="C15" s="100" t="s">
        <v>122</v>
      </c>
      <c r="D15" s="100">
        <v>0.18</v>
      </c>
      <c r="E15" s="100">
        <v>0.18</v>
      </c>
      <c r="F15" s="100">
        <v>0.18</v>
      </c>
      <c r="G15" s="100">
        <v>0.18</v>
      </c>
      <c r="H15" s="199">
        <v>0.9</v>
      </c>
      <c r="I15" s="199">
        <v>1.1000000000000001</v>
      </c>
      <c r="J15" s="199">
        <v>0.9</v>
      </c>
      <c r="K15" s="199">
        <v>1.1000000000000001</v>
      </c>
      <c r="L15" s="3" t="s">
        <v>3</v>
      </c>
      <c r="M15" s="3">
        <v>1</v>
      </c>
    </row>
    <row r="16" spans="1:13" x14ac:dyDescent="0.2">
      <c r="A16" s="18" t="s">
        <v>415</v>
      </c>
      <c r="B16" s="18"/>
      <c r="C16" s="230"/>
      <c r="D16" s="230"/>
      <c r="E16" s="230"/>
      <c r="F16" s="230"/>
      <c r="G16" s="230"/>
      <c r="H16" s="230"/>
      <c r="I16" s="230"/>
      <c r="J16" s="230"/>
      <c r="K16" s="230"/>
      <c r="L16" s="26"/>
      <c r="M16" s="26"/>
    </row>
    <row r="17" spans="1:13" x14ac:dyDescent="0.2">
      <c r="A17" s="18"/>
      <c r="B17" s="46" t="s">
        <v>785</v>
      </c>
      <c r="C17" s="231" t="s">
        <v>122</v>
      </c>
      <c r="D17" s="100">
        <v>2.1800000000000002</v>
      </c>
      <c r="E17" s="100">
        <v>1.23</v>
      </c>
      <c r="F17" s="231">
        <v>0.9</v>
      </c>
      <c r="G17" s="100">
        <v>0.73</v>
      </c>
      <c r="H17" s="199">
        <v>0.75</v>
      </c>
      <c r="I17" s="232">
        <v>1.25</v>
      </c>
      <c r="J17" s="232">
        <v>0.75</v>
      </c>
      <c r="K17" s="232">
        <v>1.25</v>
      </c>
      <c r="L17" s="47" t="s">
        <v>234</v>
      </c>
      <c r="M17" s="47" t="s">
        <v>221</v>
      </c>
    </row>
    <row r="18" spans="1:13" x14ac:dyDescent="0.2">
      <c r="A18" s="18"/>
      <c r="B18" s="46" t="s">
        <v>453</v>
      </c>
      <c r="C18" s="231" t="s">
        <v>122</v>
      </c>
      <c r="D18" s="231">
        <v>75</v>
      </c>
      <c r="E18" s="231">
        <v>75</v>
      </c>
      <c r="F18" s="231">
        <v>75</v>
      </c>
      <c r="G18" s="231">
        <v>75</v>
      </c>
      <c r="H18" s="100"/>
      <c r="I18" s="100"/>
      <c r="J18" s="100"/>
      <c r="K18" s="100"/>
      <c r="L18" s="3"/>
      <c r="M18" s="3"/>
    </row>
    <row r="19" spans="1:13" x14ac:dyDescent="0.2">
      <c r="A19" s="18"/>
      <c r="B19" s="46" t="s">
        <v>454</v>
      </c>
      <c r="C19" s="231" t="s">
        <v>122</v>
      </c>
      <c r="D19" s="231">
        <v>25</v>
      </c>
      <c r="E19" s="231">
        <v>25</v>
      </c>
      <c r="F19" s="231">
        <v>25</v>
      </c>
      <c r="G19" s="231">
        <v>25</v>
      </c>
      <c r="H19" s="100"/>
      <c r="I19" s="100"/>
      <c r="J19" s="100"/>
      <c r="K19" s="100"/>
      <c r="L19" s="3"/>
      <c r="M19" s="3"/>
    </row>
    <row r="20" spans="1:13" x14ac:dyDescent="0.2">
      <c r="A20" s="18"/>
      <c r="B20" s="46" t="s">
        <v>786</v>
      </c>
      <c r="C20" s="231" t="s">
        <v>122</v>
      </c>
      <c r="D20" s="100">
        <v>44</v>
      </c>
      <c r="E20" s="100">
        <v>44</v>
      </c>
      <c r="F20" s="100">
        <v>44</v>
      </c>
      <c r="G20" s="100">
        <v>44</v>
      </c>
      <c r="H20" s="231">
        <v>0.75</v>
      </c>
      <c r="I20" s="231">
        <v>1.25</v>
      </c>
      <c r="J20" s="231">
        <v>0.75</v>
      </c>
      <c r="K20" s="231">
        <v>1.25</v>
      </c>
      <c r="L20" s="47" t="s">
        <v>42</v>
      </c>
      <c r="M20" s="47">
        <v>5</v>
      </c>
    </row>
    <row r="21" spans="1:13" x14ac:dyDescent="0.2">
      <c r="A21" s="18"/>
      <c r="B21" s="46" t="s">
        <v>787</v>
      </c>
      <c r="C21" s="231" t="s">
        <v>122</v>
      </c>
      <c r="D21" s="231">
        <v>0.02</v>
      </c>
      <c r="E21" s="231">
        <v>0.02</v>
      </c>
      <c r="F21" s="231">
        <v>0.02</v>
      </c>
      <c r="G21" s="231">
        <v>0.02</v>
      </c>
      <c r="H21" s="231">
        <v>0.75</v>
      </c>
      <c r="I21" s="231">
        <v>1.25</v>
      </c>
      <c r="J21" s="231">
        <v>0.75</v>
      </c>
      <c r="K21" s="231">
        <v>1.25</v>
      </c>
      <c r="L21" s="47" t="s">
        <v>42</v>
      </c>
      <c r="M21" s="47">
        <v>5</v>
      </c>
    </row>
    <row r="22" spans="1:13" x14ac:dyDescent="0.2">
      <c r="A22" s="18"/>
      <c r="B22" s="46" t="s">
        <v>788</v>
      </c>
      <c r="C22" s="231" t="s">
        <v>122</v>
      </c>
      <c r="D22" s="231">
        <v>0</v>
      </c>
      <c r="E22" s="231">
        <v>0</v>
      </c>
      <c r="F22" s="231">
        <v>0</v>
      </c>
      <c r="G22" s="231">
        <v>0</v>
      </c>
      <c r="H22" s="100"/>
      <c r="I22" s="100"/>
      <c r="J22" s="100"/>
      <c r="K22" s="100"/>
      <c r="L22" s="3"/>
      <c r="M22" s="3"/>
    </row>
    <row r="23" spans="1:13" x14ac:dyDescent="0.2">
      <c r="A23" s="18" t="s">
        <v>36</v>
      </c>
      <c r="C23" s="100"/>
      <c r="D23" s="100"/>
      <c r="E23" s="100"/>
      <c r="F23" s="100"/>
      <c r="G23" s="100"/>
      <c r="H23" s="100"/>
      <c r="I23" s="100"/>
      <c r="J23" s="100"/>
      <c r="K23" s="100"/>
      <c r="L23" s="3"/>
      <c r="M23" s="3"/>
    </row>
    <row r="24" spans="1:13" x14ac:dyDescent="0.2">
      <c r="A24" s="18"/>
      <c r="B24" s="4" t="s">
        <v>735</v>
      </c>
      <c r="C24" s="100"/>
      <c r="D24" s="100">
        <v>43</v>
      </c>
      <c r="E24" s="100">
        <v>43</v>
      </c>
      <c r="F24" s="100">
        <v>43</v>
      </c>
      <c r="G24" s="100">
        <v>43</v>
      </c>
      <c r="H24" s="100"/>
      <c r="I24" s="100"/>
      <c r="J24" s="100"/>
      <c r="K24" s="100"/>
      <c r="L24" s="3"/>
      <c r="M24" s="3"/>
    </row>
    <row r="25" spans="1:13" ht="10.8" thickBot="1" x14ac:dyDescent="0.25">
      <c r="A25" s="19"/>
      <c r="B25" s="33" t="s">
        <v>704</v>
      </c>
      <c r="C25" s="134"/>
      <c r="D25" s="134">
        <v>0.83</v>
      </c>
      <c r="E25" s="134">
        <v>0.83</v>
      </c>
      <c r="F25" s="134">
        <v>0.83</v>
      </c>
      <c r="G25" s="134">
        <v>0.83</v>
      </c>
      <c r="H25" s="134"/>
      <c r="I25" s="134"/>
      <c r="J25" s="134"/>
      <c r="K25" s="134"/>
      <c r="L25" s="5"/>
      <c r="M25" s="5"/>
    </row>
    <row r="26" spans="1:13" x14ac:dyDescent="0.2">
      <c r="B26" s="42"/>
      <c r="C26" s="43"/>
      <c r="D26" s="43"/>
      <c r="E26" s="43"/>
      <c r="F26" s="43"/>
      <c r="G26" s="43"/>
      <c r="H26" s="43"/>
      <c r="I26" s="43"/>
      <c r="J26" s="43"/>
      <c r="K26" s="43"/>
      <c r="L26" s="43"/>
      <c r="M26" s="43"/>
    </row>
    <row r="28" spans="1:13" x14ac:dyDescent="0.2">
      <c r="A28" s="282" t="s">
        <v>6</v>
      </c>
    </row>
    <row r="29" spans="1:13" x14ac:dyDescent="0.2">
      <c r="A29" s="117"/>
      <c r="B29" s="117" t="s">
        <v>229</v>
      </c>
    </row>
    <row r="30" spans="1:13" x14ac:dyDescent="0.2">
      <c r="A30" s="117"/>
      <c r="B30" s="117" t="s">
        <v>179</v>
      </c>
    </row>
    <row r="31" spans="1:13" x14ac:dyDescent="0.2">
      <c r="A31" s="117"/>
      <c r="B31" s="117" t="s">
        <v>230</v>
      </c>
    </row>
    <row r="32" spans="1:13" x14ac:dyDescent="0.2">
      <c r="A32" s="117"/>
      <c r="B32" s="117" t="s">
        <v>231</v>
      </c>
    </row>
    <row r="33" spans="1:2" x14ac:dyDescent="0.2">
      <c r="A33" s="117"/>
      <c r="B33" s="117" t="s">
        <v>235</v>
      </c>
    </row>
    <row r="34" spans="1:2" ht="12" x14ac:dyDescent="0.2">
      <c r="A34" s="117"/>
      <c r="B34" s="117" t="s">
        <v>585</v>
      </c>
    </row>
    <row r="35" spans="1:2" x14ac:dyDescent="0.2">
      <c r="A35" s="117"/>
      <c r="B35" s="117" t="s">
        <v>159</v>
      </c>
    </row>
    <row r="37" spans="1:2" x14ac:dyDescent="0.2">
      <c r="A37" s="282" t="s">
        <v>16</v>
      </c>
    </row>
    <row r="38" spans="1:2" x14ac:dyDescent="0.2">
      <c r="A38" s="117"/>
      <c r="B38" s="117" t="s">
        <v>504</v>
      </c>
    </row>
  </sheetData>
  <mergeCells count="1">
    <mergeCell ref="C1:M1"/>
  </mergeCells>
  <hyperlinks>
    <hyperlink ref="C1" location="INDEX" display="Catalytic Hydroprocessing conf. 1"/>
  </hyperlink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L52"/>
  <sheetViews>
    <sheetView showGridLines="0" topLeftCell="A2" zoomScaleNormal="100" workbookViewId="0">
      <selection activeCell="Q33" sqref="Q33"/>
    </sheetView>
  </sheetViews>
  <sheetFormatPr defaultColWidth="8.88671875" defaultRowHeight="10.199999999999999" x14ac:dyDescent="0.2"/>
  <cols>
    <col min="1" max="1" width="2.88671875" style="121" customWidth="1"/>
    <col min="2" max="2" width="39.109375" style="121" customWidth="1"/>
    <col min="3" max="6" width="4.5546875" style="121" bestFit="1" customWidth="1"/>
    <col min="7" max="10" width="4.44140625" style="121" bestFit="1" customWidth="1"/>
    <col min="11" max="11" width="4.5546875" style="121" bestFit="1" customWidth="1"/>
    <col min="12" max="12" width="7.109375" style="121" bestFit="1" customWidth="1"/>
    <col min="13" max="16384" width="8.88671875" style="121"/>
  </cols>
  <sheetData>
    <row r="1" spans="1:12" ht="24" customHeight="1" x14ac:dyDescent="0.2">
      <c r="A1" s="27" t="s">
        <v>15</v>
      </c>
      <c r="B1" s="6"/>
      <c r="C1" s="420" t="s">
        <v>248</v>
      </c>
      <c r="D1" s="425"/>
      <c r="E1" s="425"/>
      <c r="F1" s="425"/>
      <c r="G1" s="425"/>
      <c r="H1" s="425"/>
      <c r="I1" s="425"/>
      <c r="J1" s="425"/>
      <c r="K1" s="425"/>
      <c r="L1" s="425"/>
    </row>
    <row r="2" spans="1:12" x14ac:dyDescent="0.2">
      <c r="A2" s="7" t="s">
        <v>412</v>
      </c>
      <c r="B2" s="7"/>
      <c r="C2" s="29">
        <v>2020</v>
      </c>
      <c r="D2" s="29">
        <v>2030</v>
      </c>
      <c r="E2" s="29">
        <v>2040</v>
      </c>
      <c r="F2" s="29">
        <v>2050</v>
      </c>
      <c r="G2" s="82">
        <v>2020</v>
      </c>
      <c r="H2" s="82">
        <v>2020</v>
      </c>
      <c r="I2" s="82">
        <v>2050</v>
      </c>
      <c r="J2" s="82">
        <v>2050</v>
      </c>
      <c r="K2" s="30" t="s">
        <v>14</v>
      </c>
      <c r="L2" s="30" t="s">
        <v>13</v>
      </c>
    </row>
    <row r="3" spans="1:12" ht="10.8" thickBot="1" x14ac:dyDescent="0.25">
      <c r="A3" s="31" t="s">
        <v>832</v>
      </c>
      <c r="B3" s="8"/>
      <c r="C3" s="83" t="s">
        <v>833</v>
      </c>
      <c r="D3" s="83" t="s">
        <v>833</v>
      </c>
      <c r="E3" s="83" t="s">
        <v>833</v>
      </c>
      <c r="F3" s="83" t="s">
        <v>833</v>
      </c>
      <c r="G3" s="83" t="s">
        <v>12</v>
      </c>
      <c r="H3" s="83" t="s">
        <v>11</v>
      </c>
      <c r="I3" s="83" t="s">
        <v>12</v>
      </c>
      <c r="J3" s="83" t="s">
        <v>11</v>
      </c>
      <c r="K3" s="44" t="s">
        <v>17</v>
      </c>
      <c r="L3" s="44" t="s">
        <v>17</v>
      </c>
    </row>
    <row r="4" spans="1:12" x14ac:dyDescent="0.2">
      <c r="A4" s="50" t="s">
        <v>413</v>
      </c>
      <c r="B4" s="50" t="s">
        <v>414</v>
      </c>
      <c r="C4" s="2"/>
      <c r="D4" s="52"/>
      <c r="E4" s="52"/>
      <c r="F4" s="52"/>
      <c r="G4" s="52"/>
      <c r="H4" s="52"/>
      <c r="I4" s="52"/>
      <c r="J4" s="52"/>
      <c r="K4" s="53"/>
      <c r="L4" s="53"/>
    </row>
    <row r="5" spans="1:12" x14ac:dyDescent="0.2">
      <c r="A5" s="18" t="s">
        <v>10</v>
      </c>
      <c r="B5" s="51"/>
      <c r="C5" s="52"/>
      <c r="D5" s="52"/>
      <c r="E5" s="52"/>
      <c r="F5" s="52"/>
      <c r="G5" s="52"/>
      <c r="H5" s="52"/>
      <c r="I5" s="52"/>
      <c r="J5" s="52"/>
      <c r="K5" s="53"/>
      <c r="L5" s="53"/>
    </row>
    <row r="6" spans="1:12" x14ac:dyDescent="0.2">
      <c r="A6" s="18"/>
      <c r="B6" s="54" t="s">
        <v>657</v>
      </c>
      <c r="C6" s="233">
        <v>2</v>
      </c>
      <c r="D6" s="233">
        <v>13</v>
      </c>
      <c r="E6" s="233">
        <v>41</v>
      </c>
      <c r="F6" s="233">
        <v>165</v>
      </c>
      <c r="G6" s="234">
        <v>0.5</v>
      </c>
      <c r="H6" s="234">
        <v>1.5</v>
      </c>
      <c r="I6" s="234">
        <v>0.5</v>
      </c>
      <c r="J6" s="234">
        <v>1.5</v>
      </c>
      <c r="K6" s="55" t="s">
        <v>249</v>
      </c>
      <c r="L6" s="55" t="s">
        <v>238</v>
      </c>
    </row>
    <row r="7" spans="1:12" x14ac:dyDescent="0.2">
      <c r="A7" s="18"/>
      <c r="B7" s="54" t="s">
        <v>658</v>
      </c>
      <c r="C7" s="233">
        <v>3.1</v>
      </c>
      <c r="D7" s="233">
        <v>20.5</v>
      </c>
      <c r="E7" s="233">
        <v>64.5</v>
      </c>
      <c r="F7" s="233">
        <v>259.60000000000002</v>
      </c>
      <c r="G7" s="234">
        <v>0.5</v>
      </c>
      <c r="H7" s="234">
        <v>1.5</v>
      </c>
      <c r="I7" s="234">
        <v>0.5</v>
      </c>
      <c r="J7" s="234">
        <v>1.5</v>
      </c>
      <c r="K7" s="55" t="s">
        <v>239</v>
      </c>
      <c r="L7" s="55" t="s">
        <v>240</v>
      </c>
    </row>
    <row r="8" spans="1:12" x14ac:dyDescent="0.2">
      <c r="A8" s="18"/>
      <c r="B8" s="51" t="s">
        <v>590</v>
      </c>
      <c r="C8" s="235"/>
      <c r="D8" s="235"/>
      <c r="E8" s="235"/>
      <c r="F8" s="235"/>
      <c r="G8" s="235"/>
      <c r="H8" s="235"/>
      <c r="I8" s="235"/>
      <c r="J8" s="235"/>
      <c r="K8" s="53"/>
      <c r="L8" s="53"/>
    </row>
    <row r="9" spans="1:12" ht="11.4" x14ac:dyDescent="0.2">
      <c r="A9" s="18"/>
      <c r="B9" s="54" t="s">
        <v>659</v>
      </c>
      <c r="C9" s="233">
        <v>4.3</v>
      </c>
      <c r="D9" s="233">
        <v>3.9</v>
      </c>
      <c r="E9" s="233">
        <v>3.6</v>
      </c>
      <c r="F9" s="233">
        <v>3.3</v>
      </c>
      <c r="G9" s="234">
        <v>1</v>
      </c>
      <c r="H9" s="234">
        <v>1.1000000000000001</v>
      </c>
      <c r="I9" s="234">
        <v>1</v>
      </c>
      <c r="J9" s="234">
        <v>1.1000000000000001</v>
      </c>
      <c r="K9" s="55" t="s">
        <v>250</v>
      </c>
      <c r="L9" s="55"/>
    </row>
    <row r="10" spans="1:12" x14ac:dyDescent="0.2">
      <c r="A10" s="18"/>
      <c r="B10" s="54" t="s">
        <v>650</v>
      </c>
      <c r="C10" s="233">
        <v>0.995</v>
      </c>
      <c r="D10" s="233">
        <v>0.995</v>
      </c>
      <c r="E10" s="233">
        <v>0.995</v>
      </c>
      <c r="F10" s="233">
        <v>0.995</v>
      </c>
      <c r="G10" s="234">
        <v>0.75</v>
      </c>
      <c r="H10" s="234">
        <v>1.25</v>
      </c>
      <c r="I10" s="234">
        <v>0.75</v>
      </c>
      <c r="J10" s="234">
        <v>1.25</v>
      </c>
      <c r="K10" s="55" t="s">
        <v>251</v>
      </c>
      <c r="L10" s="55"/>
    </row>
    <row r="11" spans="1:12" x14ac:dyDescent="0.2">
      <c r="A11" s="18"/>
      <c r="B11" s="54" t="s">
        <v>660</v>
      </c>
      <c r="C11" s="233">
        <v>5.0000000000000001E-3</v>
      </c>
      <c r="D11" s="233">
        <v>5.0000000000000001E-3</v>
      </c>
      <c r="E11" s="233">
        <v>5.0000000000000001E-3</v>
      </c>
      <c r="F11" s="233">
        <v>5.0000000000000001E-3</v>
      </c>
      <c r="G11" s="234">
        <v>0.75</v>
      </c>
      <c r="H11" s="234">
        <v>1.25</v>
      </c>
      <c r="I11" s="234">
        <v>0.75</v>
      </c>
      <c r="J11" s="234">
        <v>1.25</v>
      </c>
      <c r="K11" s="55" t="s">
        <v>1</v>
      </c>
      <c r="L11" s="55"/>
    </row>
    <row r="12" spans="1:12" x14ac:dyDescent="0.2">
      <c r="A12" s="18"/>
      <c r="B12" s="51" t="s">
        <v>591</v>
      </c>
      <c r="C12" s="235"/>
      <c r="D12" s="235"/>
      <c r="E12" s="235"/>
      <c r="F12" s="235"/>
      <c r="G12" s="235"/>
      <c r="H12" s="235"/>
      <c r="I12" s="235"/>
      <c r="J12" s="235"/>
      <c r="K12" s="53"/>
      <c r="L12" s="53"/>
    </row>
    <row r="13" spans="1:12" x14ac:dyDescent="0.2">
      <c r="A13" s="18"/>
      <c r="B13" s="54" t="s">
        <v>661</v>
      </c>
      <c r="C13" s="233">
        <v>0.65</v>
      </c>
      <c r="D13" s="233">
        <v>0.7</v>
      </c>
      <c r="E13" s="233">
        <v>0.73</v>
      </c>
      <c r="F13" s="233">
        <v>0.75</v>
      </c>
      <c r="G13" s="234">
        <v>0.8</v>
      </c>
      <c r="H13" s="234">
        <v>1.2</v>
      </c>
      <c r="I13" s="234">
        <v>0.8</v>
      </c>
      <c r="J13" s="234">
        <v>1.2</v>
      </c>
      <c r="K13" s="55" t="s">
        <v>285</v>
      </c>
      <c r="L13" s="55" t="s">
        <v>242</v>
      </c>
    </row>
    <row r="14" spans="1:12" x14ac:dyDescent="0.2">
      <c r="A14" s="18"/>
      <c r="B14" s="54" t="s">
        <v>662</v>
      </c>
      <c r="C14" s="233">
        <v>0.25</v>
      </c>
      <c r="D14" s="233">
        <v>0.2</v>
      </c>
      <c r="E14" s="233">
        <v>0.17</v>
      </c>
      <c r="F14" s="233">
        <v>0.15</v>
      </c>
      <c r="G14" s="234">
        <v>0.8</v>
      </c>
      <c r="H14" s="234">
        <v>1.2</v>
      </c>
      <c r="I14" s="234">
        <v>0.8</v>
      </c>
      <c r="J14" s="234">
        <v>1.2</v>
      </c>
      <c r="K14" s="55" t="s">
        <v>19</v>
      </c>
      <c r="L14" s="55"/>
    </row>
    <row r="15" spans="1:12" x14ac:dyDescent="0.2">
      <c r="A15" s="18"/>
      <c r="B15" s="54" t="s">
        <v>417</v>
      </c>
      <c r="C15" s="233">
        <v>0</v>
      </c>
      <c r="D15" s="233">
        <v>0</v>
      </c>
      <c r="E15" s="233">
        <v>0</v>
      </c>
      <c r="F15" s="233">
        <v>0</v>
      </c>
      <c r="G15" s="233"/>
      <c r="H15" s="233"/>
      <c r="I15" s="233"/>
      <c r="J15" s="233"/>
      <c r="K15" s="55" t="s">
        <v>34</v>
      </c>
      <c r="L15" s="55"/>
    </row>
    <row r="16" spans="1:12" x14ac:dyDescent="0.2">
      <c r="A16" s="18"/>
      <c r="B16" s="54" t="s">
        <v>422</v>
      </c>
      <c r="C16" s="233">
        <v>3</v>
      </c>
      <c r="D16" s="233"/>
      <c r="E16" s="233"/>
      <c r="F16" s="233"/>
      <c r="G16" s="233"/>
      <c r="H16" s="233"/>
      <c r="I16" s="233"/>
      <c r="J16" s="233"/>
      <c r="K16" s="55"/>
      <c r="L16" s="55">
        <v>18</v>
      </c>
    </row>
    <row r="17" spans="1:12" x14ac:dyDescent="0.2">
      <c r="A17" s="18"/>
      <c r="B17" s="54" t="s">
        <v>419</v>
      </c>
      <c r="C17" s="233">
        <v>25</v>
      </c>
      <c r="D17" s="233"/>
      <c r="E17" s="233"/>
      <c r="F17" s="233"/>
      <c r="G17" s="233"/>
      <c r="H17" s="233"/>
      <c r="I17" s="233"/>
      <c r="J17" s="233"/>
      <c r="K17" s="55"/>
      <c r="L17" s="55"/>
    </row>
    <row r="18" spans="1:12" x14ac:dyDescent="0.2">
      <c r="A18" s="18"/>
      <c r="B18" s="54" t="s">
        <v>420</v>
      </c>
      <c r="C18" s="233">
        <v>2</v>
      </c>
      <c r="D18" s="233"/>
      <c r="E18" s="233"/>
      <c r="F18" s="233"/>
      <c r="G18" s="233"/>
      <c r="H18" s="233"/>
      <c r="I18" s="233"/>
      <c r="J18" s="233"/>
      <c r="K18" s="55"/>
      <c r="L18" s="55"/>
    </row>
    <row r="19" spans="1:12" x14ac:dyDescent="0.2">
      <c r="A19" s="18" t="s">
        <v>415</v>
      </c>
      <c r="B19" s="51"/>
      <c r="C19" s="235"/>
      <c r="D19" s="235"/>
      <c r="E19" s="235"/>
      <c r="F19" s="235"/>
      <c r="G19" s="235"/>
      <c r="H19" s="235"/>
      <c r="I19" s="235"/>
      <c r="J19" s="235"/>
      <c r="K19" s="53"/>
      <c r="L19" s="53"/>
    </row>
    <row r="20" spans="1:12" x14ac:dyDescent="0.2">
      <c r="A20" s="18"/>
      <c r="B20" s="54" t="s">
        <v>699</v>
      </c>
      <c r="C20" s="236">
        <v>2.1</v>
      </c>
      <c r="D20" s="236">
        <v>1.6</v>
      </c>
      <c r="E20" s="236">
        <v>1.1000000000000001</v>
      </c>
      <c r="F20" s="236">
        <v>0.9</v>
      </c>
      <c r="G20" s="234">
        <v>0.75</v>
      </c>
      <c r="H20" s="234">
        <v>1.5</v>
      </c>
      <c r="I20" s="234">
        <v>0.75</v>
      </c>
      <c r="J20" s="234">
        <v>1.25</v>
      </c>
      <c r="K20" s="55" t="s">
        <v>252</v>
      </c>
      <c r="L20" s="55" t="s">
        <v>243</v>
      </c>
    </row>
    <row r="21" spans="1:12" x14ac:dyDescent="0.2">
      <c r="A21" s="18"/>
      <c r="B21" s="54" t="s">
        <v>453</v>
      </c>
      <c r="C21" s="233">
        <v>75</v>
      </c>
      <c r="D21" s="233">
        <v>75</v>
      </c>
      <c r="E21" s="233">
        <v>75</v>
      </c>
      <c r="F21" s="233">
        <v>75</v>
      </c>
      <c r="G21" s="233"/>
      <c r="H21" s="233"/>
      <c r="I21" s="233"/>
      <c r="J21" s="233"/>
      <c r="K21" s="55" t="s">
        <v>32</v>
      </c>
      <c r="L21" s="55"/>
    </row>
    <row r="22" spans="1:12" x14ac:dyDescent="0.2">
      <c r="A22" s="18"/>
      <c r="B22" s="54" t="s">
        <v>454</v>
      </c>
      <c r="C22" s="233">
        <v>25</v>
      </c>
      <c r="D22" s="233">
        <v>25</v>
      </c>
      <c r="E22" s="233">
        <v>25</v>
      </c>
      <c r="F22" s="233">
        <v>25</v>
      </c>
      <c r="G22" s="233"/>
      <c r="H22" s="233"/>
      <c r="I22" s="233"/>
      <c r="J22" s="233"/>
      <c r="K22" s="55"/>
      <c r="L22" s="55"/>
    </row>
    <row r="23" spans="1:12" x14ac:dyDescent="0.2">
      <c r="A23" s="18"/>
      <c r="B23" s="54" t="s">
        <v>789</v>
      </c>
      <c r="C23" s="236">
        <v>16.899999999999999</v>
      </c>
      <c r="D23" s="236">
        <v>12.7</v>
      </c>
      <c r="E23" s="236">
        <v>8.5</v>
      </c>
      <c r="F23" s="236">
        <v>7.4</v>
      </c>
      <c r="G23" s="234">
        <v>0.9</v>
      </c>
      <c r="H23" s="234">
        <v>1.1000000000000001</v>
      </c>
      <c r="I23" s="234">
        <v>0.9</v>
      </c>
      <c r="J23" s="234">
        <v>1.1000000000000001</v>
      </c>
      <c r="K23" s="55" t="s">
        <v>35</v>
      </c>
      <c r="L23" s="55">
        <v>18</v>
      </c>
    </row>
    <row r="24" spans="1:12" x14ac:dyDescent="0.2">
      <c r="A24" s="18"/>
      <c r="B24" s="54" t="s">
        <v>790</v>
      </c>
      <c r="C24" s="236">
        <v>5.3</v>
      </c>
      <c r="D24" s="236">
        <v>4.2</v>
      </c>
      <c r="E24" s="236">
        <v>3.2</v>
      </c>
      <c r="F24" s="236">
        <v>2.1</v>
      </c>
      <c r="G24" s="234">
        <v>0.9</v>
      </c>
      <c r="H24" s="234">
        <v>1.1000000000000001</v>
      </c>
      <c r="I24" s="234">
        <v>0.9</v>
      </c>
      <c r="J24" s="234">
        <v>1.1000000000000001</v>
      </c>
      <c r="K24" s="55" t="s">
        <v>244</v>
      </c>
      <c r="L24" s="55">
        <v>26</v>
      </c>
    </row>
    <row r="25" spans="1:12" x14ac:dyDescent="0.2">
      <c r="A25" s="18"/>
      <c r="B25" s="54" t="s">
        <v>791</v>
      </c>
      <c r="C25" s="233">
        <v>0</v>
      </c>
      <c r="D25" s="233">
        <v>0</v>
      </c>
      <c r="E25" s="233">
        <v>0</v>
      </c>
      <c r="F25" s="233">
        <v>0</v>
      </c>
      <c r="G25" s="233"/>
      <c r="H25" s="233"/>
      <c r="I25" s="233"/>
      <c r="J25" s="233"/>
      <c r="K25" s="55"/>
      <c r="L25" s="55"/>
    </row>
    <row r="26" spans="1:12" x14ac:dyDescent="0.2">
      <c r="A26" s="51" t="s">
        <v>36</v>
      </c>
      <c r="C26" s="233"/>
      <c r="D26" s="233"/>
      <c r="E26" s="233"/>
      <c r="F26" s="233"/>
      <c r="G26" s="233"/>
      <c r="H26" s="233"/>
      <c r="I26" s="233"/>
      <c r="J26" s="233"/>
      <c r="K26" s="55"/>
      <c r="L26" s="55"/>
    </row>
    <row r="27" spans="1:12" x14ac:dyDescent="0.2">
      <c r="A27" s="18"/>
      <c r="B27" s="54" t="s">
        <v>792</v>
      </c>
      <c r="C27" s="233">
        <v>3.3</v>
      </c>
      <c r="D27" s="233">
        <v>2.5</v>
      </c>
      <c r="E27" s="233">
        <v>1.7</v>
      </c>
      <c r="F27" s="233">
        <v>1.4</v>
      </c>
      <c r="G27" s="234">
        <v>0.75</v>
      </c>
      <c r="H27" s="234">
        <v>1.5</v>
      </c>
      <c r="I27" s="234">
        <v>0.75</v>
      </c>
      <c r="J27" s="234">
        <v>1.25</v>
      </c>
      <c r="K27" s="55" t="s">
        <v>252</v>
      </c>
      <c r="L27" s="55" t="s">
        <v>243</v>
      </c>
    </row>
    <row r="28" spans="1:12" x14ac:dyDescent="0.2">
      <c r="A28" s="18"/>
      <c r="B28" s="54" t="s">
        <v>453</v>
      </c>
      <c r="C28" s="233">
        <v>75</v>
      </c>
      <c r="D28" s="233">
        <v>75</v>
      </c>
      <c r="E28" s="233">
        <v>75</v>
      </c>
      <c r="F28" s="233">
        <v>75</v>
      </c>
      <c r="G28" s="233"/>
      <c r="H28" s="233"/>
      <c r="I28" s="233"/>
      <c r="J28" s="233"/>
      <c r="K28" s="55" t="s">
        <v>32</v>
      </c>
      <c r="L28" s="55"/>
    </row>
    <row r="29" spans="1:12" x14ac:dyDescent="0.2">
      <c r="A29" s="18"/>
      <c r="B29" s="54" t="s">
        <v>454</v>
      </c>
      <c r="C29" s="233">
        <v>25</v>
      </c>
      <c r="D29" s="233">
        <v>25</v>
      </c>
      <c r="E29" s="233">
        <v>25</v>
      </c>
      <c r="F29" s="233">
        <v>25</v>
      </c>
      <c r="G29" s="233"/>
      <c r="H29" s="233"/>
      <c r="I29" s="233"/>
      <c r="J29" s="233"/>
      <c r="K29" s="55"/>
      <c r="L29" s="55"/>
    </row>
    <row r="30" spans="1:12" x14ac:dyDescent="0.2">
      <c r="A30" s="18"/>
      <c r="B30" s="54" t="s">
        <v>793</v>
      </c>
      <c r="C30" s="236">
        <v>0.16</v>
      </c>
      <c r="D30" s="236">
        <v>0.12</v>
      </c>
      <c r="E30" s="236">
        <v>0.08</v>
      </c>
      <c r="F30" s="236">
        <v>7.0000000000000007E-2</v>
      </c>
      <c r="G30" s="234">
        <v>0.9</v>
      </c>
      <c r="H30" s="234">
        <v>1.1000000000000001</v>
      </c>
      <c r="I30" s="234">
        <v>0.9</v>
      </c>
      <c r="J30" s="234">
        <v>1.1000000000000001</v>
      </c>
      <c r="K30" s="55" t="s">
        <v>35</v>
      </c>
      <c r="L30" s="55">
        <v>18</v>
      </c>
    </row>
    <row r="31" spans="1:12" x14ac:dyDescent="0.2">
      <c r="A31" s="18"/>
      <c r="B31" s="54" t="s">
        <v>794</v>
      </c>
      <c r="C31" s="236">
        <v>0.05</v>
      </c>
      <c r="D31" s="236">
        <v>0.04</v>
      </c>
      <c r="E31" s="236">
        <v>0.03</v>
      </c>
      <c r="F31" s="236">
        <v>0.02</v>
      </c>
      <c r="G31" s="234">
        <v>0.9</v>
      </c>
      <c r="H31" s="234">
        <v>1.1000000000000001</v>
      </c>
      <c r="I31" s="234">
        <v>0.9</v>
      </c>
      <c r="J31" s="234">
        <v>1.1000000000000001</v>
      </c>
      <c r="K31" s="55" t="s">
        <v>244</v>
      </c>
      <c r="L31" s="55">
        <v>26</v>
      </c>
    </row>
    <row r="32" spans="1:12" ht="10.8" thickBot="1" x14ac:dyDescent="0.25">
      <c r="A32" s="19"/>
      <c r="B32" s="56" t="s">
        <v>791</v>
      </c>
      <c r="C32" s="237">
        <v>0</v>
      </c>
      <c r="D32" s="237">
        <v>0</v>
      </c>
      <c r="E32" s="237">
        <v>0</v>
      </c>
      <c r="F32" s="237">
        <v>0</v>
      </c>
      <c r="G32" s="237"/>
      <c r="H32" s="237"/>
      <c r="I32" s="237"/>
      <c r="J32" s="237"/>
      <c r="K32" s="57"/>
      <c r="L32" s="57"/>
    </row>
    <row r="33" spans="1:12" x14ac:dyDescent="0.2">
      <c r="B33" s="48"/>
      <c r="C33" s="49"/>
      <c r="D33" s="49"/>
      <c r="E33" s="49"/>
      <c r="F33" s="49"/>
      <c r="G33" s="49"/>
      <c r="H33" s="49"/>
      <c r="I33" s="49"/>
      <c r="J33" s="48"/>
      <c r="K33" s="49"/>
      <c r="L33" s="49"/>
    </row>
    <row r="34" spans="1:12" x14ac:dyDescent="0.2">
      <c r="A34" s="238" t="s">
        <v>6</v>
      </c>
    </row>
    <row r="35" spans="1:12" x14ac:dyDescent="0.2">
      <c r="A35" s="117"/>
      <c r="B35" s="117" t="s">
        <v>246</v>
      </c>
    </row>
    <row r="36" spans="1:12" x14ac:dyDescent="0.2">
      <c r="A36" s="117"/>
      <c r="B36" s="117" t="s">
        <v>247</v>
      </c>
    </row>
    <row r="37" spans="1:12" x14ac:dyDescent="0.2">
      <c r="A37" s="117"/>
      <c r="B37" s="117" t="s">
        <v>253</v>
      </c>
    </row>
    <row r="38" spans="1:12" x14ac:dyDescent="0.2">
      <c r="A38" s="117"/>
      <c r="B38" s="117" t="s">
        <v>254</v>
      </c>
    </row>
    <row r="39" spans="1:12" x14ac:dyDescent="0.2">
      <c r="A39" s="117"/>
      <c r="B39" s="117" t="s">
        <v>255</v>
      </c>
    </row>
    <row r="40" spans="1:12" x14ac:dyDescent="0.2">
      <c r="A40" s="117"/>
      <c r="B40" s="117" t="s">
        <v>301</v>
      </c>
    </row>
    <row r="41" spans="1:12" x14ac:dyDescent="0.2">
      <c r="A41" s="117"/>
      <c r="B41" s="117" t="s">
        <v>256</v>
      </c>
    </row>
    <row r="42" spans="1:12" x14ac:dyDescent="0.2">
      <c r="A42" s="117"/>
      <c r="B42" s="117" t="s">
        <v>257</v>
      </c>
    </row>
    <row r="43" spans="1:12" x14ac:dyDescent="0.2">
      <c r="A43" s="117"/>
      <c r="B43" s="117" t="s">
        <v>303</v>
      </c>
    </row>
    <row r="44" spans="1:12" x14ac:dyDescent="0.2">
      <c r="A44" s="117"/>
      <c r="B44" s="117" t="s">
        <v>258</v>
      </c>
    </row>
    <row r="45" spans="1:12" x14ac:dyDescent="0.2">
      <c r="A45" s="117"/>
      <c r="B45" s="117" t="s">
        <v>259</v>
      </c>
    </row>
    <row r="46" spans="1:12" x14ac:dyDescent="0.2">
      <c r="A46" s="117"/>
      <c r="B46" s="117" t="s">
        <v>260</v>
      </c>
    </row>
    <row r="47" spans="1:12" x14ac:dyDescent="0.2">
      <c r="A47" s="117"/>
      <c r="B47" s="117" t="s">
        <v>261</v>
      </c>
    </row>
    <row r="48" spans="1:12" x14ac:dyDescent="0.2">
      <c r="A48" s="117"/>
      <c r="B48" s="117" t="s">
        <v>262</v>
      </c>
    </row>
    <row r="49" spans="1:2" x14ac:dyDescent="0.2">
      <c r="A49" s="117"/>
      <c r="B49" s="117" t="s">
        <v>284</v>
      </c>
    </row>
    <row r="51" spans="1:2" x14ac:dyDescent="0.2">
      <c r="A51" s="121" t="s">
        <v>16</v>
      </c>
    </row>
    <row r="52" spans="1:2" x14ac:dyDescent="0.2">
      <c r="A52" s="117"/>
      <c r="B52" s="117" t="s">
        <v>504</v>
      </c>
    </row>
  </sheetData>
  <mergeCells count="1">
    <mergeCell ref="C1:L1"/>
  </mergeCells>
  <hyperlinks>
    <hyperlink ref="C1" location="INDEX" display="Hydrogen to Jet Fuel"/>
  </hyperlink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L51"/>
  <sheetViews>
    <sheetView showGridLines="0" topLeftCell="A2" zoomScaleNormal="100" workbookViewId="0">
      <selection activeCell="Q33" sqref="Q33"/>
    </sheetView>
  </sheetViews>
  <sheetFormatPr defaultColWidth="8.88671875" defaultRowHeight="10.199999999999999" x14ac:dyDescent="0.2"/>
  <cols>
    <col min="1" max="1" width="2.88671875" style="121" customWidth="1"/>
    <col min="2" max="2" width="39.109375" style="121" customWidth="1"/>
    <col min="3" max="5" width="3.88671875" style="121" bestFit="1" customWidth="1"/>
    <col min="6" max="6" width="4.5546875" style="121" bestFit="1" customWidth="1"/>
    <col min="7" max="10" width="4.44140625" style="121" bestFit="1" customWidth="1"/>
    <col min="11" max="11" width="5.5546875" style="121" bestFit="1" customWidth="1"/>
    <col min="12" max="12" width="7.5546875" style="121" bestFit="1" customWidth="1"/>
    <col min="13" max="16384" width="8.88671875" style="121"/>
  </cols>
  <sheetData>
    <row r="1" spans="1:12" ht="24" customHeight="1" x14ac:dyDescent="0.2">
      <c r="A1" s="89" t="s">
        <v>15</v>
      </c>
      <c r="B1" s="6"/>
      <c r="C1" s="420" t="s">
        <v>236</v>
      </c>
      <c r="D1" s="422"/>
      <c r="E1" s="422"/>
      <c r="F1" s="422"/>
      <c r="G1" s="422"/>
      <c r="H1" s="422"/>
      <c r="I1" s="422"/>
      <c r="J1" s="422"/>
      <c r="K1" s="422"/>
      <c r="L1" s="422"/>
    </row>
    <row r="2" spans="1:12" x14ac:dyDescent="0.2">
      <c r="A2" s="59" t="s">
        <v>412</v>
      </c>
      <c r="B2" s="7"/>
      <c r="C2" s="214">
        <v>2020</v>
      </c>
      <c r="D2" s="214">
        <v>2030</v>
      </c>
      <c r="E2" s="214">
        <v>2040</v>
      </c>
      <c r="F2" s="214">
        <v>2050</v>
      </c>
      <c r="G2" s="82">
        <v>2020</v>
      </c>
      <c r="H2" s="82">
        <v>2020</v>
      </c>
      <c r="I2" s="82">
        <v>2050</v>
      </c>
      <c r="J2" s="82">
        <v>2050</v>
      </c>
      <c r="K2" s="215" t="s">
        <v>14</v>
      </c>
      <c r="L2" s="215" t="s">
        <v>13</v>
      </c>
    </row>
    <row r="3" spans="1:12" ht="10.8" thickBot="1" x14ac:dyDescent="0.25">
      <c r="A3" s="92" t="s">
        <v>832</v>
      </c>
      <c r="B3" s="8"/>
      <c r="C3" s="83" t="s">
        <v>833</v>
      </c>
      <c r="D3" s="83" t="s">
        <v>833</v>
      </c>
      <c r="E3" s="83" t="s">
        <v>833</v>
      </c>
      <c r="F3" s="83" t="s">
        <v>833</v>
      </c>
      <c r="G3" s="83" t="s">
        <v>12</v>
      </c>
      <c r="H3" s="83" t="s">
        <v>11</v>
      </c>
      <c r="I3" s="83" t="s">
        <v>12</v>
      </c>
      <c r="J3" s="83" t="s">
        <v>11</v>
      </c>
      <c r="K3" s="240" t="s">
        <v>17</v>
      </c>
      <c r="L3" s="240" t="s">
        <v>17</v>
      </c>
    </row>
    <row r="4" spans="1:12" x14ac:dyDescent="0.2">
      <c r="A4" s="241" t="s">
        <v>413</v>
      </c>
      <c r="B4" s="241" t="s">
        <v>414</v>
      </c>
      <c r="C4" s="2"/>
      <c r="D4" s="235"/>
      <c r="E4" s="235"/>
      <c r="F4" s="235"/>
      <c r="G4" s="235"/>
      <c r="H4" s="235"/>
      <c r="I4" s="235"/>
      <c r="J4" s="235"/>
      <c r="K4" s="242"/>
      <c r="L4" s="242"/>
    </row>
    <row r="5" spans="1:12" x14ac:dyDescent="0.2">
      <c r="A5" s="18" t="s">
        <v>10</v>
      </c>
      <c r="B5" s="243"/>
      <c r="C5" s="235"/>
      <c r="D5" s="235"/>
      <c r="E5" s="235"/>
      <c r="F5" s="235"/>
      <c r="G5" s="235"/>
      <c r="H5" s="235"/>
      <c r="I5" s="235"/>
      <c r="J5" s="235"/>
      <c r="K5" s="242"/>
      <c r="L5" s="242"/>
    </row>
    <row r="6" spans="1:12" x14ac:dyDescent="0.2">
      <c r="A6" s="18"/>
      <c r="B6" s="61" t="s">
        <v>592</v>
      </c>
      <c r="C6" s="233">
        <v>2</v>
      </c>
      <c r="D6" s="233">
        <v>13</v>
      </c>
      <c r="E6" s="233">
        <v>41</v>
      </c>
      <c r="F6" s="233">
        <v>165</v>
      </c>
      <c r="G6" s="234">
        <v>0.5</v>
      </c>
      <c r="H6" s="234">
        <v>1.5</v>
      </c>
      <c r="I6" s="234">
        <v>0.5</v>
      </c>
      <c r="J6" s="234">
        <v>1.5</v>
      </c>
      <c r="K6" s="60" t="s">
        <v>237</v>
      </c>
      <c r="L6" s="60" t="s">
        <v>238</v>
      </c>
    </row>
    <row r="7" spans="1:12" x14ac:dyDescent="0.2">
      <c r="A7" s="18"/>
      <c r="B7" s="61" t="s">
        <v>658</v>
      </c>
      <c r="C7" s="233">
        <v>3.1</v>
      </c>
      <c r="D7" s="233">
        <v>20.5</v>
      </c>
      <c r="E7" s="233">
        <v>64.5</v>
      </c>
      <c r="F7" s="233">
        <v>259.60000000000002</v>
      </c>
      <c r="G7" s="234">
        <v>0.5</v>
      </c>
      <c r="H7" s="234">
        <v>1.5</v>
      </c>
      <c r="I7" s="234">
        <v>0.5</v>
      </c>
      <c r="J7" s="234">
        <v>1.5</v>
      </c>
      <c r="K7" s="60" t="s">
        <v>239</v>
      </c>
      <c r="L7" s="60" t="s">
        <v>240</v>
      </c>
    </row>
    <row r="8" spans="1:12" x14ac:dyDescent="0.2">
      <c r="A8" s="18"/>
      <c r="B8" s="244" t="s">
        <v>590</v>
      </c>
      <c r="C8" s="245"/>
      <c r="D8" s="245"/>
      <c r="E8" s="245"/>
      <c r="F8" s="245"/>
      <c r="G8" s="245"/>
      <c r="H8" s="245"/>
      <c r="I8" s="245"/>
      <c r="J8" s="245"/>
      <c r="K8" s="246"/>
      <c r="L8" s="246"/>
    </row>
    <row r="9" spans="1:12" ht="11.4" x14ac:dyDescent="0.2">
      <c r="A9" s="18"/>
      <c r="B9" s="61" t="s">
        <v>663</v>
      </c>
      <c r="C9" s="233">
        <v>4.3</v>
      </c>
      <c r="D9" s="233">
        <v>3.9</v>
      </c>
      <c r="E9" s="233">
        <v>3.6</v>
      </c>
      <c r="F9" s="233">
        <v>3.3</v>
      </c>
      <c r="G9" s="234">
        <v>1</v>
      </c>
      <c r="H9" s="234">
        <v>1.1000000000000001</v>
      </c>
      <c r="I9" s="234">
        <v>1</v>
      </c>
      <c r="J9" s="234">
        <v>1.1000000000000001</v>
      </c>
      <c r="K9" s="60" t="s">
        <v>37</v>
      </c>
      <c r="L9" s="60"/>
    </row>
    <row r="10" spans="1:12" x14ac:dyDescent="0.2">
      <c r="A10" s="18"/>
      <c r="B10" s="61" t="s">
        <v>603</v>
      </c>
      <c r="C10" s="233">
        <v>1</v>
      </c>
      <c r="D10" s="233">
        <v>1</v>
      </c>
      <c r="E10" s="233">
        <v>1</v>
      </c>
      <c r="F10" s="233">
        <v>1</v>
      </c>
      <c r="G10" s="234">
        <v>1</v>
      </c>
      <c r="H10" s="234">
        <v>1</v>
      </c>
      <c r="I10" s="234">
        <v>1</v>
      </c>
      <c r="J10" s="234">
        <v>1</v>
      </c>
      <c r="K10" s="60" t="s">
        <v>241</v>
      </c>
      <c r="L10" s="60"/>
    </row>
    <row r="11" spans="1:12" x14ac:dyDescent="0.2">
      <c r="A11" s="18"/>
      <c r="B11" s="244" t="s">
        <v>591</v>
      </c>
      <c r="C11" s="245"/>
      <c r="D11" s="245"/>
      <c r="E11" s="245"/>
      <c r="F11" s="245"/>
      <c r="G11" s="245"/>
      <c r="H11" s="245"/>
      <c r="I11" s="245"/>
      <c r="J11" s="245"/>
      <c r="K11" s="246"/>
      <c r="L11" s="246"/>
    </row>
    <row r="12" spans="1:12" x14ac:dyDescent="0.2">
      <c r="A12" s="18"/>
      <c r="B12" s="61" t="s">
        <v>661</v>
      </c>
      <c r="C12" s="233">
        <v>0.37</v>
      </c>
      <c r="D12" s="233">
        <v>0.4</v>
      </c>
      <c r="E12" s="233">
        <v>0.5</v>
      </c>
      <c r="F12" s="233">
        <v>0.55000000000000004</v>
      </c>
      <c r="G12" s="234">
        <v>0.8</v>
      </c>
      <c r="H12" s="234">
        <v>1.2</v>
      </c>
      <c r="I12" s="234">
        <v>0.8</v>
      </c>
      <c r="J12" s="234">
        <v>1.2</v>
      </c>
      <c r="K12" s="60" t="s">
        <v>302</v>
      </c>
      <c r="L12" s="60" t="s">
        <v>242</v>
      </c>
    </row>
    <row r="13" spans="1:12" x14ac:dyDescent="0.2">
      <c r="A13" s="18"/>
      <c r="B13" s="61" t="s">
        <v>662</v>
      </c>
      <c r="C13" s="233">
        <v>0.43</v>
      </c>
      <c r="D13" s="233">
        <v>0.4</v>
      </c>
      <c r="E13" s="233">
        <v>0.3</v>
      </c>
      <c r="F13" s="233">
        <v>0.25</v>
      </c>
      <c r="G13" s="234">
        <v>0.8</v>
      </c>
      <c r="H13" s="234">
        <v>1.2</v>
      </c>
      <c r="I13" s="234">
        <v>0.8</v>
      </c>
      <c r="J13" s="234">
        <v>1.2</v>
      </c>
      <c r="K13" s="60" t="s">
        <v>34</v>
      </c>
      <c r="L13" s="60"/>
    </row>
    <row r="14" spans="1:12" x14ac:dyDescent="0.2">
      <c r="A14" s="18"/>
      <c r="B14" s="61" t="s">
        <v>417</v>
      </c>
      <c r="C14" s="233">
        <v>0</v>
      </c>
      <c r="D14" s="233">
        <v>0</v>
      </c>
      <c r="E14" s="233">
        <v>0</v>
      </c>
      <c r="F14" s="233">
        <v>0</v>
      </c>
      <c r="G14" s="233"/>
      <c r="H14" s="233"/>
      <c r="I14" s="233"/>
      <c r="J14" s="100"/>
      <c r="K14" s="60" t="s">
        <v>31</v>
      </c>
      <c r="L14" s="60"/>
    </row>
    <row r="15" spans="1:12" x14ac:dyDescent="0.2">
      <c r="A15" s="18"/>
      <c r="B15" s="61" t="s">
        <v>422</v>
      </c>
      <c r="C15" s="233">
        <v>3</v>
      </c>
      <c r="D15" s="233">
        <v>3</v>
      </c>
      <c r="E15" s="233">
        <v>3</v>
      </c>
      <c r="F15" s="233">
        <v>3</v>
      </c>
      <c r="G15" s="233"/>
      <c r="H15" s="233"/>
      <c r="I15" s="233"/>
      <c r="J15" s="100"/>
      <c r="K15" s="60"/>
      <c r="L15" s="60">
        <v>18</v>
      </c>
    </row>
    <row r="16" spans="1:12" x14ac:dyDescent="0.2">
      <c r="A16" s="18"/>
      <c r="B16" s="61" t="s">
        <v>419</v>
      </c>
      <c r="C16" s="233">
        <v>25</v>
      </c>
      <c r="D16" s="233">
        <v>25</v>
      </c>
      <c r="E16" s="233">
        <v>25</v>
      </c>
      <c r="F16" s="233">
        <v>25</v>
      </c>
      <c r="G16" s="233">
        <v>20</v>
      </c>
      <c r="H16" s="233">
        <v>30</v>
      </c>
      <c r="I16" s="233"/>
      <c r="J16" s="100"/>
      <c r="K16" s="60"/>
      <c r="L16" s="60"/>
    </row>
    <row r="17" spans="1:12" x14ac:dyDescent="0.2">
      <c r="A17" s="18"/>
      <c r="B17" s="61" t="s">
        <v>420</v>
      </c>
      <c r="C17" s="233">
        <v>2</v>
      </c>
      <c r="D17" s="233">
        <v>2</v>
      </c>
      <c r="E17" s="233">
        <v>2</v>
      </c>
      <c r="F17" s="233">
        <v>2</v>
      </c>
      <c r="G17" s="233"/>
      <c r="H17" s="233"/>
      <c r="I17" s="233"/>
      <c r="J17" s="100"/>
      <c r="K17" s="60"/>
      <c r="L17" s="60"/>
    </row>
    <row r="18" spans="1:12" x14ac:dyDescent="0.2">
      <c r="A18" s="18" t="s">
        <v>415</v>
      </c>
      <c r="B18" s="243"/>
      <c r="C18" s="235"/>
      <c r="D18" s="235"/>
      <c r="E18" s="235"/>
      <c r="F18" s="235"/>
      <c r="G18" s="235"/>
      <c r="H18" s="235"/>
      <c r="I18" s="235"/>
      <c r="J18" s="235"/>
      <c r="K18" s="242"/>
      <c r="L18" s="242"/>
    </row>
    <row r="19" spans="1:12" x14ac:dyDescent="0.2">
      <c r="A19" s="18"/>
      <c r="B19" s="61" t="s">
        <v>795</v>
      </c>
      <c r="C19" s="236">
        <v>3.2</v>
      </c>
      <c r="D19" s="236">
        <v>2.5</v>
      </c>
      <c r="E19" s="236">
        <v>1.9</v>
      </c>
      <c r="F19" s="236">
        <v>1.6</v>
      </c>
      <c r="G19" s="234">
        <v>0.75</v>
      </c>
      <c r="H19" s="234">
        <v>1.5</v>
      </c>
      <c r="I19" s="234">
        <v>0.75</v>
      </c>
      <c r="J19" s="234">
        <v>1.25</v>
      </c>
      <c r="K19" s="60" t="s">
        <v>32</v>
      </c>
      <c r="L19" s="60" t="s">
        <v>243</v>
      </c>
    </row>
    <row r="20" spans="1:12" x14ac:dyDescent="0.2">
      <c r="A20" s="18"/>
      <c r="B20" s="61" t="s">
        <v>453</v>
      </c>
      <c r="C20" s="233">
        <v>75</v>
      </c>
      <c r="D20" s="233">
        <v>75</v>
      </c>
      <c r="E20" s="233">
        <v>75</v>
      </c>
      <c r="F20" s="233">
        <v>75</v>
      </c>
      <c r="G20" s="233"/>
      <c r="H20" s="233"/>
      <c r="I20" s="233"/>
      <c r="J20" s="233"/>
      <c r="K20" s="60" t="s">
        <v>35</v>
      </c>
      <c r="L20" s="60"/>
    </row>
    <row r="21" spans="1:12" x14ac:dyDescent="0.2">
      <c r="A21" s="18"/>
      <c r="B21" s="61" t="s">
        <v>454</v>
      </c>
      <c r="C21" s="233">
        <v>25</v>
      </c>
      <c r="D21" s="233">
        <v>25</v>
      </c>
      <c r="E21" s="233">
        <v>25</v>
      </c>
      <c r="F21" s="233">
        <v>25</v>
      </c>
      <c r="G21" s="233"/>
      <c r="H21" s="233"/>
      <c r="I21" s="233"/>
      <c r="J21" s="233"/>
      <c r="K21" s="60"/>
      <c r="L21" s="60"/>
    </row>
    <row r="22" spans="1:12" x14ac:dyDescent="0.2">
      <c r="A22" s="18"/>
      <c r="B22" s="61" t="s">
        <v>796</v>
      </c>
      <c r="C22" s="236">
        <v>26.5</v>
      </c>
      <c r="D22" s="236">
        <v>15.9</v>
      </c>
      <c r="E22" s="236">
        <v>10.6</v>
      </c>
      <c r="F22" s="236">
        <v>5.3</v>
      </c>
      <c r="G22" s="234">
        <v>0.9</v>
      </c>
      <c r="H22" s="234">
        <v>1.1000000000000001</v>
      </c>
      <c r="I22" s="234">
        <v>0.9</v>
      </c>
      <c r="J22" s="234">
        <v>1.1000000000000001</v>
      </c>
      <c r="K22" s="60" t="s">
        <v>244</v>
      </c>
      <c r="L22" s="60">
        <v>18</v>
      </c>
    </row>
    <row r="23" spans="1:12" x14ac:dyDescent="0.2">
      <c r="A23" s="18"/>
      <c r="B23" s="61" t="s">
        <v>797</v>
      </c>
      <c r="C23" s="236">
        <v>8.5</v>
      </c>
      <c r="D23" s="236">
        <v>5.3</v>
      </c>
      <c r="E23" s="236">
        <v>3.2</v>
      </c>
      <c r="F23" s="236">
        <v>2.1</v>
      </c>
      <c r="G23" s="234">
        <v>0.9</v>
      </c>
      <c r="H23" s="234">
        <v>1.1000000000000001</v>
      </c>
      <c r="I23" s="234">
        <v>0.9</v>
      </c>
      <c r="J23" s="234">
        <v>1.1000000000000001</v>
      </c>
      <c r="K23" s="60" t="s">
        <v>245</v>
      </c>
      <c r="L23" s="60">
        <v>26</v>
      </c>
    </row>
    <row r="24" spans="1:12" x14ac:dyDescent="0.2">
      <c r="A24" s="18"/>
      <c r="B24" s="61" t="s">
        <v>798</v>
      </c>
      <c r="C24" s="233">
        <v>0</v>
      </c>
      <c r="D24" s="233">
        <v>0</v>
      </c>
      <c r="E24" s="233">
        <v>0</v>
      </c>
      <c r="F24" s="233">
        <v>0</v>
      </c>
      <c r="G24" s="233"/>
      <c r="H24" s="233"/>
      <c r="I24" s="233"/>
      <c r="J24" s="233"/>
      <c r="K24" s="60"/>
      <c r="L24" s="60"/>
    </row>
    <row r="25" spans="1:12" x14ac:dyDescent="0.2">
      <c r="A25" s="243" t="s">
        <v>36</v>
      </c>
      <c r="C25" s="233"/>
      <c r="D25" s="233"/>
      <c r="E25" s="233"/>
      <c r="F25" s="233"/>
      <c r="G25" s="233"/>
      <c r="H25" s="233"/>
      <c r="I25" s="233"/>
      <c r="J25" s="233"/>
      <c r="K25" s="60"/>
      <c r="L25" s="60"/>
    </row>
    <row r="26" spans="1:12" x14ac:dyDescent="0.2">
      <c r="A26" s="18"/>
      <c r="B26" s="61" t="s">
        <v>792</v>
      </c>
      <c r="C26" s="233">
        <v>5</v>
      </c>
      <c r="D26" s="233">
        <v>4</v>
      </c>
      <c r="E26" s="233">
        <v>3</v>
      </c>
      <c r="F26" s="233">
        <v>2.5</v>
      </c>
      <c r="G26" s="234">
        <v>0.75</v>
      </c>
      <c r="H26" s="234">
        <v>1.5</v>
      </c>
      <c r="I26" s="234">
        <v>0.75</v>
      </c>
      <c r="J26" s="234">
        <v>1.25</v>
      </c>
      <c r="K26" s="60" t="s">
        <v>32</v>
      </c>
      <c r="L26" s="60" t="s">
        <v>243</v>
      </c>
    </row>
    <row r="27" spans="1:12" x14ac:dyDescent="0.2">
      <c r="A27" s="18"/>
      <c r="B27" s="61" t="s">
        <v>453</v>
      </c>
      <c r="C27" s="233">
        <v>75</v>
      </c>
      <c r="D27" s="233">
        <v>75</v>
      </c>
      <c r="E27" s="233">
        <v>75</v>
      </c>
      <c r="F27" s="233">
        <v>75</v>
      </c>
      <c r="G27" s="233"/>
      <c r="H27" s="233"/>
      <c r="I27" s="233"/>
      <c r="J27" s="233"/>
      <c r="K27" s="60" t="s">
        <v>35</v>
      </c>
      <c r="L27" s="60"/>
    </row>
    <row r="28" spans="1:12" x14ac:dyDescent="0.2">
      <c r="A28" s="18"/>
      <c r="B28" s="61" t="s">
        <v>454</v>
      </c>
      <c r="C28" s="233">
        <v>25</v>
      </c>
      <c r="D28" s="233">
        <v>25</v>
      </c>
      <c r="E28" s="233">
        <v>25</v>
      </c>
      <c r="F28" s="233">
        <v>25</v>
      </c>
      <c r="G28" s="233"/>
      <c r="H28" s="233"/>
      <c r="I28" s="233"/>
      <c r="J28" s="233"/>
      <c r="K28" s="60"/>
      <c r="L28" s="60"/>
    </row>
    <row r="29" spans="1:12" x14ac:dyDescent="0.2">
      <c r="A29" s="18"/>
      <c r="B29" s="61" t="s">
        <v>793</v>
      </c>
      <c r="C29" s="236">
        <v>0.25</v>
      </c>
      <c r="D29" s="236">
        <v>0.15</v>
      </c>
      <c r="E29" s="236">
        <v>0.1</v>
      </c>
      <c r="F29" s="236">
        <v>0.05</v>
      </c>
      <c r="G29" s="234">
        <v>0.9</v>
      </c>
      <c r="H29" s="234">
        <v>1.1000000000000001</v>
      </c>
      <c r="I29" s="234">
        <v>0.9</v>
      </c>
      <c r="J29" s="234">
        <v>1.1000000000000001</v>
      </c>
      <c r="K29" s="60" t="s">
        <v>244</v>
      </c>
      <c r="L29" s="60">
        <v>18</v>
      </c>
    </row>
    <row r="30" spans="1:12" x14ac:dyDescent="0.2">
      <c r="A30" s="18"/>
      <c r="B30" s="61" t="s">
        <v>794</v>
      </c>
      <c r="C30" s="236">
        <v>0.08</v>
      </c>
      <c r="D30" s="236">
        <v>0.05</v>
      </c>
      <c r="E30" s="236">
        <v>0.03</v>
      </c>
      <c r="F30" s="236">
        <v>0.02</v>
      </c>
      <c r="G30" s="234">
        <v>0.9</v>
      </c>
      <c r="H30" s="234">
        <v>1.1000000000000001</v>
      </c>
      <c r="I30" s="234">
        <v>0.9</v>
      </c>
      <c r="J30" s="234">
        <v>1.1000000000000001</v>
      </c>
      <c r="K30" s="60" t="s">
        <v>245</v>
      </c>
      <c r="L30" s="60">
        <v>26</v>
      </c>
    </row>
    <row r="31" spans="1:12" ht="10.8" thickBot="1" x14ac:dyDescent="0.25">
      <c r="A31" s="19"/>
      <c r="B31" s="247" t="s">
        <v>791</v>
      </c>
      <c r="C31" s="237">
        <v>0</v>
      </c>
      <c r="D31" s="237">
        <v>0</v>
      </c>
      <c r="E31" s="237">
        <v>0</v>
      </c>
      <c r="F31" s="237">
        <v>0</v>
      </c>
      <c r="G31" s="237"/>
      <c r="H31" s="237"/>
      <c r="I31" s="237"/>
      <c r="J31" s="237"/>
      <c r="K31" s="248"/>
      <c r="L31" s="248"/>
    </row>
    <row r="32" spans="1:12" x14ac:dyDescent="0.2">
      <c r="B32" s="249"/>
      <c r="C32" s="58"/>
      <c r="D32" s="58"/>
      <c r="E32" s="58"/>
      <c r="F32" s="58"/>
      <c r="G32" s="58"/>
      <c r="H32" s="58"/>
      <c r="I32" s="58"/>
      <c r="J32" s="58"/>
      <c r="K32" s="58"/>
      <c r="L32" s="58"/>
    </row>
    <row r="33" spans="1:2" x14ac:dyDescent="0.2">
      <c r="A33" s="227" t="s">
        <v>6</v>
      </c>
    </row>
    <row r="34" spans="1:2" x14ac:dyDescent="0.2">
      <c r="A34" s="117"/>
      <c r="B34" s="117" t="s">
        <v>286</v>
      </c>
    </row>
    <row r="35" spans="1:2" x14ac:dyDescent="0.2">
      <c r="A35" s="117"/>
      <c r="B35" s="117" t="s">
        <v>287</v>
      </c>
    </row>
    <row r="36" spans="1:2" x14ac:dyDescent="0.2">
      <c r="A36" s="117"/>
      <c r="B36" s="117" t="s">
        <v>288</v>
      </c>
    </row>
    <row r="37" spans="1:2" x14ac:dyDescent="0.2">
      <c r="A37" s="117"/>
      <c r="B37" s="117" t="s">
        <v>289</v>
      </c>
    </row>
    <row r="38" spans="1:2" x14ac:dyDescent="0.2">
      <c r="A38" s="117"/>
      <c r="B38" s="117" t="s">
        <v>290</v>
      </c>
    </row>
    <row r="39" spans="1:2" x14ac:dyDescent="0.2">
      <c r="A39" s="117"/>
      <c r="B39" s="117" t="s">
        <v>291</v>
      </c>
    </row>
    <row r="40" spans="1:2" x14ac:dyDescent="0.2">
      <c r="A40" s="117"/>
      <c r="B40" s="117" t="s">
        <v>292</v>
      </c>
    </row>
    <row r="41" spans="1:2" x14ac:dyDescent="0.2">
      <c r="A41" s="117"/>
      <c r="B41" s="117" t="s">
        <v>293</v>
      </c>
    </row>
    <row r="42" spans="1:2" x14ac:dyDescent="0.2">
      <c r="A42" s="117"/>
      <c r="B42" s="117" t="s">
        <v>294</v>
      </c>
    </row>
    <row r="43" spans="1:2" x14ac:dyDescent="0.2">
      <c r="A43" s="117"/>
      <c r="B43" s="117" t="s">
        <v>295</v>
      </c>
    </row>
    <row r="44" spans="1:2" x14ac:dyDescent="0.2">
      <c r="A44" s="117"/>
      <c r="B44" s="117" t="s">
        <v>296</v>
      </c>
    </row>
    <row r="45" spans="1:2" x14ac:dyDescent="0.2">
      <c r="A45" s="117"/>
      <c r="B45" s="117" t="s">
        <v>297</v>
      </c>
    </row>
    <row r="46" spans="1:2" x14ac:dyDescent="0.2">
      <c r="A46" s="117"/>
      <c r="B46" s="117" t="s">
        <v>298</v>
      </c>
    </row>
    <row r="47" spans="1:2" x14ac:dyDescent="0.2">
      <c r="A47" s="117"/>
      <c r="B47" s="117" t="s">
        <v>299</v>
      </c>
    </row>
    <row r="48" spans="1:2" x14ac:dyDescent="0.2">
      <c r="A48" s="117"/>
      <c r="B48" s="117" t="s">
        <v>300</v>
      </c>
    </row>
    <row r="50" spans="1:2" x14ac:dyDescent="0.2">
      <c r="A50" s="121" t="s">
        <v>16</v>
      </c>
    </row>
    <row r="51" spans="1:2" x14ac:dyDescent="0.2">
      <c r="A51" s="117"/>
      <c r="B51" s="117" t="s">
        <v>504</v>
      </c>
    </row>
  </sheetData>
  <mergeCells count="1">
    <mergeCell ref="C1:L1"/>
  </mergeCells>
  <hyperlinks>
    <hyperlink ref="C1" location="INDEX" display="Power to Jet Fuel"/>
  </hyperlinks>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L53"/>
  <sheetViews>
    <sheetView showGridLines="0" zoomScaleNormal="100" workbookViewId="0">
      <selection activeCell="B34" sqref="B34"/>
    </sheetView>
  </sheetViews>
  <sheetFormatPr defaultColWidth="8.88671875" defaultRowHeight="10.199999999999999" x14ac:dyDescent="0.2"/>
  <cols>
    <col min="1" max="1" width="2.88671875" style="121" customWidth="1"/>
    <col min="2" max="2" width="39.109375" style="121" customWidth="1"/>
    <col min="3" max="6" width="6.44140625" style="121" bestFit="1" customWidth="1"/>
    <col min="7" max="10" width="4.44140625" style="121" bestFit="1" customWidth="1"/>
    <col min="11" max="11" width="3.88671875" style="121" bestFit="1" customWidth="1"/>
    <col min="12" max="12" width="2.88671875" style="121" bestFit="1" customWidth="1"/>
    <col min="13" max="16384" width="8.88671875" style="121"/>
  </cols>
  <sheetData>
    <row r="1" spans="1:12" ht="24" customHeight="1" x14ac:dyDescent="0.2">
      <c r="A1" s="27" t="s">
        <v>15</v>
      </c>
      <c r="B1" s="6"/>
      <c r="C1" s="426" t="s">
        <v>375</v>
      </c>
      <c r="D1" s="426"/>
      <c r="E1" s="426"/>
      <c r="F1" s="426"/>
      <c r="G1" s="426"/>
      <c r="H1" s="426"/>
      <c r="I1" s="426"/>
      <c r="J1" s="426"/>
      <c r="K1" s="426"/>
      <c r="L1" s="426"/>
    </row>
    <row r="2" spans="1:12" x14ac:dyDescent="0.2">
      <c r="A2" s="7" t="s">
        <v>412</v>
      </c>
      <c r="B2" s="7"/>
      <c r="C2" s="29">
        <v>2020</v>
      </c>
      <c r="D2" s="29">
        <v>2030</v>
      </c>
      <c r="E2" s="29">
        <v>2040</v>
      </c>
      <c r="F2" s="29">
        <v>2050</v>
      </c>
      <c r="G2" s="82">
        <v>2020</v>
      </c>
      <c r="H2" s="82">
        <v>2020</v>
      </c>
      <c r="I2" s="82">
        <v>2050</v>
      </c>
      <c r="J2" s="82">
        <v>2050</v>
      </c>
      <c r="K2" s="30" t="s">
        <v>14</v>
      </c>
      <c r="L2" s="30" t="s">
        <v>13</v>
      </c>
    </row>
    <row r="3" spans="1:12" ht="10.8" thickBot="1" x14ac:dyDescent="0.25">
      <c r="A3" s="31" t="s">
        <v>832</v>
      </c>
      <c r="B3" s="8"/>
      <c r="C3" s="83" t="s">
        <v>833</v>
      </c>
      <c r="D3" s="83" t="s">
        <v>833</v>
      </c>
      <c r="E3" s="83" t="s">
        <v>833</v>
      </c>
      <c r="F3" s="83" t="s">
        <v>833</v>
      </c>
      <c r="G3" s="83" t="s">
        <v>12</v>
      </c>
      <c r="H3" s="83" t="s">
        <v>11</v>
      </c>
      <c r="I3" s="83" t="s">
        <v>12</v>
      </c>
      <c r="J3" s="83" t="s">
        <v>11</v>
      </c>
      <c r="K3" s="32" t="s">
        <v>17</v>
      </c>
      <c r="L3" s="32" t="s">
        <v>17</v>
      </c>
    </row>
    <row r="4" spans="1:12" x14ac:dyDescent="0.2">
      <c r="A4" s="24" t="s">
        <v>413</v>
      </c>
      <c r="B4" s="1" t="s">
        <v>414</v>
      </c>
      <c r="C4" s="2"/>
      <c r="D4" s="2"/>
      <c r="E4" s="2"/>
      <c r="F4" s="2"/>
      <c r="G4" s="2"/>
      <c r="H4" s="2"/>
      <c r="I4" s="2"/>
      <c r="J4" s="2"/>
      <c r="K4" s="3"/>
      <c r="L4" s="3"/>
    </row>
    <row r="5" spans="1:12" x14ac:dyDescent="0.2">
      <c r="A5" s="18" t="s">
        <v>10</v>
      </c>
      <c r="B5" s="18"/>
      <c r="C5" s="2"/>
      <c r="D5" s="2"/>
      <c r="E5" s="2"/>
      <c r="F5" s="2"/>
      <c r="G5" s="2"/>
      <c r="H5" s="2"/>
      <c r="I5" s="2"/>
      <c r="J5" s="2"/>
      <c r="K5" s="3"/>
      <c r="L5" s="3"/>
    </row>
    <row r="6" spans="1:12" x14ac:dyDescent="0.2">
      <c r="A6" s="18"/>
      <c r="B6" s="4" t="s">
        <v>321</v>
      </c>
      <c r="C6" s="177">
        <v>229</v>
      </c>
      <c r="D6" s="100">
        <f>+C6*2</f>
        <v>458</v>
      </c>
      <c r="E6" s="100">
        <f>+D6*2</f>
        <v>916</v>
      </c>
      <c r="F6" s="100">
        <f>+D6*5</f>
        <v>2290</v>
      </c>
      <c r="G6" s="199">
        <v>1</v>
      </c>
      <c r="H6" s="196">
        <v>1</v>
      </c>
      <c r="I6" s="196">
        <v>1</v>
      </c>
      <c r="J6" s="196">
        <v>1</v>
      </c>
      <c r="K6" s="39" t="s">
        <v>5</v>
      </c>
      <c r="L6" s="3"/>
    </row>
    <row r="7" spans="1:12" x14ac:dyDescent="0.2">
      <c r="A7" s="18"/>
      <c r="B7" s="4" t="s">
        <v>664</v>
      </c>
      <c r="C7" s="177">
        <v>50</v>
      </c>
      <c r="D7" s="100">
        <v>100</v>
      </c>
      <c r="E7" s="100">
        <v>200</v>
      </c>
      <c r="F7" s="100">
        <v>500</v>
      </c>
      <c r="G7" s="199">
        <v>1</v>
      </c>
      <c r="H7" s="196">
        <v>1</v>
      </c>
      <c r="I7" s="196">
        <v>1</v>
      </c>
      <c r="J7" s="196">
        <v>1</v>
      </c>
      <c r="K7" s="39"/>
      <c r="L7" s="3"/>
    </row>
    <row r="8" spans="1:12" x14ac:dyDescent="0.2">
      <c r="A8" s="18"/>
      <c r="B8" s="18" t="s">
        <v>590</v>
      </c>
      <c r="C8" s="100"/>
      <c r="D8" s="100"/>
      <c r="E8" s="100"/>
      <c r="F8" s="100"/>
      <c r="G8" s="100"/>
      <c r="H8" s="100"/>
      <c r="I8" s="100"/>
      <c r="J8" s="100"/>
      <c r="K8" s="3"/>
      <c r="L8" s="3"/>
    </row>
    <row r="9" spans="1:12" x14ac:dyDescent="0.2">
      <c r="A9" s="18"/>
      <c r="B9" s="4" t="s">
        <v>665</v>
      </c>
      <c r="C9" s="202">
        <v>0.83899999999999997</v>
      </c>
      <c r="D9" s="202">
        <v>0.83899999999999997</v>
      </c>
      <c r="E9" s="202">
        <v>0.83899999999999997</v>
      </c>
      <c r="F9" s="202">
        <v>0.83899999999999997</v>
      </c>
      <c r="G9" s="199">
        <v>0.98</v>
      </c>
      <c r="H9" s="199">
        <v>1.02</v>
      </c>
      <c r="I9" s="199">
        <f t="shared" ref="I9:J11" si="0">+G9</f>
        <v>0.98</v>
      </c>
      <c r="J9" s="199">
        <f t="shared" si="0"/>
        <v>1.02</v>
      </c>
      <c r="K9" s="3" t="s">
        <v>4</v>
      </c>
      <c r="L9" s="3" t="s">
        <v>38</v>
      </c>
    </row>
    <row r="10" spans="1:12" x14ac:dyDescent="0.2">
      <c r="A10" s="18"/>
      <c r="B10" s="62" t="s">
        <v>666</v>
      </c>
      <c r="C10" s="250">
        <v>0.18</v>
      </c>
      <c r="D10" s="250">
        <v>0.18</v>
      </c>
      <c r="E10" s="250">
        <v>0.18</v>
      </c>
      <c r="F10" s="250">
        <v>0.18</v>
      </c>
      <c r="G10" s="199">
        <v>0.98</v>
      </c>
      <c r="H10" s="199">
        <v>1.02</v>
      </c>
      <c r="I10" s="199">
        <f t="shared" si="0"/>
        <v>0.98</v>
      </c>
      <c r="J10" s="199">
        <f t="shared" si="0"/>
        <v>1.02</v>
      </c>
      <c r="K10" s="3" t="s">
        <v>4</v>
      </c>
      <c r="L10" s="3" t="s">
        <v>38</v>
      </c>
    </row>
    <row r="11" spans="1:12" x14ac:dyDescent="0.2">
      <c r="A11" s="18"/>
      <c r="B11" s="62" t="s">
        <v>650</v>
      </c>
      <c r="C11" s="250">
        <v>0.94699999999999995</v>
      </c>
      <c r="D11" s="250">
        <v>0.94699999999999995</v>
      </c>
      <c r="E11" s="250">
        <v>0.94699999999999995</v>
      </c>
      <c r="F11" s="250">
        <v>0.94699999999999995</v>
      </c>
      <c r="G11" s="199">
        <v>0.98</v>
      </c>
      <c r="H11" s="199">
        <v>1.02</v>
      </c>
      <c r="I11" s="199">
        <f t="shared" si="0"/>
        <v>0.98</v>
      </c>
      <c r="J11" s="199">
        <f t="shared" si="0"/>
        <v>1.02</v>
      </c>
      <c r="K11" s="3" t="s">
        <v>4</v>
      </c>
      <c r="L11" s="3" t="s">
        <v>38</v>
      </c>
    </row>
    <row r="12" spans="1:12" x14ac:dyDescent="0.2">
      <c r="A12" s="18"/>
      <c r="B12" s="4" t="s">
        <v>603</v>
      </c>
      <c r="C12" s="202">
        <v>5.2999999999999999E-2</v>
      </c>
      <c r="D12" s="202">
        <v>5.2999999999999999E-2</v>
      </c>
      <c r="E12" s="202">
        <v>5.2999999999999999E-2</v>
      </c>
      <c r="F12" s="202">
        <v>5.2999999999999999E-2</v>
      </c>
      <c r="G12" s="199">
        <v>0.95</v>
      </c>
      <c r="H12" s="199">
        <v>1.1000000000000001</v>
      </c>
      <c r="I12" s="199">
        <v>0.75</v>
      </c>
      <c r="J12" s="199">
        <v>1.5</v>
      </c>
      <c r="K12" s="3" t="s">
        <v>3</v>
      </c>
      <c r="L12" s="3" t="s">
        <v>38</v>
      </c>
    </row>
    <row r="13" spans="1:12" x14ac:dyDescent="0.2">
      <c r="A13" s="18"/>
      <c r="B13" s="18" t="s">
        <v>591</v>
      </c>
      <c r="C13" s="202"/>
      <c r="D13" s="202"/>
      <c r="E13" s="202"/>
      <c r="F13" s="202"/>
      <c r="G13" s="199"/>
      <c r="H13" s="199"/>
      <c r="I13" s="199"/>
      <c r="J13" s="199"/>
      <c r="K13" s="3"/>
      <c r="L13" s="3"/>
    </row>
    <row r="14" spans="1:12" x14ac:dyDescent="0.2">
      <c r="A14" s="18"/>
      <c r="B14" s="4" t="s">
        <v>667</v>
      </c>
      <c r="C14" s="251">
        <v>0.82299999999999995</v>
      </c>
      <c r="D14" s="251">
        <v>0.82299999999999995</v>
      </c>
      <c r="E14" s="251">
        <v>0.82299999999999995</v>
      </c>
      <c r="F14" s="251">
        <v>0.82299999999999995</v>
      </c>
      <c r="G14" s="199">
        <v>0.98</v>
      </c>
      <c r="H14" s="199">
        <v>1.02</v>
      </c>
      <c r="I14" s="199">
        <f>+G14</f>
        <v>0.98</v>
      </c>
      <c r="J14" s="199">
        <f>+H14</f>
        <v>1.02</v>
      </c>
      <c r="K14" s="3"/>
      <c r="L14" s="3" t="s">
        <v>38</v>
      </c>
    </row>
    <row r="15" spans="1:12" x14ac:dyDescent="0.2">
      <c r="A15" s="18"/>
      <c r="B15" s="4" t="s">
        <v>938</v>
      </c>
      <c r="C15" s="251">
        <v>0.108</v>
      </c>
      <c r="D15" s="202">
        <v>0.108</v>
      </c>
      <c r="E15" s="202">
        <v>0.108</v>
      </c>
      <c r="F15" s="202">
        <v>0.108</v>
      </c>
      <c r="G15" s="199">
        <v>0.98</v>
      </c>
      <c r="H15" s="199">
        <v>1.02</v>
      </c>
      <c r="I15" s="199">
        <f>+G15</f>
        <v>0.98</v>
      </c>
      <c r="J15" s="199">
        <f>+H15</f>
        <v>1.02</v>
      </c>
      <c r="K15" s="3" t="s">
        <v>2</v>
      </c>
      <c r="L15" s="3" t="s">
        <v>38</v>
      </c>
    </row>
    <row r="16" spans="1:12" x14ac:dyDescent="0.2">
      <c r="A16" s="18"/>
      <c r="B16" s="4" t="s">
        <v>647</v>
      </c>
      <c r="C16" s="251">
        <v>3.7999999999999999E-2</v>
      </c>
      <c r="D16" s="251">
        <v>3.7999999999999999E-2</v>
      </c>
      <c r="E16" s="251">
        <v>3.7999999999999999E-2</v>
      </c>
      <c r="F16" s="251">
        <v>3.7999999999999999E-2</v>
      </c>
      <c r="G16" s="199">
        <v>0</v>
      </c>
      <c r="H16" s="199">
        <v>1</v>
      </c>
      <c r="I16" s="199">
        <v>0</v>
      </c>
      <c r="J16" s="199">
        <v>1</v>
      </c>
      <c r="K16" s="3" t="s">
        <v>1</v>
      </c>
      <c r="L16" s="3" t="s">
        <v>38</v>
      </c>
    </row>
    <row r="17" spans="1:12" x14ac:dyDescent="0.2">
      <c r="A17" s="18"/>
      <c r="B17" s="62" t="s">
        <v>505</v>
      </c>
      <c r="C17" s="199">
        <v>0.05</v>
      </c>
      <c r="D17" s="199">
        <v>0.03</v>
      </c>
      <c r="E17" s="199">
        <v>0.03</v>
      </c>
      <c r="F17" s="199">
        <v>0.02</v>
      </c>
      <c r="G17" s="199">
        <v>0.02</v>
      </c>
      <c r="H17" s="199">
        <v>0.08</v>
      </c>
      <c r="I17" s="199">
        <v>0.02</v>
      </c>
      <c r="J17" s="199">
        <v>0.04</v>
      </c>
      <c r="K17" s="3"/>
      <c r="L17" s="3" t="s">
        <v>40</v>
      </c>
    </row>
    <row r="18" spans="1:12" x14ac:dyDescent="0.2">
      <c r="A18" s="18"/>
      <c r="B18" s="4" t="s">
        <v>422</v>
      </c>
      <c r="C18" s="199">
        <v>0.03</v>
      </c>
      <c r="D18" s="199">
        <v>0.03</v>
      </c>
      <c r="E18" s="199">
        <v>0.03</v>
      </c>
      <c r="F18" s="199">
        <v>0.03</v>
      </c>
      <c r="G18" s="199"/>
      <c r="H18" s="199"/>
      <c r="I18" s="199"/>
      <c r="J18" s="199"/>
      <c r="K18" s="3"/>
      <c r="L18" s="3" t="s">
        <v>40</v>
      </c>
    </row>
    <row r="19" spans="1:12" x14ac:dyDescent="0.2">
      <c r="A19" s="18"/>
      <c r="B19" s="62" t="s">
        <v>304</v>
      </c>
      <c r="C19" s="199" t="s">
        <v>305</v>
      </c>
      <c r="D19" s="199" t="s">
        <v>305</v>
      </c>
      <c r="E19" s="199" t="s">
        <v>305</v>
      </c>
      <c r="F19" s="199" t="s">
        <v>305</v>
      </c>
      <c r="G19" s="199">
        <v>0.28999999999999998</v>
      </c>
      <c r="H19" s="199">
        <v>1</v>
      </c>
      <c r="I19" s="199">
        <v>0.2</v>
      </c>
      <c r="J19" s="199">
        <v>1</v>
      </c>
      <c r="K19" s="3"/>
      <c r="L19" s="3" t="s">
        <v>39</v>
      </c>
    </row>
    <row r="20" spans="1:12" x14ac:dyDescent="0.2">
      <c r="A20" s="18"/>
      <c r="B20" s="4" t="s">
        <v>419</v>
      </c>
      <c r="C20" s="100">
        <v>30</v>
      </c>
      <c r="D20" s="100">
        <v>30</v>
      </c>
      <c r="E20" s="100">
        <v>30</v>
      </c>
      <c r="F20" s="100">
        <v>30</v>
      </c>
      <c r="G20" s="100"/>
      <c r="H20" s="100"/>
      <c r="I20" s="100"/>
      <c r="J20" s="100"/>
      <c r="K20" s="3"/>
      <c r="L20" s="3"/>
    </row>
    <row r="21" spans="1:12" x14ac:dyDescent="0.2">
      <c r="A21" s="18"/>
      <c r="B21" s="4" t="s">
        <v>420</v>
      </c>
      <c r="C21" s="100">
        <v>2</v>
      </c>
      <c r="D21" s="100">
        <v>2</v>
      </c>
      <c r="E21" s="100">
        <v>2</v>
      </c>
      <c r="F21" s="100">
        <v>2</v>
      </c>
      <c r="G21" s="100"/>
      <c r="H21" s="100"/>
      <c r="I21" s="100"/>
      <c r="J21" s="100"/>
      <c r="K21" s="3"/>
      <c r="L21" s="3"/>
    </row>
    <row r="22" spans="1:12" x14ac:dyDescent="0.2">
      <c r="A22" s="18" t="s">
        <v>415</v>
      </c>
      <c r="B22" s="18"/>
      <c r="C22" s="100"/>
      <c r="D22" s="100"/>
      <c r="E22" s="100"/>
      <c r="F22" s="100"/>
      <c r="G22" s="100"/>
      <c r="H22" s="100"/>
      <c r="I22" s="100"/>
      <c r="J22" s="100"/>
      <c r="K22" s="3"/>
      <c r="L22" s="3"/>
    </row>
    <row r="23" spans="1:12" x14ac:dyDescent="0.2">
      <c r="A23" s="18"/>
      <c r="B23" s="4" t="s">
        <v>799</v>
      </c>
      <c r="C23" s="168">
        <v>1.586288872912142</v>
      </c>
      <c r="D23" s="168">
        <v>1.2974289346221439</v>
      </c>
      <c r="E23" s="168">
        <v>1.0611697964598805</v>
      </c>
      <c r="F23" s="168">
        <v>0.81354630677182382</v>
      </c>
      <c r="G23" s="252">
        <v>1.24</v>
      </c>
      <c r="H23" s="252">
        <v>2.09</v>
      </c>
      <c r="I23" s="252">
        <v>0.56999999999999995</v>
      </c>
      <c r="J23" s="252">
        <v>0.95</v>
      </c>
      <c r="K23" s="3" t="s">
        <v>323</v>
      </c>
      <c r="L23" s="3" t="s">
        <v>40</v>
      </c>
    </row>
    <row r="24" spans="1:12" x14ac:dyDescent="0.2">
      <c r="A24" s="18"/>
      <c r="B24" s="4" t="s">
        <v>500</v>
      </c>
      <c r="C24" s="100">
        <v>50</v>
      </c>
      <c r="D24" s="100">
        <v>50</v>
      </c>
      <c r="E24" s="100">
        <v>50</v>
      </c>
      <c r="F24" s="100">
        <v>50</v>
      </c>
      <c r="G24" s="196"/>
      <c r="H24" s="196"/>
      <c r="I24" s="196"/>
      <c r="J24" s="196"/>
      <c r="K24" s="3"/>
      <c r="L24" s="3" t="s">
        <v>40</v>
      </c>
    </row>
    <row r="25" spans="1:12" x14ac:dyDescent="0.2">
      <c r="A25" s="18"/>
      <c r="B25" s="4" t="s">
        <v>454</v>
      </c>
      <c r="C25" s="100">
        <v>50</v>
      </c>
      <c r="D25" s="100">
        <v>50</v>
      </c>
      <c r="E25" s="100">
        <v>50</v>
      </c>
      <c r="F25" s="100">
        <v>50</v>
      </c>
      <c r="G25" s="196"/>
      <c r="H25" s="196"/>
      <c r="I25" s="196"/>
      <c r="J25" s="196"/>
      <c r="K25" s="3"/>
      <c r="L25" s="3" t="s">
        <v>40</v>
      </c>
    </row>
    <row r="26" spans="1:12" x14ac:dyDescent="0.2">
      <c r="A26" s="18"/>
      <c r="B26" s="4" t="s">
        <v>800</v>
      </c>
      <c r="C26" s="198">
        <v>47.588666187364261</v>
      </c>
      <c r="D26" s="198">
        <v>38.922868038664312</v>
      </c>
      <c r="E26" s="198">
        <v>31.835093893796415</v>
      </c>
      <c r="F26" s="198">
        <v>24.406389203154713</v>
      </c>
      <c r="G26" s="198">
        <f>+G23*0.03*1000</f>
        <v>37.199999999999996</v>
      </c>
      <c r="H26" s="198">
        <f t="shared" ref="H26:J26" si="1">+H23*0.03*1000</f>
        <v>62.699999999999989</v>
      </c>
      <c r="I26" s="198">
        <f t="shared" si="1"/>
        <v>17.099999999999998</v>
      </c>
      <c r="J26" s="198">
        <f t="shared" si="1"/>
        <v>28.499999999999996</v>
      </c>
      <c r="K26" s="3" t="s">
        <v>18</v>
      </c>
      <c r="L26" s="3" t="s">
        <v>40</v>
      </c>
    </row>
    <row r="27" spans="1:12" x14ac:dyDescent="0.2">
      <c r="A27" s="18"/>
      <c r="B27" s="4" t="s">
        <v>801</v>
      </c>
      <c r="C27" s="202">
        <v>0.02</v>
      </c>
      <c r="D27" s="202">
        <v>0.02</v>
      </c>
      <c r="E27" s="202">
        <v>0.02</v>
      </c>
      <c r="F27" s="202">
        <v>0.02</v>
      </c>
      <c r="G27" s="202">
        <v>0.01</v>
      </c>
      <c r="H27" s="202">
        <v>0.04</v>
      </c>
      <c r="I27" s="202">
        <v>0.01</v>
      </c>
      <c r="J27" s="202">
        <v>0.04</v>
      </c>
      <c r="K27" s="3" t="s">
        <v>19</v>
      </c>
      <c r="L27" s="3" t="s">
        <v>40</v>
      </c>
    </row>
    <row r="28" spans="1:12" x14ac:dyDescent="0.2">
      <c r="A28" s="18"/>
      <c r="B28" s="4" t="s">
        <v>802</v>
      </c>
      <c r="C28" s="100" t="s">
        <v>307</v>
      </c>
      <c r="D28" s="100" t="s">
        <v>307</v>
      </c>
      <c r="E28" s="100" t="s">
        <v>307</v>
      </c>
      <c r="F28" s="100" t="s">
        <v>307</v>
      </c>
      <c r="G28" s="196"/>
      <c r="H28" s="196"/>
      <c r="I28" s="196"/>
      <c r="J28" s="196"/>
      <c r="K28" s="3"/>
      <c r="L28" s="3"/>
    </row>
    <row r="29" spans="1:12" x14ac:dyDescent="0.2">
      <c r="A29" s="18" t="s">
        <v>36</v>
      </c>
      <c r="C29" s="100"/>
      <c r="D29" s="100"/>
      <c r="E29" s="100"/>
      <c r="F29" s="100"/>
      <c r="G29" s="196"/>
      <c r="H29" s="196"/>
      <c r="I29" s="196"/>
      <c r="J29" s="196"/>
      <c r="K29" s="3"/>
      <c r="L29" s="3"/>
    </row>
    <row r="30" spans="1:12" x14ac:dyDescent="0.2">
      <c r="A30" s="18"/>
      <c r="B30" s="64" t="s">
        <v>308</v>
      </c>
      <c r="C30" s="177">
        <v>1.0900000000000001</v>
      </c>
      <c r="D30" s="177">
        <v>1.0900000000000001</v>
      </c>
      <c r="E30" s="177">
        <v>1.0900000000000001</v>
      </c>
      <c r="F30" s="177">
        <v>1.0900000000000001</v>
      </c>
      <c r="G30" s="144">
        <v>0.97</v>
      </c>
      <c r="H30" s="144">
        <v>1</v>
      </c>
      <c r="I30" s="144">
        <v>0.97</v>
      </c>
      <c r="J30" s="144">
        <v>1</v>
      </c>
      <c r="K30" s="63" t="s">
        <v>0</v>
      </c>
      <c r="L30" s="3" t="s">
        <v>40</v>
      </c>
    </row>
    <row r="31" spans="1:12" x14ac:dyDescent="0.2">
      <c r="A31" s="18"/>
      <c r="B31" s="4" t="s">
        <v>803</v>
      </c>
      <c r="C31" s="100">
        <v>18.899999999999999</v>
      </c>
      <c r="D31" s="100">
        <v>18.899999999999999</v>
      </c>
      <c r="E31" s="100">
        <v>18.899999999999999</v>
      </c>
      <c r="F31" s="100">
        <v>18.899999999999999</v>
      </c>
      <c r="G31" s="196"/>
      <c r="H31" s="196"/>
      <c r="I31" s="196"/>
      <c r="J31" s="196"/>
      <c r="K31" s="3"/>
      <c r="L31" s="3"/>
    </row>
    <row r="32" spans="1:12" x14ac:dyDescent="0.2">
      <c r="A32" s="18"/>
      <c r="B32" s="4" t="s">
        <v>804</v>
      </c>
      <c r="C32" s="100">
        <v>626</v>
      </c>
      <c r="D32" s="100">
        <v>626</v>
      </c>
      <c r="E32" s="100">
        <v>626</v>
      </c>
      <c r="F32" s="100">
        <v>626</v>
      </c>
      <c r="G32" s="196"/>
      <c r="H32" s="196"/>
      <c r="I32" s="196"/>
      <c r="J32" s="196"/>
      <c r="K32" s="3"/>
      <c r="L32" s="3"/>
    </row>
    <row r="33" spans="1:12" x14ac:dyDescent="0.2">
      <c r="A33" s="18"/>
      <c r="B33" s="4" t="s">
        <v>805</v>
      </c>
      <c r="C33" s="202">
        <v>0.34635128229522749</v>
      </c>
      <c r="D33" s="202">
        <v>0.28328142677339391</v>
      </c>
      <c r="E33" s="202">
        <v>0.23169646210914421</v>
      </c>
      <c r="F33" s="202">
        <v>0.1776301979851144</v>
      </c>
      <c r="G33" s="168">
        <v>0.27074235807860264</v>
      </c>
      <c r="H33" s="168">
        <v>0.45633187772925765</v>
      </c>
      <c r="I33" s="168">
        <v>0.12445414847161572</v>
      </c>
      <c r="J33" s="168">
        <v>0.20742358078602621</v>
      </c>
      <c r="K33" s="3" t="s">
        <v>306</v>
      </c>
      <c r="L33" s="3" t="s">
        <v>40</v>
      </c>
    </row>
    <row r="34" spans="1:12" x14ac:dyDescent="0.2">
      <c r="A34" s="18"/>
      <c r="B34" s="4" t="s">
        <v>1079</v>
      </c>
      <c r="C34" s="168">
        <v>10.390538468856825</v>
      </c>
      <c r="D34" s="168">
        <v>8.4984428032018169</v>
      </c>
      <c r="E34" s="168">
        <v>6.9508938632743256</v>
      </c>
      <c r="F34" s="168">
        <v>5.3289059395534313</v>
      </c>
      <c r="G34" s="168">
        <v>8.1222707423580793</v>
      </c>
      <c r="H34" s="168">
        <v>13.689956331877729</v>
      </c>
      <c r="I34" s="168">
        <v>3.7336244541484715</v>
      </c>
      <c r="J34" s="168">
        <v>6.2227074235807862</v>
      </c>
      <c r="K34" s="3"/>
      <c r="L34" s="3" t="s">
        <v>40</v>
      </c>
    </row>
    <row r="35" spans="1:12" x14ac:dyDescent="0.2">
      <c r="A35" s="18"/>
      <c r="B35" s="4" t="s">
        <v>806</v>
      </c>
      <c r="C35" s="202">
        <v>0.1</v>
      </c>
      <c r="D35" s="202">
        <v>0.1</v>
      </c>
      <c r="E35" s="202">
        <v>0.1</v>
      </c>
      <c r="F35" s="202">
        <v>0.1</v>
      </c>
      <c r="G35" s="202">
        <v>0.05</v>
      </c>
      <c r="H35" s="202">
        <v>0.2</v>
      </c>
      <c r="I35" s="202">
        <v>0.05</v>
      </c>
      <c r="J35" s="202">
        <v>0.2</v>
      </c>
      <c r="K35" s="3"/>
      <c r="L35" s="3" t="s">
        <v>40</v>
      </c>
    </row>
    <row r="36" spans="1:12" ht="10.8" thickBot="1" x14ac:dyDescent="0.25">
      <c r="A36" s="19"/>
      <c r="B36" s="33" t="s">
        <v>807</v>
      </c>
      <c r="C36" s="134" t="s">
        <v>307</v>
      </c>
      <c r="D36" s="134" t="s">
        <v>307</v>
      </c>
      <c r="E36" s="134" t="s">
        <v>307</v>
      </c>
      <c r="F36" s="134" t="s">
        <v>307</v>
      </c>
      <c r="G36" s="134"/>
      <c r="H36" s="134"/>
      <c r="I36" s="134"/>
      <c r="J36" s="134"/>
      <c r="K36" s="5"/>
      <c r="L36" s="5"/>
    </row>
    <row r="37" spans="1:12" x14ac:dyDescent="0.2">
      <c r="B37" s="9"/>
      <c r="C37" s="9"/>
      <c r="D37" s="9"/>
      <c r="E37" s="9"/>
      <c r="F37" s="9"/>
      <c r="G37" s="9"/>
      <c r="H37" s="9"/>
      <c r="I37" s="9"/>
      <c r="J37" s="9"/>
      <c r="K37" s="23"/>
      <c r="L37" s="23"/>
    </row>
    <row r="38" spans="1:12" x14ac:dyDescent="0.2">
      <c r="A38" s="205" t="s">
        <v>6</v>
      </c>
    </row>
    <row r="39" spans="1:12" x14ac:dyDescent="0.2">
      <c r="A39" s="117"/>
      <c r="B39" s="120" t="s">
        <v>309</v>
      </c>
    </row>
    <row r="40" spans="1:12" x14ac:dyDescent="0.2">
      <c r="A40" s="117"/>
      <c r="B40" s="120" t="s">
        <v>310</v>
      </c>
    </row>
    <row r="41" spans="1:12" x14ac:dyDescent="0.2">
      <c r="A41" s="117"/>
      <c r="B41" s="253" t="s">
        <v>311</v>
      </c>
    </row>
    <row r="42" spans="1:12" x14ac:dyDescent="0.2">
      <c r="A42" s="117"/>
      <c r="B42" s="120" t="s">
        <v>312</v>
      </c>
    </row>
    <row r="43" spans="1:12" x14ac:dyDescent="0.2">
      <c r="A43" s="117"/>
      <c r="B43" s="120" t="s">
        <v>586</v>
      </c>
    </row>
    <row r="44" spans="1:12" x14ac:dyDescent="0.2">
      <c r="A44" s="117"/>
      <c r="B44" s="253" t="s">
        <v>313</v>
      </c>
    </row>
    <row r="45" spans="1:12" x14ac:dyDescent="0.2">
      <c r="A45" s="117"/>
      <c r="B45" s="254" t="s">
        <v>314</v>
      </c>
    </row>
    <row r="46" spans="1:12" x14ac:dyDescent="0.2">
      <c r="A46" s="117"/>
      <c r="B46" s="120" t="s">
        <v>315</v>
      </c>
    </row>
    <row r="47" spans="1:12" x14ac:dyDescent="0.2">
      <c r="A47" s="117"/>
      <c r="B47" s="120" t="s">
        <v>316</v>
      </c>
    </row>
    <row r="48" spans="1:12" x14ac:dyDescent="0.2">
      <c r="A48" s="117"/>
      <c r="B48" s="120" t="s">
        <v>322</v>
      </c>
    </row>
    <row r="49" spans="1:2" x14ac:dyDescent="0.2">
      <c r="B49" s="120"/>
    </row>
    <row r="50" spans="1:2" x14ac:dyDescent="0.2">
      <c r="A50" s="205" t="s">
        <v>16</v>
      </c>
    </row>
    <row r="51" spans="1:2" x14ac:dyDescent="0.2">
      <c r="A51" s="117"/>
      <c r="B51" s="254" t="s">
        <v>317</v>
      </c>
    </row>
    <row r="52" spans="1:2" x14ac:dyDescent="0.2">
      <c r="A52" s="117"/>
      <c r="B52" s="254" t="s">
        <v>318</v>
      </c>
    </row>
    <row r="53" spans="1:2" x14ac:dyDescent="0.2">
      <c r="A53" s="117"/>
      <c r="B53" s="254" t="s">
        <v>319</v>
      </c>
    </row>
  </sheetData>
  <mergeCells count="1">
    <mergeCell ref="C1:L1"/>
  </mergeCells>
  <pageMargins left="0.7" right="0.7" top="0.75" bottom="0.75" header="0.3" footer="0.3"/>
  <pageSetup paperSize="9" orientation="portrait" horizontalDpi="300" verticalDpi="3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M52"/>
  <sheetViews>
    <sheetView showGridLines="0" topLeftCell="A2" zoomScaleNormal="100" workbookViewId="0">
      <selection activeCell="B19" sqref="B19"/>
    </sheetView>
  </sheetViews>
  <sheetFormatPr defaultColWidth="8.88671875" defaultRowHeight="10.199999999999999" x14ac:dyDescent="0.2"/>
  <cols>
    <col min="1" max="1" width="2.88671875" style="121" customWidth="1"/>
    <col min="2" max="2" width="39.109375" style="121" customWidth="1"/>
    <col min="3" max="3" width="5.109375" style="121" customWidth="1"/>
    <col min="4" max="6" width="4.88671875" style="121" bestFit="1" customWidth="1"/>
    <col min="7" max="7" width="5.109375" style="121" bestFit="1" customWidth="1"/>
    <col min="8" max="8" width="5" style="121" bestFit="1" customWidth="1"/>
    <col min="9" max="10" width="5.109375" style="121" bestFit="1" customWidth="1"/>
    <col min="11" max="11" width="10.88671875" style="121" bestFit="1" customWidth="1"/>
    <col min="12" max="12" width="5" style="121" bestFit="1" customWidth="1"/>
    <col min="13" max="13" width="3.5546875" style="121" bestFit="1" customWidth="1"/>
    <col min="14" max="16384" width="8.88671875" style="121"/>
  </cols>
  <sheetData>
    <row r="1" spans="1:13" ht="24" customHeight="1" x14ac:dyDescent="0.2">
      <c r="A1" s="89" t="s">
        <v>15</v>
      </c>
      <c r="B1" s="6"/>
      <c r="C1" s="420" t="s">
        <v>368</v>
      </c>
      <c r="D1" s="415"/>
      <c r="E1" s="415"/>
      <c r="F1" s="415"/>
      <c r="G1" s="415"/>
      <c r="H1" s="415"/>
      <c r="I1" s="415"/>
      <c r="J1" s="415"/>
      <c r="K1" s="415"/>
      <c r="L1" s="415"/>
      <c r="M1" s="286"/>
    </row>
    <row r="2" spans="1:13" x14ac:dyDescent="0.2">
      <c r="A2" s="59" t="s">
        <v>412</v>
      </c>
      <c r="B2" s="7"/>
      <c r="C2" s="90">
        <v>2020</v>
      </c>
      <c r="D2" s="90">
        <v>2030</v>
      </c>
      <c r="E2" s="90">
        <v>2040</v>
      </c>
      <c r="F2" s="90">
        <v>2050</v>
      </c>
      <c r="G2" s="82">
        <v>2020</v>
      </c>
      <c r="H2" s="82">
        <v>2020</v>
      </c>
      <c r="I2" s="82">
        <v>2050</v>
      </c>
      <c r="J2" s="82">
        <v>2050</v>
      </c>
      <c r="K2" s="90" t="s">
        <v>14</v>
      </c>
      <c r="L2" s="91" t="s">
        <v>13</v>
      </c>
      <c r="M2" s="17"/>
    </row>
    <row r="3" spans="1:13" ht="10.8" thickBot="1" x14ac:dyDescent="0.25">
      <c r="A3" s="92" t="s">
        <v>832</v>
      </c>
      <c r="B3" s="8"/>
      <c r="C3" s="83" t="s">
        <v>833</v>
      </c>
      <c r="D3" s="83" t="s">
        <v>833</v>
      </c>
      <c r="E3" s="83" t="s">
        <v>833</v>
      </c>
      <c r="F3" s="83" t="s">
        <v>833</v>
      </c>
      <c r="G3" s="83" t="s">
        <v>12</v>
      </c>
      <c r="H3" s="83" t="s">
        <v>11</v>
      </c>
      <c r="I3" s="83" t="s">
        <v>12</v>
      </c>
      <c r="J3" s="83" t="s">
        <v>11</v>
      </c>
      <c r="K3" s="93" t="s">
        <v>17</v>
      </c>
      <c r="L3" s="208" t="s">
        <v>17</v>
      </c>
      <c r="M3" s="287"/>
    </row>
    <row r="4" spans="1:13" x14ac:dyDescent="0.2">
      <c r="A4" s="95" t="s">
        <v>413</v>
      </c>
      <c r="B4" s="95" t="s">
        <v>414</v>
      </c>
      <c r="C4" s="2"/>
      <c r="D4" s="96"/>
      <c r="E4" s="96"/>
      <c r="F4" s="96"/>
      <c r="G4" s="96"/>
      <c r="H4" s="96"/>
      <c r="I4" s="96"/>
      <c r="J4" s="96"/>
      <c r="K4" s="96"/>
      <c r="L4" s="150"/>
      <c r="M4" s="287"/>
    </row>
    <row r="5" spans="1:13" x14ac:dyDescent="0.2">
      <c r="A5" s="97" t="s">
        <v>10</v>
      </c>
      <c r="B5" s="98"/>
      <c r="C5" s="96"/>
      <c r="D5" s="96"/>
      <c r="E5" s="96"/>
      <c r="F5" s="96"/>
      <c r="G5" s="96"/>
      <c r="H5" s="96"/>
      <c r="I5" s="96"/>
      <c r="J5" s="96"/>
      <c r="K5" s="96"/>
      <c r="L5" s="150"/>
      <c r="M5" s="10"/>
    </row>
    <row r="6" spans="1:13" x14ac:dyDescent="0.2">
      <c r="A6" s="97"/>
      <c r="B6" s="99" t="s">
        <v>721</v>
      </c>
      <c r="C6" s="131" t="s">
        <v>327</v>
      </c>
      <c r="D6" s="131">
        <v>77</v>
      </c>
      <c r="E6" s="131">
        <v>85</v>
      </c>
      <c r="F6" s="147">
        <v>93.5</v>
      </c>
      <c r="G6" s="147">
        <v>38.5</v>
      </c>
      <c r="H6" s="147">
        <v>115.5</v>
      </c>
      <c r="I6" s="131">
        <v>47</v>
      </c>
      <c r="J6" s="131">
        <v>140</v>
      </c>
      <c r="K6" s="101" t="s">
        <v>328</v>
      </c>
      <c r="L6" s="150"/>
      <c r="M6" s="3"/>
    </row>
    <row r="7" spans="1:13" x14ac:dyDescent="0.2">
      <c r="A7" s="97"/>
      <c r="B7" s="99" t="s">
        <v>808</v>
      </c>
      <c r="C7" s="131" t="s">
        <v>327</v>
      </c>
      <c r="D7" s="131">
        <v>32</v>
      </c>
      <c r="E7" s="131">
        <v>35</v>
      </c>
      <c r="F7" s="131">
        <v>39</v>
      </c>
      <c r="G7" s="131">
        <v>16</v>
      </c>
      <c r="H7" s="131">
        <v>48</v>
      </c>
      <c r="I7" s="147">
        <v>19.5</v>
      </c>
      <c r="J7" s="147">
        <v>58.5</v>
      </c>
      <c r="K7" s="101" t="s">
        <v>329</v>
      </c>
      <c r="L7" s="150" t="s">
        <v>39</v>
      </c>
      <c r="M7" s="3"/>
    </row>
    <row r="8" spans="1:13" x14ac:dyDescent="0.2">
      <c r="A8" s="97"/>
      <c r="B8" s="99" t="s">
        <v>809</v>
      </c>
      <c r="C8" s="131" t="s">
        <v>327</v>
      </c>
      <c r="D8" s="131">
        <v>23000</v>
      </c>
      <c r="E8" s="131">
        <v>25000</v>
      </c>
      <c r="F8" s="131">
        <v>28000</v>
      </c>
      <c r="G8" s="131" t="s">
        <v>330</v>
      </c>
      <c r="H8" s="131">
        <v>35000</v>
      </c>
      <c r="I8" s="131">
        <v>14000</v>
      </c>
      <c r="J8" s="131" t="s">
        <v>331</v>
      </c>
      <c r="K8" s="101" t="s">
        <v>332</v>
      </c>
      <c r="L8" s="150" t="s">
        <v>39</v>
      </c>
      <c r="M8" s="3"/>
    </row>
    <row r="9" spans="1:13" x14ac:dyDescent="0.2">
      <c r="A9" s="97"/>
      <c r="B9" s="289" t="s">
        <v>934</v>
      </c>
      <c r="C9" s="255"/>
      <c r="D9" s="255"/>
      <c r="E9" s="255"/>
      <c r="F9" s="255"/>
      <c r="G9" s="255"/>
      <c r="H9" s="255"/>
      <c r="I9" s="255"/>
      <c r="J9" s="255"/>
      <c r="K9" s="256"/>
      <c r="L9" s="257"/>
      <c r="M9" s="3"/>
    </row>
    <row r="10" spans="1:13" x14ac:dyDescent="0.2">
      <c r="A10" s="97"/>
      <c r="B10" s="99" t="s">
        <v>840</v>
      </c>
      <c r="C10" s="131" t="s">
        <v>327</v>
      </c>
      <c r="D10" s="131">
        <v>78</v>
      </c>
      <c r="E10" s="131">
        <v>80</v>
      </c>
      <c r="F10" s="131">
        <v>82</v>
      </c>
      <c r="G10" s="131">
        <v>76</v>
      </c>
      <c r="H10" s="131">
        <v>80</v>
      </c>
      <c r="I10" s="131">
        <v>78</v>
      </c>
      <c r="J10" s="131">
        <v>84</v>
      </c>
      <c r="K10" s="101" t="s">
        <v>333</v>
      </c>
      <c r="L10" s="150" t="s">
        <v>39</v>
      </c>
      <c r="M10" s="3"/>
    </row>
    <row r="11" spans="1:13" x14ac:dyDescent="0.2">
      <c r="A11" s="97"/>
      <c r="B11" s="99" t="s">
        <v>841</v>
      </c>
      <c r="C11" s="131" t="s">
        <v>327</v>
      </c>
      <c r="D11" s="131">
        <v>22</v>
      </c>
      <c r="E11" s="131">
        <v>20</v>
      </c>
      <c r="F11" s="131">
        <v>18</v>
      </c>
      <c r="G11" s="131">
        <v>20</v>
      </c>
      <c r="H11" s="131">
        <v>24</v>
      </c>
      <c r="I11" s="131">
        <v>16</v>
      </c>
      <c r="J11" s="131">
        <v>22</v>
      </c>
      <c r="K11" s="101" t="s">
        <v>334</v>
      </c>
      <c r="L11" s="150" t="s">
        <v>39</v>
      </c>
      <c r="M11" s="3"/>
    </row>
    <row r="12" spans="1:13" x14ac:dyDescent="0.2">
      <c r="A12" s="97"/>
      <c r="B12" s="289" t="s">
        <v>591</v>
      </c>
      <c r="C12" s="255"/>
      <c r="D12" s="258"/>
      <c r="E12" s="258"/>
      <c r="F12" s="258"/>
      <c r="G12" s="255"/>
      <c r="H12" s="255"/>
      <c r="I12" s="255"/>
      <c r="J12" s="255"/>
      <c r="K12" s="148"/>
      <c r="L12" s="257"/>
      <c r="M12" s="3"/>
    </row>
    <row r="13" spans="1:13" x14ac:dyDescent="0.2">
      <c r="A13" s="97"/>
      <c r="B13" s="99" t="s">
        <v>935</v>
      </c>
      <c r="C13" s="131" t="s">
        <v>327</v>
      </c>
      <c r="D13" s="131">
        <v>41</v>
      </c>
      <c r="E13" s="131">
        <v>42</v>
      </c>
      <c r="F13" s="131">
        <v>43</v>
      </c>
      <c r="G13" s="131">
        <v>37</v>
      </c>
      <c r="H13" s="131">
        <v>45</v>
      </c>
      <c r="I13" s="131">
        <v>39</v>
      </c>
      <c r="J13" s="131">
        <v>47</v>
      </c>
      <c r="K13" s="101" t="s">
        <v>329</v>
      </c>
      <c r="L13" s="150" t="s">
        <v>39</v>
      </c>
      <c r="M13" s="11"/>
    </row>
    <row r="14" spans="1:13" x14ac:dyDescent="0.2">
      <c r="A14" s="97"/>
      <c r="B14" s="99" t="s">
        <v>936</v>
      </c>
      <c r="C14" s="131" t="s">
        <v>327</v>
      </c>
      <c r="D14" s="131">
        <v>28</v>
      </c>
      <c r="E14" s="131">
        <v>29</v>
      </c>
      <c r="F14" s="131">
        <v>30</v>
      </c>
      <c r="G14" s="131">
        <v>25</v>
      </c>
      <c r="H14" s="131">
        <v>31</v>
      </c>
      <c r="I14" s="131">
        <v>27</v>
      </c>
      <c r="J14" s="131">
        <v>33</v>
      </c>
      <c r="K14" s="101" t="s">
        <v>335</v>
      </c>
      <c r="L14" s="150" t="s">
        <v>39</v>
      </c>
      <c r="M14" s="3"/>
    </row>
    <row r="15" spans="1:13" x14ac:dyDescent="0.2">
      <c r="A15" s="97"/>
      <c r="B15" s="99" t="s">
        <v>937</v>
      </c>
      <c r="C15" s="131" t="s">
        <v>327</v>
      </c>
      <c r="D15" s="131">
        <v>9</v>
      </c>
      <c r="E15" s="131">
        <v>8</v>
      </c>
      <c r="F15" s="131">
        <v>7</v>
      </c>
      <c r="G15" s="147">
        <f>D15-D15*0.5</f>
        <v>4.5</v>
      </c>
      <c r="H15" s="147">
        <f>D15+D15*0.5</f>
        <v>13.5</v>
      </c>
      <c r="I15" s="147">
        <f>F15-F15*0.5</f>
        <v>3.5</v>
      </c>
      <c r="J15" s="147">
        <f>F15+F15*0.5</f>
        <v>10.5</v>
      </c>
      <c r="K15" s="101" t="s">
        <v>369</v>
      </c>
      <c r="L15" s="150" t="s">
        <v>39</v>
      </c>
      <c r="M15" s="3"/>
    </row>
    <row r="16" spans="1:13" x14ac:dyDescent="0.2">
      <c r="A16" s="97"/>
      <c r="B16" s="99" t="s">
        <v>842</v>
      </c>
      <c r="C16" s="131" t="s">
        <v>327</v>
      </c>
      <c r="D16" s="131">
        <v>16</v>
      </c>
      <c r="E16" s="131">
        <v>15</v>
      </c>
      <c r="F16" s="131">
        <v>14</v>
      </c>
      <c r="G16" s="131">
        <f>D16-D16*0.5</f>
        <v>8</v>
      </c>
      <c r="H16" s="131">
        <f>D16+D16*0.5</f>
        <v>24</v>
      </c>
      <c r="I16" s="131">
        <f>F16-F16*0.5</f>
        <v>7</v>
      </c>
      <c r="J16" s="131">
        <f>F16+F16*0.5</f>
        <v>21</v>
      </c>
      <c r="K16" s="101" t="s">
        <v>334</v>
      </c>
      <c r="L16" s="150" t="s">
        <v>39</v>
      </c>
      <c r="M16" s="3"/>
    </row>
    <row r="17" spans="1:13" ht="14.4" customHeight="1" x14ac:dyDescent="0.2">
      <c r="A17" s="97"/>
      <c r="B17" s="99" t="s">
        <v>843</v>
      </c>
      <c r="C17" s="131" t="s">
        <v>327</v>
      </c>
      <c r="D17" s="131">
        <v>6</v>
      </c>
      <c r="E17" s="131">
        <v>6</v>
      </c>
      <c r="F17" s="131">
        <v>6</v>
      </c>
      <c r="G17" s="131">
        <v>5</v>
      </c>
      <c r="H17" s="131">
        <f>D17+D17*0.5</f>
        <v>9</v>
      </c>
      <c r="I17" s="131">
        <f>F17-F17*0.5</f>
        <v>3</v>
      </c>
      <c r="J17" s="131">
        <f>F17+F17*0.5</f>
        <v>9</v>
      </c>
      <c r="K17" s="101" t="s">
        <v>334</v>
      </c>
      <c r="L17" s="150" t="s">
        <v>39</v>
      </c>
      <c r="M17" s="3"/>
    </row>
    <row r="18" spans="1:13" x14ac:dyDescent="0.2">
      <c r="A18" s="97"/>
      <c r="B18" s="99" t="s">
        <v>417</v>
      </c>
      <c r="C18" s="131" t="s">
        <v>327</v>
      </c>
      <c r="D18" s="131">
        <v>20</v>
      </c>
      <c r="E18" s="131">
        <v>10</v>
      </c>
      <c r="F18" s="131">
        <v>1</v>
      </c>
      <c r="G18" s="131">
        <v>10</v>
      </c>
      <c r="H18" s="131">
        <v>30</v>
      </c>
      <c r="I18" s="131">
        <v>0</v>
      </c>
      <c r="J18" s="131">
        <v>2</v>
      </c>
      <c r="K18" s="101" t="s">
        <v>5</v>
      </c>
      <c r="L18" s="150"/>
      <c r="M18" s="3"/>
    </row>
    <row r="19" spans="1:13" ht="14.25" customHeight="1" x14ac:dyDescent="0.2">
      <c r="A19" s="97"/>
      <c r="B19" s="99" t="s">
        <v>422</v>
      </c>
      <c r="C19" s="131" t="s">
        <v>327</v>
      </c>
      <c r="D19" s="131">
        <v>10</v>
      </c>
      <c r="E19" s="131">
        <v>4</v>
      </c>
      <c r="F19" s="131">
        <v>2</v>
      </c>
      <c r="G19" s="131">
        <v>10</v>
      </c>
      <c r="H19" s="131">
        <v>22</v>
      </c>
      <c r="I19" s="131">
        <v>0</v>
      </c>
      <c r="J19" s="131">
        <v>0</v>
      </c>
      <c r="K19" s="101" t="s">
        <v>336</v>
      </c>
      <c r="L19" s="150"/>
      <c r="M19" s="3"/>
    </row>
    <row r="20" spans="1:13" x14ac:dyDescent="0.2">
      <c r="A20" s="97"/>
      <c r="B20" s="99" t="s">
        <v>419</v>
      </c>
      <c r="C20" s="131" t="s">
        <v>327</v>
      </c>
      <c r="D20" s="131">
        <v>20</v>
      </c>
      <c r="E20" s="131">
        <v>25</v>
      </c>
      <c r="F20" s="131">
        <v>25</v>
      </c>
      <c r="G20" s="131">
        <v>15</v>
      </c>
      <c r="H20" s="131">
        <v>25</v>
      </c>
      <c r="I20" s="131">
        <v>20</v>
      </c>
      <c r="J20" s="131">
        <v>30</v>
      </c>
      <c r="K20" s="101" t="s">
        <v>334</v>
      </c>
      <c r="L20" s="150" t="s">
        <v>337</v>
      </c>
      <c r="M20" s="3"/>
    </row>
    <row r="21" spans="1:13" x14ac:dyDescent="0.2">
      <c r="A21" s="97"/>
      <c r="B21" s="99" t="s">
        <v>420</v>
      </c>
      <c r="C21" s="131" t="s">
        <v>327</v>
      </c>
      <c r="D21" s="131">
        <v>2</v>
      </c>
      <c r="E21" s="131">
        <v>2</v>
      </c>
      <c r="F21" s="131">
        <v>2</v>
      </c>
      <c r="G21" s="147">
        <v>1.5</v>
      </c>
      <c r="H21" s="147">
        <v>2.5</v>
      </c>
      <c r="I21" s="147">
        <v>1.5</v>
      </c>
      <c r="J21" s="147">
        <v>2.5</v>
      </c>
      <c r="K21" s="101" t="s">
        <v>338</v>
      </c>
      <c r="L21" s="150"/>
      <c r="M21" s="3"/>
    </row>
    <row r="22" spans="1:13" x14ac:dyDescent="0.2">
      <c r="A22" s="110" t="s">
        <v>370</v>
      </c>
      <c r="C22" s="130"/>
      <c r="D22" s="130"/>
      <c r="E22" s="130"/>
      <c r="F22" s="130"/>
      <c r="G22" s="130"/>
      <c r="H22" s="130"/>
      <c r="I22" s="130"/>
      <c r="J22" s="130"/>
      <c r="K22" s="130"/>
      <c r="L22" s="165"/>
      <c r="M22" s="3"/>
    </row>
    <row r="23" spans="1:13" x14ac:dyDescent="0.2">
      <c r="A23" s="97"/>
      <c r="B23" s="99" t="s">
        <v>810</v>
      </c>
      <c r="C23" s="131" t="s">
        <v>327</v>
      </c>
      <c r="D23" s="147">
        <v>0.6</v>
      </c>
      <c r="E23" s="147">
        <v>0.55000000000000004</v>
      </c>
      <c r="F23" s="147">
        <v>0.48499999999999999</v>
      </c>
      <c r="G23" s="147">
        <v>0.3</v>
      </c>
      <c r="H23" s="147">
        <v>0.9</v>
      </c>
      <c r="I23" s="147">
        <v>0.2</v>
      </c>
      <c r="J23" s="147">
        <v>0.7</v>
      </c>
      <c r="K23" s="101" t="s">
        <v>339</v>
      </c>
      <c r="L23" s="150" t="s">
        <v>340</v>
      </c>
      <c r="M23" s="12"/>
    </row>
    <row r="24" spans="1:13" x14ac:dyDescent="0.2">
      <c r="A24" s="97"/>
      <c r="B24" s="99" t="s">
        <v>475</v>
      </c>
      <c r="C24" s="131" t="s">
        <v>327</v>
      </c>
      <c r="D24" s="131">
        <v>50</v>
      </c>
      <c r="E24" s="131">
        <v>50</v>
      </c>
      <c r="F24" s="131">
        <v>50</v>
      </c>
      <c r="G24" s="131">
        <v>45</v>
      </c>
      <c r="H24" s="131" t="s">
        <v>341</v>
      </c>
      <c r="I24" s="131">
        <v>45</v>
      </c>
      <c r="J24" s="131">
        <v>55</v>
      </c>
      <c r="K24" s="101" t="s">
        <v>334</v>
      </c>
      <c r="L24" s="150"/>
      <c r="M24" s="3"/>
    </row>
    <row r="25" spans="1:13" x14ac:dyDescent="0.2">
      <c r="A25" s="97"/>
      <c r="B25" s="99" t="s">
        <v>476</v>
      </c>
      <c r="C25" s="131" t="s">
        <v>327</v>
      </c>
      <c r="D25" s="131">
        <v>50</v>
      </c>
      <c r="E25" s="131">
        <v>50</v>
      </c>
      <c r="F25" s="131">
        <v>50</v>
      </c>
      <c r="G25" s="131">
        <v>45</v>
      </c>
      <c r="H25" s="131">
        <v>55</v>
      </c>
      <c r="I25" s="131">
        <v>45</v>
      </c>
      <c r="J25" s="131">
        <v>55</v>
      </c>
      <c r="K25" s="101" t="s">
        <v>334</v>
      </c>
      <c r="L25" s="150"/>
      <c r="M25" s="3"/>
    </row>
    <row r="26" spans="1:13" ht="14.25" customHeight="1" x14ac:dyDescent="0.2">
      <c r="A26" s="97"/>
      <c r="B26" s="99" t="s">
        <v>811</v>
      </c>
      <c r="C26" s="131" t="s">
        <v>327</v>
      </c>
      <c r="D26" s="131">
        <f>D23*0.02*1000000</f>
        <v>12000</v>
      </c>
      <c r="E26" s="131">
        <f t="shared" ref="E26:F26" si="0">E23*0.02*1000000</f>
        <v>11000.000000000002</v>
      </c>
      <c r="F26" s="131">
        <f t="shared" si="0"/>
        <v>9700</v>
      </c>
      <c r="G26" s="131">
        <v>6000</v>
      </c>
      <c r="H26" s="131">
        <v>18000</v>
      </c>
      <c r="I26" s="131">
        <v>4900</v>
      </c>
      <c r="J26" s="131">
        <v>15000</v>
      </c>
      <c r="K26" s="101" t="s">
        <v>342</v>
      </c>
      <c r="L26" s="150" t="s">
        <v>340</v>
      </c>
      <c r="M26" s="3"/>
    </row>
    <row r="27" spans="1:13" ht="15.75" customHeight="1" x14ac:dyDescent="0.2">
      <c r="A27" s="97"/>
      <c r="B27" s="99" t="s">
        <v>812</v>
      </c>
      <c r="C27" s="131" t="s">
        <v>327</v>
      </c>
      <c r="D27" s="131">
        <v>4</v>
      </c>
      <c r="E27" s="131">
        <f>D27*0.9</f>
        <v>3.6</v>
      </c>
      <c r="F27" s="131">
        <f>E27*0.9</f>
        <v>3.24</v>
      </c>
      <c r="G27" s="131">
        <f>D27-D27*0.5</f>
        <v>2</v>
      </c>
      <c r="H27" s="131">
        <f>D27+D27*0.5</f>
        <v>6</v>
      </c>
      <c r="I27" s="131">
        <f>F27-F27*0.5</f>
        <v>1.62</v>
      </c>
      <c r="J27" s="131">
        <f>F27+F27*0.5</f>
        <v>4.8600000000000003</v>
      </c>
      <c r="K27" s="101" t="s">
        <v>343</v>
      </c>
      <c r="L27" s="150" t="s">
        <v>340</v>
      </c>
      <c r="M27" s="3"/>
    </row>
    <row r="28" spans="1:13" x14ac:dyDescent="0.2">
      <c r="A28" s="97"/>
      <c r="B28" s="99" t="s">
        <v>813</v>
      </c>
      <c r="C28" s="131" t="s">
        <v>327</v>
      </c>
      <c r="D28" s="131" t="s">
        <v>327</v>
      </c>
      <c r="E28" s="131" t="s">
        <v>327</v>
      </c>
      <c r="F28" s="131" t="s">
        <v>327</v>
      </c>
      <c r="G28" s="131" t="s">
        <v>327</v>
      </c>
      <c r="H28" s="131" t="s">
        <v>327</v>
      </c>
      <c r="I28" s="131" t="s">
        <v>327</v>
      </c>
      <c r="J28" s="131" t="s">
        <v>327</v>
      </c>
      <c r="K28" s="101"/>
      <c r="L28" s="150"/>
      <c r="M28" s="3"/>
    </row>
    <row r="29" spans="1:13" x14ac:dyDescent="0.2">
      <c r="A29" s="110" t="s">
        <v>36</v>
      </c>
      <c r="C29" s="130"/>
      <c r="D29" s="130"/>
      <c r="E29" s="130"/>
      <c r="F29" s="130"/>
      <c r="G29" s="130"/>
      <c r="H29" s="130"/>
      <c r="I29" s="130"/>
      <c r="J29" s="130"/>
      <c r="K29" s="130"/>
      <c r="L29" s="165"/>
      <c r="M29" s="3"/>
    </row>
    <row r="30" spans="1:13" ht="10.8" thickBot="1" x14ac:dyDescent="0.25">
      <c r="A30" s="112"/>
      <c r="B30" s="152" t="s">
        <v>524</v>
      </c>
      <c r="C30" s="283" t="s">
        <v>327</v>
      </c>
      <c r="D30" s="283">
        <v>89</v>
      </c>
      <c r="E30" s="283">
        <v>90</v>
      </c>
      <c r="F30" s="283">
        <v>91</v>
      </c>
      <c r="G30" s="283" t="s">
        <v>327</v>
      </c>
      <c r="H30" s="283" t="s">
        <v>327</v>
      </c>
      <c r="I30" s="283" t="s">
        <v>327</v>
      </c>
      <c r="J30" s="283" t="s">
        <v>327</v>
      </c>
      <c r="K30" s="114" t="s">
        <v>344</v>
      </c>
      <c r="L30" s="279"/>
      <c r="M30" s="13"/>
    </row>
    <row r="31" spans="1:13" x14ac:dyDescent="0.2">
      <c r="A31" s="122"/>
      <c r="B31" s="137"/>
      <c r="C31" s="123"/>
      <c r="D31" s="138"/>
      <c r="E31" s="138"/>
      <c r="F31" s="138"/>
      <c r="G31" s="138"/>
      <c r="H31" s="103"/>
      <c r="I31" s="103"/>
      <c r="J31" s="9"/>
      <c r="K31" s="9"/>
      <c r="L31" s="23"/>
      <c r="M31" s="124"/>
    </row>
    <row r="32" spans="1:13" ht="14.4" customHeight="1" x14ac:dyDescent="0.2">
      <c r="A32" s="424" t="s">
        <v>6</v>
      </c>
      <c r="B32" s="424"/>
      <c r="C32" s="126"/>
      <c r="D32" s="126"/>
      <c r="E32" s="126"/>
      <c r="F32" s="126"/>
      <c r="G32" s="126"/>
      <c r="H32" s="126"/>
      <c r="I32" s="126"/>
      <c r="J32" s="126"/>
      <c r="K32" s="139"/>
      <c r="L32" s="423"/>
      <c r="M32" s="423"/>
    </row>
    <row r="33" spans="1:13" x14ac:dyDescent="0.2">
      <c r="A33" s="101"/>
      <c r="B33" s="115" t="s">
        <v>510</v>
      </c>
      <c r="C33" s="140"/>
      <c r="D33" s="140"/>
      <c r="E33" s="140"/>
      <c r="F33" s="140"/>
      <c r="G33" s="140"/>
      <c r="H33" s="140"/>
      <c r="I33" s="140"/>
      <c r="J33" s="140"/>
      <c r="K33" s="141"/>
      <c r="L33" s="141"/>
      <c r="M33" s="141"/>
    </row>
    <row r="34" spans="1:13" x14ac:dyDescent="0.2">
      <c r="A34" s="101"/>
      <c r="B34" s="115" t="s">
        <v>511</v>
      </c>
      <c r="C34" s="140"/>
      <c r="D34" s="140"/>
      <c r="E34" s="140"/>
      <c r="F34" s="140"/>
      <c r="G34" s="140"/>
      <c r="H34" s="140"/>
      <c r="I34" s="140"/>
      <c r="J34" s="140"/>
      <c r="K34" s="141"/>
      <c r="L34" s="141"/>
      <c r="M34" s="141"/>
    </row>
    <row r="35" spans="1:13" x14ac:dyDescent="0.2">
      <c r="A35" s="101"/>
      <c r="B35" s="115" t="s">
        <v>512</v>
      </c>
      <c r="C35" s="116"/>
      <c r="D35" s="116"/>
      <c r="E35" s="116"/>
      <c r="F35" s="116"/>
      <c r="G35" s="116"/>
      <c r="H35" s="116"/>
      <c r="I35" s="116"/>
      <c r="J35" s="116"/>
      <c r="K35" s="116"/>
      <c r="L35" s="116"/>
      <c r="M35" s="116"/>
    </row>
    <row r="36" spans="1:13" x14ac:dyDescent="0.2">
      <c r="A36" s="101"/>
      <c r="B36" s="115" t="s">
        <v>513</v>
      </c>
      <c r="D36" s="140"/>
      <c r="E36" s="140"/>
      <c r="F36" s="140"/>
      <c r="G36" s="140"/>
      <c r="H36" s="140"/>
      <c r="I36" s="140"/>
      <c r="J36" s="140"/>
      <c r="K36" s="140"/>
      <c r="L36" s="141"/>
      <c r="M36" s="141"/>
    </row>
    <row r="37" spans="1:13" x14ac:dyDescent="0.2">
      <c r="A37" s="101"/>
      <c r="B37" s="115" t="s">
        <v>514</v>
      </c>
      <c r="C37" s="115"/>
      <c r="D37" s="115"/>
      <c r="E37" s="115"/>
      <c r="F37" s="115"/>
      <c r="G37" s="115"/>
      <c r="H37" s="115"/>
      <c r="I37" s="115"/>
      <c r="J37" s="115"/>
      <c r="K37" s="139"/>
      <c r="L37" s="135"/>
      <c r="M37" s="135"/>
    </row>
    <row r="38" spans="1:13" x14ac:dyDescent="0.2">
      <c r="A38" s="101"/>
      <c r="B38" s="115" t="s">
        <v>515</v>
      </c>
      <c r="C38" s="115"/>
      <c r="D38" s="115"/>
      <c r="E38" s="115"/>
      <c r="F38" s="115"/>
      <c r="G38" s="115"/>
      <c r="H38" s="115"/>
      <c r="I38" s="115"/>
      <c r="J38" s="115"/>
      <c r="K38" s="115"/>
      <c r="L38" s="115"/>
      <c r="M38" s="115"/>
    </row>
    <row r="39" spans="1:13" x14ac:dyDescent="0.2">
      <c r="A39" s="101"/>
      <c r="B39" s="135" t="s">
        <v>516</v>
      </c>
      <c r="C39" s="135"/>
      <c r="D39" s="135"/>
      <c r="E39" s="135"/>
      <c r="F39" s="135"/>
      <c r="G39" s="135"/>
      <c r="H39" s="135"/>
      <c r="I39" s="135"/>
      <c r="J39" s="135"/>
      <c r="K39" s="135"/>
      <c r="L39" s="135"/>
      <c r="M39" s="135"/>
    </row>
    <row r="40" spans="1:13" x14ac:dyDescent="0.2">
      <c r="A40" s="101"/>
      <c r="B40" s="135" t="s">
        <v>517</v>
      </c>
      <c r="C40" s="135"/>
      <c r="D40" s="135"/>
      <c r="E40" s="135"/>
      <c r="F40" s="135"/>
      <c r="G40" s="135"/>
      <c r="H40" s="135"/>
      <c r="I40" s="135"/>
      <c r="J40" s="135"/>
      <c r="K40" s="135"/>
      <c r="L40" s="142"/>
      <c r="M40" s="142"/>
    </row>
    <row r="41" spans="1:13" x14ac:dyDescent="0.2">
      <c r="A41" s="101"/>
      <c r="B41" s="135" t="s">
        <v>518</v>
      </c>
      <c r="C41" s="116"/>
      <c r="D41" s="116"/>
      <c r="E41" s="116"/>
      <c r="F41" s="116"/>
      <c r="G41" s="116"/>
      <c r="H41" s="116"/>
      <c r="I41" s="116"/>
      <c r="J41" s="116"/>
      <c r="K41" s="142"/>
      <c r="L41" s="142"/>
      <c r="M41" s="142"/>
    </row>
    <row r="42" spans="1:13" x14ac:dyDescent="0.2">
      <c r="A42" s="101"/>
      <c r="B42" s="136" t="s">
        <v>519</v>
      </c>
      <c r="C42" s="136"/>
      <c r="D42" s="136"/>
      <c r="E42" s="136"/>
      <c r="F42" s="136"/>
      <c r="G42" s="136"/>
      <c r="H42" s="136"/>
      <c r="I42" s="136"/>
      <c r="J42" s="136"/>
      <c r="K42" s="136"/>
      <c r="L42" s="136"/>
      <c r="M42" s="136"/>
    </row>
    <row r="43" spans="1:13" x14ac:dyDescent="0.2">
      <c r="A43" s="101"/>
      <c r="B43" s="136" t="s">
        <v>520</v>
      </c>
      <c r="C43" s="136"/>
      <c r="D43" s="136"/>
      <c r="E43" s="136"/>
      <c r="F43" s="136"/>
      <c r="G43" s="136"/>
      <c r="H43" s="136"/>
      <c r="I43" s="136"/>
      <c r="J43" s="136"/>
      <c r="K43" s="136"/>
      <c r="L43" s="136"/>
      <c r="M43" s="136"/>
    </row>
    <row r="44" spans="1:13" x14ac:dyDescent="0.2">
      <c r="A44" s="101"/>
      <c r="B44" s="118" t="s">
        <v>521</v>
      </c>
      <c r="C44" s="118"/>
      <c r="D44" s="118"/>
      <c r="E44" s="118"/>
      <c r="F44" s="118"/>
      <c r="G44" s="118"/>
      <c r="H44" s="118"/>
      <c r="I44" s="118"/>
      <c r="J44" s="118"/>
      <c r="K44" s="118"/>
      <c r="L44" s="118"/>
      <c r="M44" s="118"/>
    </row>
    <row r="45" spans="1:13" x14ac:dyDescent="0.2">
      <c r="A45" s="101"/>
      <c r="B45" s="136" t="s">
        <v>522</v>
      </c>
      <c r="C45" s="136"/>
      <c r="D45" s="136"/>
      <c r="E45" s="136"/>
      <c r="F45" s="136"/>
      <c r="G45" s="136"/>
      <c r="H45" s="136"/>
      <c r="I45" s="136"/>
      <c r="J45" s="136"/>
      <c r="K45" s="136"/>
      <c r="L45" s="136"/>
      <c r="M45" s="136"/>
    </row>
    <row r="46" spans="1:13" x14ac:dyDescent="0.2">
      <c r="A46" s="101"/>
      <c r="B46" s="118" t="s">
        <v>523</v>
      </c>
      <c r="C46" s="118"/>
      <c r="D46" s="118"/>
      <c r="E46" s="118"/>
      <c r="F46" s="118"/>
      <c r="G46" s="118"/>
      <c r="H46" s="118"/>
      <c r="I46" s="118"/>
      <c r="J46" s="118"/>
      <c r="K46" s="118"/>
      <c r="L46" s="118"/>
      <c r="M46" s="118"/>
    </row>
    <row r="47" spans="1:13" x14ac:dyDescent="0.2">
      <c r="A47" s="101"/>
      <c r="B47" s="118"/>
      <c r="C47" s="118"/>
      <c r="D47" s="118"/>
      <c r="E47" s="118"/>
      <c r="F47" s="118"/>
      <c r="G47" s="118"/>
      <c r="H47" s="118"/>
      <c r="I47" s="118"/>
      <c r="J47" s="118"/>
      <c r="K47" s="118"/>
      <c r="L47" s="118"/>
      <c r="M47" s="118"/>
    </row>
    <row r="48" spans="1:13" x14ac:dyDescent="0.2">
      <c r="A48" s="125" t="s">
        <v>16</v>
      </c>
      <c r="B48" s="143"/>
      <c r="C48" s="143"/>
      <c r="D48" s="143"/>
      <c r="E48" s="143"/>
      <c r="F48" s="143"/>
      <c r="G48" s="143"/>
      <c r="H48" s="143"/>
      <c r="I48" s="143"/>
      <c r="J48" s="86"/>
      <c r="K48" s="86"/>
      <c r="L48" s="86"/>
      <c r="M48" s="86"/>
    </row>
    <row r="49" spans="1:13" x14ac:dyDescent="0.2">
      <c r="A49" s="119"/>
      <c r="B49" s="136" t="s">
        <v>506</v>
      </c>
      <c r="D49" s="129"/>
      <c r="E49" s="129"/>
      <c r="F49" s="129"/>
      <c r="G49" s="129"/>
      <c r="H49" s="129"/>
      <c r="I49" s="129"/>
      <c r="J49" s="129"/>
      <c r="K49" s="129"/>
      <c r="L49" s="86"/>
      <c r="M49" s="86"/>
    </row>
    <row r="50" spans="1:13" x14ac:dyDescent="0.2">
      <c r="A50" s="119"/>
      <c r="B50" s="136" t="s">
        <v>507</v>
      </c>
      <c r="D50" s="129"/>
      <c r="E50" s="129"/>
      <c r="F50" s="129"/>
      <c r="G50" s="129"/>
      <c r="H50" s="129"/>
      <c r="I50" s="129"/>
      <c r="J50" s="86"/>
      <c r="K50" s="86"/>
      <c r="L50" s="86"/>
      <c r="M50" s="86"/>
    </row>
    <row r="51" spans="1:13" x14ac:dyDescent="0.2">
      <c r="A51" s="119"/>
      <c r="B51" s="136" t="s">
        <v>508</v>
      </c>
      <c r="D51" s="129"/>
      <c r="E51" s="129"/>
      <c r="F51" s="129"/>
      <c r="G51" s="129"/>
      <c r="H51" s="129"/>
      <c r="I51" s="129"/>
      <c r="J51" s="129"/>
      <c r="K51" s="129"/>
      <c r="L51" s="86"/>
      <c r="M51" s="86"/>
    </row>
    <row r="52" spans="1:13" x14ac:dyDescent="0.2">
      <c r="A52" s="119"/>
      <c r="B52" s="136" t="s">
        <v>509</v>
      </c>
      <c r="D52" s="129"/>
      <c r="E52" s="129"/>
      <c r="F52" s="129"/>
      <c r="G52" s="129"/>
      <c r="H52" s="129"/>
      <c r="I52" s="129"/>
      <c r="J52" s="129"/>
      <c r="K52" s="129"/>
      <c r="L52" s="86"/>
      <c r="M52" s="86"/>
    </row>
  </sheetData>
  <mergeCells count="3">
    <mergeCell ref="A32:B32"/>
    <mergeCell ref="L32:M32"/>
    <mergeCell ref="C1:L1"/>
  </mergeCells>
  <hyperlinks>
    <hyperlink ref="C1" location="INDEX" display="Biogas plant, additional straw input in the feedstock mix"/>
  </hyperlinks>
  <pageMargins left="0.7" right="0.7" top="0.75" bottom="0.75" header="0.3" footer="0.3"/>
  <pageSetup paperSize="9" orientation="portrait" verticalDpi="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M52"/>
  <sheetViews>
    <sheetView showGridLines="0" topLeftCell="A2" zoomScaleNormal="100" workbookViewId="0">
      <selection activeCell="B17" sqref="B17"/>
    </sheetView>
  </sheetViews>
  <sheetFormatPr defaultColWidth="8.88671875" defaultRowHeight="10.199999999999999" x14ac:dyDescent="0.2"/>
  <cols>
    <col min="1" max="1" width="2.88671875" style="121" customWidth="1"/>
    <col min="2" max="2" width="39.109375" style="121" customWidth="1"/>
    <col min="3" max="3" width="4.44140625" style="121" customWidth="1"/>
    <col min="4" max="5" width="4.88671875" style="121" bestFit="1" customWidth="1"/>
    <col min="6" max="6" width="5.44140625" style="121" bestFit="1" customWidth="1"/>
    <col min="7" max="7" width="5.109375" style="121" bestFit="1" customWidth="1"/>
    <col min="8" max="8" width="5.44140625" style="121" bestFit="1" customWidth="1"/>
    <col min="9" max="9" width="5.109375" style="121" bestFit="1" customWidth="1"/>
    <col min="10" max="10" width="5.44140625" style="121" bestFit="1" customWidth="1"/>
    <col min="11" max="11" width="12.88671875" style="121" bestFit="1" customWidth="1"/>
    <col min="12" max="12" width="5" style="121" bestFit="1" customWidth="1"/>
    <col min="13" max="13" width="3.5546875" style="121" bestFit="1" customWidth="1"/>
    <col min="14" max="16384" width="8.88671875" style="121"/>
  </cols>
  <sheetData>
    <row r="1" spans="1:13" ht="24" customHeight="1" x14ac:dyDescent="0.2">
      <c r="A1" s="89" t="s">
        <v>15</v>
      </c>
      <c r="B1" s="6"/>
      <c r="C1" s="420" t="s">
        <v>372</v>
      </c>
      <c r="D1" s="415"/>
      <c r="E1" s="415"/>
      <c r="F1" s="415"/>
      <c r="G1" s="415"/>
      <c r="H1" s="415"/>
      <c r="I1" s="415"/>
      <c r="J1" s="415"/>
      <c r="K1" s="415"/>
      <c r="L1" s="415"/>
      <c r="M1" s="286"/>
    </row>
    <row r="2" spans="1:13" x14ac:dyDescent="0.2">
      <c r="A2" s="59" t="s">
        <v>412</v>
      </c>
      <c r="B2" s="7"/>
      <c r="C2" s="90">
        <v>2020</v>
      </c>
      <c r="D2" s="90">
        <v>2030</v>
      </c>
      <c r="E2" s="90">
        <v>2040</v>
      </c>
      <c r="F2" s="90">
        <v>2050</v>
      </c>
      <c r="G2" s="90">
        <v>2020</v>
      </c>
      <c r="H2" s="90">
        <v>2020</v>
      </c>
      <c r="I2" s="90">
        <v>2050</v>
      </c>
      <c r="J2" s="90">
        <v>2050</v>
      </c>
      <c r="K2" s="90" t="s">
        <v>14</v>
      </c>
      <c r="L2" s="91" t="s">
        <v>13</v>
      </c>
      <c r="M2" s="17"/>
    </row>
    <row r="3" spans="1:13" ht="10.8" thickBot="1" x14ac:dyDescent="0.25">
      <c r="A3" s="92" t="s">
        <v>832</v>
      </c>
      <c r="B3" s="8"/>
      <c r="C3" s="83" t="s">
        <v>833</v>
      </c>
      <c r="D3" s="83" t="s">
        <v>833</v>
      </c>
      <c r="E3" s="83" t="s">
        <v>833</v>
      </c>
      <c r="F3" s="83" t="s">
        <v>833</v>
      </c>
      <c r="G3" s="93" t="s">
        <v>12</v>
      </c>
      <c r="H3" s="93" t="s">
        <v>11</v>
      </c>
      <c r="I3" s="93" t="s">
        <v>12</v>
      </c>
      <c r="J3" s="93" t="s">
        <v>11</v>
      </c>
      <c r="K3" s="93" t="s">
        <v>17</v>
      </c>
      <c r="L3" s="208" t="s">
        <v>17</v>
      </c>
      <c r="M3" s="287"/>
    </row>
    <row r="4" spans="1:13" x14ac:dyDescent="0.2">
      <c r="A4" s="95" t="s">
        <v>413</v>
      </c>
      <c r="B4" s="95" t="s">
        <v>414</v>
      </c>
      <c r="C4" s="2"/>
      <c r="D4" s="96"/>
      <c r="E4" s="96"/>
      <c r="F4" s="96"/>
      <c r="G4" s="96"/>
      <c r="H4" s="96"/>
      <c r="I4" s="96"/>
      <c r="J4" s="96"/>
      <c r="K4" s="96"/>
      <c r="L4" s="150"/>
      <c r="M4" s="287"/>
    </row>
    <row r="5" spans="1:13" x14ac:dyDescent="0.2">
      <c r="A5" s="97" t="s">
        <v>10</v>
      </c>
      <c r="B5" s="98"/>
      <c r="C5" s="96"/>
      <c r="D5" s="96"/>
      <c r="E5" s="96"/>
      <c r="F5" s="96"/>
      <c r="G5" s="96"/>
      <c r="H5" s="96"/>
      <c r="I5" s="96"/>
      <c r="J5" s="96"/>
      <c r="K5" s="96"/>
      <c r="L5" s="150"/>
      <c r="M5" s="287"/>
    </row>
    <row r="6" spans="1:13" x14ac:dyDescent="0.2">
      <c r="A6" s="97"/>
      <c r="B6" s="99" t="s">
        <v>721</v>
      </c>
      <c r="C6" s="131" t="s">
        <v>587</v>
      </c>
      <c r="D6" s="131">
        <v>273</v>
      </c>
      <c r="E6" s="131">
        <v>300</v>
      </c>
      <c r="F6" s="131">
        <v>330</v>
      </c>
      <c r="G6" s="147">
        <v>136.5</v>
      </c>
      <c r="H6" s="147">
        <v>409.5</v>
      </c>
      <c r="I6" s="131">
        <v>165</v>
      </c>
      <c r="J6" s="131">
        <v>495</v>
      </c>
      <c r="K6" s="101" t="s">
        <v>328</v>
      </c>
      <c r="L6" s="150" t="s">
        <v>39</v>
      </c>
      <c r="M6" s="17"/>
    </row>
    <row r="7" spans="1:13" x14ac:dyDescent="0.2">
      <c r="A7" s="97"/>
      <c r="B7" s="99" t="s">
        <v>808</v>
      </c>
      <c r="C7" s="131" t="s">
        <v>327</v>
      </c>
      <c r="D7" s="131">
        <v>125</v>
      </c>
      <c r="E7" s="131">
        <v>140</v>
      </c>
      <c r="F7" s="131">
        <v>150</v>
      </c>
      <c r="G7" s="147">
        <v>62.5</v>
      </c>
      <c r="H7" s="147">
        <v>187.5</v>
      </c>
      <c r="I7" s="147">
        <v>75</v>
      </c>
      <c r="J7" s="147">
        <v>225</v>
      </c>
      <c r="K7" s="101" t="s">
        <v>329</v>
      </c>
      <c r="L7" s="150" t="s">
        <v>39</v>
      </c>
      <c r="M7" s="3"/>
    </row>
    <row r="8" spans="1:13" x14ac:dyDescent="0.2">
      <c r="A8" s="97"/>
      <c r="B8" s="99" t="s">
        <v>809</v>
      </c>
      <c r="C8" s="131" t="s">
        <v>327</v>
      </c>
      <c r="D8" s="131">
        <v>89000</v>
      </c>
      <c r="E8" s="131">
        <v>98000</v>
      </c>
      <c r="F8" s="131">
        <v>110000</v>
      </c>
      <c r="G8" s="131">
        <v>45000</v>
      </c>
      <c r="H8" s="131">
        <v>130000</v>
      </c>
      <c r="I8" s="131">
        <v>55000</v>
      </c>
      <c r="J8" s="131">
        <v>160000</v>
      </c>
      <c r="K8" s="101" t="s">
        <v>332</v>
      </c>
      <c r="L8" s="150" t="s">
        <v>39</v>
      </c>
      <c r="M8" s="3"/>
    </row>
    <row r="9" spans="1:13" x14ac:dyDescent="0.2">
      <c r="A9" s="97"/>
      <c r="B9" s="289" t="s">
        <v>934</v>
      </c>
      <c r="C9" s="255"/>
      <c r="D9" s="255"/>
      <c r="E9" s="255"/>
      <c r="F9" s="255"/>
      <c r="G9" s="255"/>
      <c r="H9" s="255"/>
      <c r="I9" s="255"/>
      <c r="J9" s="255"/>
      <c r="K9" s="256"/>
      <c r="L9" s="257"/>
      <c r="M9" s="3"/>
    </row>
    <row r="10" spans="1:13" x14ac:dyDescent="0.2">
      <c r="A10" s="97"/>
      <c r="B10" s="99" t="s">
        <v>840</v>
      </c>
      <c r="C10" s="131" t="s">
        <v>327</v>
      </c>
      <c r="D10" s="131">
        <v>84</v>
      </c>
      <c r="E10" s="131">
        <v>86</v>
      </c>
      <c r="F10" s="131">
        <v>88</v>
      </c>
      <c r="G10" s="131">
        <v>82</v>
      </c>
      <c r="H10" s="131">
        <v>86</v>
      </c>
      <c r="I10" s="131">
        <v>86</v>
      </c>
      <c r="J10" s="131">
        <v>90</v>
      </c>
      <c r="K10" s="101" t="s">
        <v>333</v>
      </c>
      <c r="L10" s="150" t="s">
        <v>39</v>
      </c>
      <c r="M10" s="3"/>
    </row>
    <row r="11" spans="1:13" x14ac:dyDescent="0.2">
      <c r="A11" s="97"/>
      <c r="B11" s="99" t="s">
        <v>841</v>
      </c>
      <c r="C11" s="131" t="s">
        <v>327</v>
      </c>
      <c r="D11" s="131">
        <v>16</v>
      </c>
      <c r="E11" s="131">
        <v>14</v>
      </c>
      <c r="F11" s="131">
        <v>12</v>
      </c>
      <c r="G11" s="131">
        <v>14</v>
      </c>
      <c r="H11" s="131">
        <v>18</v>
      </c>
      <c r="I11" s="131">
        <v>10</v>
      </c>
      <c r="J11" s="131">
        <v>14</v>
      </c>
      <c r="K11" s="101" t="s">
        <v>334</v>
      </c>
      <c r="L11" s="150" t="s">
        <v>39</v>
      </c>
      <c r="M11" s="3"/>
    </row>
    <row r="12" spans="1:13" x14ac:dyDescent="0.2">
      <c r="A12" s="97"/>
      <c r="B12" s="289" t="s">
        <v>591</v>
      </c>
      <c r="C12" s="255"/>
      <c r="D12" s="258">
        <f>SUM(D13:D17)</f>
        <v>100</v>
      </c>
      <c r="E12" s="258">
        <f t="shared" ref="E12:F12" si="0">SUM(E13:E17)</f>
        <v>100</v>
      </c>
      <c r="F12" s="258">
        <f t="shared" si="0"/>
        <v>100</v>
      </c>
      <c r="G12" s="258"/>
      <c r="H12" s="255"/>
      <c r="I12" s="255"/>
      <c r="J12" s="255"/>
      <c r="K12" s="148"/>
      <c r="L12" s="257"/>
      <c r="M12" s="3"/>
    </row>
    <row r="13" spans="1:13" x14ac:dyDescent="0.2">
      <c r="A13" s="97"/>
      <c r="B13" s="99" t="s">
        <v>935</v>
      </c>
      <c r="C13" s="131" t="s">
        <v>327</v>
      </c>
      <c r="D13" s="131">
        <v>45</v>
      </c>
      <c r="E13" s="131">
        <v>46</v>
      </c>
      <c r="F13" s="131">
        <v>47</v>
      </c>
      <c r="G13" s="131">
        <v>41</v>
      </c>
      <c r="H13" s="131">
        <v>49</v>
      </c>
      <c r="I13" s="131">
        <v>43</v>
      </c>
      <c r="J13" s="131">
        <v>51</v>
      </c>
      <c r="K13" s="101" t="s">
        <v>329</v>
      </c>
      <c r="L13" s="150" t="s">
        <v>39</v>
      </c>
      <c r="M13" s="11"/>
    </row>
    <row r="14" spans="1:13" x14ac:dyDescent="0.2">
      <c r="A14" s="97"/>
      <c r="B14" s="99" t="s">
        <v>936</v>
      </c>
      <c r="C14" s="131" t="s">
        <v>327</v>
      </c>
      <c r="D14" s="131">
        <v>30</v>
      </c>
      <c r="E14" s="131">
        <v>31</v>
      </c>
      <c r="F14" s="131">
        <v>32</v>
      </c>
      <c r="G14" s="131">
        <v>27</v>
      </c>
      <c r="H14" s="131">
        <v>33</v>
      </c>
      <c r="I14" s="131">
        <v>29</v>
      </c>
      <c r="J14" s="131">
        <v>35</v>
      </c>
      <c r="K14" s="101" t="s">
        <v>335</v>
      </c>
      <c r="L14" s="150" t="s">
        <v>39</v>
      </c>
      <c r="M14" s="3"/>
    </row>
    <row r="15" spans="1:13" x14ac:dyDescent="0.2">
      <c r="A15" s="97"/>
      <c r="B15" s="99" t="s">
        <v>937</v>
      </c>
      <c r="C15" s="131" t="s">
        <v>327</v>
      </c>
      <c r="D15" s="131">
        <v>9</v>
      </c>
      <c r="E15" s="131">
        <v>8</v>
      </c>
      <c r="F15" s="131">
        <v>7</v>
      </c>
      <c r="G15" s="147">
        <f>D15-D15*0.5</f>
        <v>4.5</v>
      </c>
      <c r="H15" s="147">
        <f>D15+D15*0.5</f>
        <v>13.5</v>
      </c>
      <c r="I15" s="147">
        <f>F15-F15*0.5</f>
        <v>3.5</v>
      </c>
      <c r="J15" s="147">
        <f>F15+F15*0.5</f>
        <v>10.5</v>
      </c>
      <c r="K15" s="101" t="s">
        <v>369</v>
      </c>
      <c r="L15" s="150"/>
      <c r="M15" s="3"/>
    </row>
    <row r="16" spans="1:13" x14ac:dyDescent="0.2">
      <c r="A16" s="97"/>
      <c r="B16" s="99" t="s">
        <v>842</v>
      </c>
      <c r="C16" s="131" t="s">
        <v>327</v>
      </c>
      <c r="D16" s="131">
        <v>11</v>
      </c>
      <c r="E16" s="131">
        <v>10</v>
      </c>
      <c r="F16" s="131">
        <v>10</v>
      </c>
      <c r="G16" s="147">
        <f>D16-D16*0.5</f>
        <v>5.5</v>
      </c>
      <c r="H16" s="147">
        <f>D16+D16*0.5</f>
        <v>16.5</v>
      </c>
      <c r="I16" s="147">
        <f>F16-F16*0.5</f>
        <v>5</v>
      </c>
      <c r="J16" s="147">
        <f>F16+F16*0.5</f>
        <v>15</v>
      </c>
      <c r="K16" s="101" t="s">
        <v>334</v>
      </c>
      <c r="L16" s="150" t="s">
        <v>39</v>
      </c>
      <c r="M16" s="3"/>
    </row>
    <row r="17" spans="1:13" ht="14.4" customHeight="1" x14ac:dyDescent="0.2">
      <c r="A17" s="97"/>
      <c r="B17" s="99" t="s">
        <v>843</v>
      </c>
      <c r="C17" s="131" t="s">
        <v>327</v>
      </c>
      <c r="D17" s="131">
        <v>5</v>
      </c>
      <c r="E17" s="131">
        <v>5</v>
      </c>
      <c r="F17" s="131">
        <v>4</v>
      </c>
      <c r="G17" s="131">
        <v>4</v>
      </c>
      <c r="H17" s="131">
        <v>10</v>
      </c>
      <c r="I17" s="131">
        <v>2</v>
      </c>
      <c r="J17" s="131">
        <v>8</v>
      </c>
      <c r="K17" s="101" t="s">
        <v>334</v>
      </c>
      <c r="L17" s="150" t="s">
        <v>39</v>
      </c>
      <c r="M17" s="3"/>
    </row>
    <row r="18" spans="1:13" x14ac:dyDescent="0.2">
      <c r="A18" s="97"/>
      <c r="B18" s="99" t="s">
        <v>417</v>
      </c>
      <c r="C18" s="131" t="s">
        <v>327</v>
      </c>
      <c r="D18" s="131">
        <v>20</v>
      </c>
      <c r="E18" s="131">
        <v>10</v>
      </c>
      <c r="F18" s="131">
        <v>1</v>
      </c>
      <c r="G18" s="131">
        <v>10</v>
      </c>
      <c r="H18" s="131">
        <v>30</v>
      </c>
      <c r="I18" s="131">
        <v>0</v>
      </c>
      <c r="J18" s="131">
        <v>2</v>
      </c>
      <c r="K18" s="101" t="s">
        <v>5</v>
      </c>
      <c r="L18" s="150"/>
      <c r="M18" s="3"/>
    </row>
    <row r="19" spans="1:13" ht="14.25" customHeight="1" x14ac:dyDescent="0.2">
      <c r="A19" s="97"/>
      <c r="B19" s="99" t="s">
        <v>422</v>
      </c>
      <c r="C19" s="131" t="s">
        <v>327</v>
      </c>
      <c r="D19" s="131">
        <v>16</v>
      </c>
      <c r="E19" s="131">
        <v>4</v>
      </c>
      <c r="F19" s="131">
        <v>2</v>
      </c>
      <c r="G19" s="131">
        <v>10</v>
      </c>
      <c r="H19" s="131">
        <v>22</v>
      </c>
      <c r="I19" s="131">
        <v>2</v>
      </c>
      <c r="J19" s="131">
        <v>4</v>
      </c>
      <c r="K19" s="101" t="s">
        <v>336</v>
      </c>
      <c r="L19" s="150"/>
      <c r="M19" s="3"/>
    </row>
    <row r="20" spans="1:13" x14ac:dyDescent="0.2">
      <c r="A20" s="97"/>
      <c r="B20" s="99" t="s">
        <v>419</v>
      </c>
      <c r="C20" s="131" t="s">
        <v>327</v>
      </c>
      <c r="D20" s="131">
        <v>20</v>
      </c>
      <c r="E20" s="131">
        <v>25</v>
      </c>
      <c r="F20" s="131">
        <v>25</v>
      </c>
      <c r="G20" s="131">
        <v>15</v>
      </c>
      <c r="H20" s="131">
        <v>25</v>
      </c>
      <c r="I20" s="131">
        <v>20</v>
      </c>
      <c r="J20" s="131">
        <v>30</v>
      </c>
      <c r="K20" s="101" t="s">
        <v>334</v>
      </c>
      <c r="L20" s="150" t="s">
        <v>41</v>
      </c>
      <c r="M20" s="3"/>
    </row>
    <row r="21" spans="1:13" x14ac:dyDescent="0.2">
      <c r="A21" s="97"/>
      <c r="B21" s="99" t="s">
        <v>420</v>
      </c>
      <c r="C21" s="131" t="s">
        <v>327</v>
      </c>
      <c r="D21" s="131">
        <v>2</v>
      </c>
      <c r="E21" s="131">
        <v>2</v>
      </c>
      <c r="F21" s="131">
        <v>2</v>
      </c>
      <c r="G21" s="147">
        <v>1.5</v>
      </c>
      <c r="H21" s="147">
        <v>2.5</v>
      </c>
      <c r="I21" s="147">
        <v>1.5</v>
      </c>
      <c r="J21" s="147">
        <v>2.5</v>
      </c>
      <c r="K21" s="101" t="s">
        <v>338</v>
      </c>
      <c r="L21" s="150"/>
      <c r="M21" s="3"/>
    </row>
    <row r="22" spans="1:13" x14ac:dyDescent="0.2">
      <c r="A22" s="110" t="s">
        <v>371</v>
      </c>
      <c r="C22" s="130"/>
      <c r="D22" s="130"/>
      <c r="E22" s="130"/>
      <c r="F22" s="130"/>
      <c r="G22" s="130"/>
      <c r="H22" s="130"/>
      <c r="I22" s="130"/>
      <c r="J22" s="130"/>
      <c r="K22" s="130"/>
      <c r="L22" s="165"/>
      <c r="M22" s="3"/>
    </row>
    <row r="23" spans="1:13" x14ac:dyDescent="0.2">
      <c r="A23" s="97"/>
      <c r="B23" s="99" t="s">
        <v>810</v>
      </c>
      <c r="C23" s="131" t="s">
        <v>327</v>
      </c>
      <c r="D23" s="147">
        <v>0.83333333333333326</v>
      </c>
      <c r="E23" s="147">
        <v>0.76666666666666672</v>
      </c>
      <c r="F23" s="147">
        <v>0.66666666666666674</v>
      </c>
      <c r="G23" s="147">
        <v>0.4</v>
      </c>
      <c r="H23" s="147">
        <v>1.3</v>
      </c>
      <c r="I23" s="147">
        <v>0.3</v>
      </c>
      <c r="J23" s="147">
        <v>1</v>
      </c>
      <c r="K23" s="101" t="s">
        <v>345</v>
      </c>
      <c r="L23" s="150" t="s">
        <v>340</v>
      </c>
      <c r="M23" s="12"/>
    </row>
    <row r="24" spans="1:13" x14ac:dyDescent="0.2">
      <c r="A24" s="97"/>
      <c r="B24" s="99" t="s">
        <v>475</v>
      </c>
      <c r="C24" s="131" t="s">
        <v>327</v>
      </c>
      <c r="D24" s="131">
        <v>50</v>
      </c>
      <c r="E24" s="131">
        <v>50</v>
      </c>
      <c r="F24" s="131">
        <v>50</v>
      </c>
      <c r="G24" s="131">
        <v>45</v>
      </c>
      <c r="H24" s="131">
        <v>55</v>
      </c>
      <c r="I24" s="131">
        <v>45</v>
      </c>
      <c r="J24" s="131">
        <v>55</v>
      </c>
      <c r="K24" s="101" t="s">
        <v>334</v>
      </c>
      <c r="L24" s="150"/>
      <c r="M24" s="3"/>
    </row>
    <row r="25" spans="1:13" x14ac:dyDescent="0.2">
      <c r="A25" s="97"/>
      <c r="B25" s="99" t="s">
        <v>476</v>
      </c>
      <c r="C25" s="131" t="s">
        <v>327</v>
      </c>
      <c r="D25" s="131">
        <v>50</v>
      </c>
      <c r="E25" s="131">
        <v>50</v>
      </c>
      <c r="F25" s="131">
        <v>50</v>
      </c>
      <c r="G25" s="131">
        <v>45</v>
      </c>
      <c r="H25" s="131">
        <v>55</v>
      </c>
      <c r="I25" s="131">
        <v>45</v>
      </c>
      <c r="J25" s="131">
        <v>55</v>
      </c>
      <c r="K25" s="101" t="s">
        <v>334</v>
      </c>
      <c r="L25" s="150"/>
      <c r="M25" s="3"/>
    </row>
    <row r="26" spans="1:13" ht="14.25" customHeight="1" x14ac:dyDescent="0.2">
      <c r="A26" s="97"/>
      <c r="B26" s="99" t="s">
        <v>811</v>
      </c>
      <c r="C26" s="131" t="s">
        <v>327</v>
      </c>
      <c r="D26" s="131">
        <f>D23*0.03*1000000</f>
        <v>24999.999999999996</v>
      </c>
      <c r="E26" s="131">
        <f t="shared" ref="E26:F26" si="1">E23*0.03*1000000</f>
        <v>23000</v>
      </c>
      <c r="F26" s="131">
        <f t="shared" si="1"/>
        <v>20000</v>
      </c>
      <c r="G26" s="131">
        <v>13000</v>
      </c>
      <c r="H26" s="131">
        <v>38000</v>
      </c>
      <c r="I26" s="131">
        <v>10000</v>
      </c>
      <c r="J26" s="131">
        <v>31000</v>
      </c>
      <c r="K26" s="101" t="s">
        <v>342</v>
      </c>
      <c r="L26" s="150" t="s">
        <v>340</v>
      </c>
      <c r="M26" s="3"/>
    </row>
    <row r="27" spans="1:13" ht="15.75" customHeight="1" x14ac:dyDescent="0.2">
      <c r="A27" s="97"/>
      <c r="B27" s="99" t="s">
        <v>812</v>
      </c>
      <c r="C27" s="131" t="s">
        <v>327</v>
      </c>
      <c r="D27" s="131">
        <v>4</v>
      </c>
      <c r="E27" s="131">
        <f>D27*0.9</f>
        <v>3.6</v>
      </c>
      <c r="F27" s="131">
        <f>E27*0.9</f>
        <v>3.24</v>
      </c>
      <c r="G27" s="131">
        <f>D27-D27*0.5</f>
        <v>2</v>
      </c>
      <c r="H27" s="131">
        <f>D27+D27*0.5</f>
        <v>6</v>
      </c>
      <c r="I27" s="131">
        <f>F27-F27*0.5</f>
        <v>1.62</v>
      </c>
      <c r="J27" s="131">
        <f>F27+F27*0.5</f>
        <v>4.8600000000000003</v>
      </c>
      <c r="K27" s="101" t="s">
        <v>346</v>
      </c>
      <c r="L27" s="150" t="s">
        <v>340</v>
      </c>
      <c r="M27" s="3"/>
    </row>
    <row r="28" spans="1:13" x14ac:dyDescent="0.2">
      <c r="A28" s="97"/>
      <c r="B28" s="99" t="s">
        <v>813</v>
      </c>
      <c r="C28" s="131" t="s">
        <v>327</v>
      </c>
      <c r="D28" s="131" t="s">
        <v>327</v>
      </c>
      <c r="E28" s="131" t="s">
        <v>327</v>
      </c>
      <c r="F28" s="131" t="s">
        <v>327</v>
      </c>
      <c r="G28" s="131" t="s">
        <v>327</v>
      </c>
      <c r="H28" s="131" t="s">
        <v>327</v>
      </c>
      <c r="I28" s="131" t="s">
        <v>327</v>
      </c>
      <c r="J28" s="131" t="s">
        <v>327</v>
      </c>
      <c r="K28" s="101"/>
      <c r="L28" s="150"/>
      <c r="M28" s="3"/>
    </row>
    <row r="29" spans="1:13" x14ac:dyDescent="0.2">
      <c r="A29" s="110" t="s">
        <v>36</v>
      </c>
      <c r="C29" s="130"/>
      <c r="D29" s="130"/>
      <c r="E29" s="130"/>
      <c r="F29" s="130"/>
      <c r="G29" s="130"/>
      <c r="H29" s="130"/>
      <c r="I29" s="130"/>
      <c r="J29" s="130"/>
      <c r="K29" s="130"/>
      <c r="L29" s="165"/>
      <c r="M29" s="3"/>
    </row>
    <row r="30" spans="1:13" ht="10.8" thickBot="1" x14ac:dyDescent="0.25">
      <c r="A30" s="112"/>
      <c r="B30" s="152" t="s">
        <v>524</v>
      </c>
      <c r="C30" s="283" t="s">
        <v>327</v>
      </c>
      <c r="D30" s="283">
        <v>89</v>
      </c>
      <c r="E30" s="283">
        <v>90</v>
      </c>
      <c r="F30" s="283">
        <v>91</v>
      </c>
      <c r="G30" s="283" t="s">
        <v>327</v>
      </c>
      <c r="H30" s="283" t="s">
        <v>327</v>
      </c>
      <c r="I30" s="283" t="s">
        <v>327</v>
      </c>
      <c r="J30" s="283" t="s">
        <v>327</v>
      </c>
      <c r="K30" s="114" t="s">
        <v>344</v>
      </c>
      <c r="L30" s="279"/>
      <c r="M30" s="13"/>
    </row>
    <row r="31" spans="1:13" x14ac:dyDescent="0.2">
      <c r="A31" s="122"/>
      <c r="B31" s="137"/>
      <c r="C31" s="123"/>
      <c r="D31" s="138"/>
      <c r="E31" s="138"/>
      <c r="F31" s="138"/>
      <c r="G31" s="138"/>
      <c r="H31" s="103"/>
      <c r="I31" s="103"/>
      <c r="J31" s="9"/>
      <c r="K31" s="9"/>
      <c r="L31" s="23"/>
      <c r="M31" s="124"/>
    </row>
    <row r="32" spans="1:13" ht="14.4" customHeight="1" x14ac:dyDescent="0.2">
      <c r="A32" s="424" t="s">
        <v>6</v>
      </c>
      <c r="B32" s="424"/>
      <c r="C32" s="126"/>
      <c r="D32" s="126"/>
      <c r="E32" s="126"/>
      <c r="F32" s="126"/>
      <c r="G32" s="126"/>
      <c r="H32" s="126"/>
      <c r="I32" s="126"/>
      <c r="J32" s="126"/>
      <c r="K32" s="139"/>
      <c r="L32" s="423"/>
      <c r="M32" s="423"/>
    </row>
    <row r="33" spans="1:13" x14ac:dyDescent="0.2">
      <c r="A33" s="101"/>
      <c r="B33" s="115" t="s">
        <v>510</v>
      </c>
      <c r="C33" s="140"/>
      <c r="D33" s="140"/>
      <c r="E33" s="140"/>
      <c r="F33" s="140"/>
      <c r="G33" s="140"/>
      <c r="H33" s="140"/>
      <c r="I33" s="140"/>
      <c r="J33" s="140"/>
      <c r="K33" s="141"/>
      <c r="L33" s="141"/>
      <c r="M33" s="141"/>
    </row>
    <row r="34" spans="1:13" x14ac:dyDescent="0.2">
      <c r="A34" s="101"/>
      <c r="B34" s="115" t="s">
        <v>511</v>
      </c>
      <c r="C34" s="140"/>
      <c r="D34" s="140"/>
      <c r="E34" s="140"/>
      <c r="F34" s="140"/>
      <c r="G34" s="140"/>
      <c r="H34" s="140"/>
      <c r="I34" s="140"/>
      <c r="J34" s="140"/>
      <c r="K34" s="141"/>
      <c r="L34" s="141"/>
      <c r="M34" s="141"/>
    </row>
    <row r="35" spans="1:13" x14ac:dyDescent="0.2">
      <c r="A35" s="101"/>
      <c r="B35" s="115" t="s">
        <v>512</v>
      </c>
      <c r="C35" s="116"/>
      <c r="D35" s="116"/>
      <c r="E35" s="116"/>
      <c r="F35" s="116"/>
      <c r="G35" s="116"/>
      <c r="H35" s="116"/>
      <c r="I35" s="116"/>
      <c r="J35" s="116"/>
      <c r="K35" s="116"/>
      <c r="L35" s="116"/>
      <c r="M35" s="116"/>
    </row>
    <row r="36" spans="1:13" x14ac:dyDescent="0.2">
      <c r="A36" s="101"/>
      <c r="B36" s="115" t="s">
        <v>513</v>
      </c>
      <c r="D36" s="140"/>
      <c r="E36" s="140"/>
      <c r="F36" s="140"/>
      <c r="G36" s="140"/>
      <c r="H36" s="140"/>
      <c r="I36" s="140"/>
      <c r="J36" s="140"/>
      <c r="K36" s="140"/>
      <c r="L36" s="141"/>
      <c r="M36" s="141"/>
    </row>
    <row r="37" spans="1:13" x14ac:dyDescent="0.2">
      <c r="A37" s="101"/>
      <c r="B37" s="115" t="s">
        <v>514</v>
      </c>
      <c r="C37" s="115"/>
      <c r="D37" s="115"/>
      <c r="E37" s="115"/>
      <c r="F37" s="115"/>
      <c r="G37" s="115"/>
      <c r="H37" s="115"/>
      <c r="I37" s="115"/>
      <c r="J37" s="115"/>
      <c r="K37" s="139"/>
      <c r="L37" s="135"/>
      <c r="M37" s="135"/>
    </row>
    <row r="38" spans="1:13" x14ac:dyDescent="0.2">
      <c r="A38" s="101"/>
      <c r="B38" s="115" t="s">
        <v>515</v>
      </c>
      <c r="C38" s="115"/>
      <c r="D38" s="115"/>
      <c r="E38" s="115"/>
      <c r="F38" s="115"/>
      <c r="G38" s="115"/>
      <c r="H38" s="115"/>
      <c r="I38" s="115"/>
      <c r="J38" s="115"/>
      <c r="K38" s="115"/>
      <c r="L38" s="115"/>
      <c r="M38" s="115"/>
    </row>
    <row r="39" spans="1:13" x14ac:dyDescent="0.2">
      <c r="A39" s="101"/>
      <c r="B39" s="135" t="s">
        <v>516</v>
      </c>
      <c r="C39" s="135"/>
      <c r="D39" s="135"/>
      <c r="E39" s="135"/>
      <c r="F39" s="135"/>
      <c r="G39" s="135"/>
      <c r="H39" s="135"/>
      <c r="I39" s="135"/>
      <c r="J39" s="135"/>
      <c r="K39" s="135"/>
      <c r="L39" s="135"/>
      <c r="M39" s="135"/>
    </row>
    <row r="40" spans="1:13" x14ac:dyDescent="0.2">
      <c r="A40" s="101"/>
      <c r="B40" s="135" t="s">
        <v>517</v>
      </c>
      <c r="C40" s="135"/>
      <c r="D40" s="135"/>
      <c r="E40" s="135"/>
      <c r="F40" s="135"/>
      <c r="G40" s="135"/>
      <c r="H40" s="135"/>
      <c r="I40" s="135"/>
      <c r="J40" s="135"/>
      <c r="K40" s="135"/>
      <c r="L40" s="142"/>
      <c r="M40" s="142"/>
    </row>
    <row r="41" spans="1:13" x14ac:dyDescent="0.2">
      <c r="A41" s="101"/>
      <c r="B41" s="135" t="s">
        <v>518</v>
      </c>
      <c r="C41" s="116"/>
      <c r="D41" s="116"/>
      <c r="E41" s="116"/>
      <c r="F41" s="116"/>
      <c r="G41" s="116"/>
      <c r="H41" s="116"/>
      <c r="I41" s="116"/>
      <c r="J41" s="116"/>
      <c r="K41" s="142"/>
      <c r="L41" s="142"/>
      <c r="M41" s="142"/>
    </row>
    <row r="42" spans="1:13" x14ac:dyDescent="0.2">
      <c r="A42" s="101"/>
      <c r="B42" s="136" t="s">
        <v>519</v>
      </c>
      <c r="C42" s="136"/>
      <c r="D42" s="136"/>
      <c r="E42" s="136"/>
      <c r="F42" s="136"/>
      <c r="G42" s="136"/>
      <c r="H42" s="136"/>
      <c r="I42" s="136"/>
      <c r="J42" s="136"/>
      <c r="K42" s="136"/>
      <c r="L42" s="136"/>
      <c r="M42" s="136"/>
    </row>
    <row r="43" spans="1:13" x14ac:dyDescent="0.2">
      <c r="A43" s="101"/>
      <c r="B43" s="136" t="s">
        <v>520</v>
      </c>
      <c r="C43" s="136"/>
      <c r="D43" s="136"/>
      <c r="E43" s="136"/>
      <c r="F43" s="136"/>
      <c r="G43" s="136"/>
      <c r="H43" s="136"/>
      <c r="I43" s="136"/>
      <c r="J43" s="136"/>
      <c r="K43" s="136"/>
      <c r="L43" s="136"/>
      <c r="M43" s="136"/>
    </row>
    <row r="44" spans="1:13" x14ac:dyDescent="0.2">
      <c r="A44" s="101"/>
      <c r="B44" s="118" t="s">
        <v>521</v>
      </c>
      <c r="C44" s="118"/>
      <c r="D44" s="118"/>
      <c r="E44" s="118"/>
      <c r="F44" s="118"/>
      <c r="G44" s="118"/>
      <c r="H44" s="118"/>
      <c r="I44" s="118"/>
      <c r="J44" s="118"/>
      <c r="K44" s="118"/>
      <c r="L44" s="118"/>
      <c r="M44" s="118"/>
    </row>
    <row r="45" spans="1:13" x14ac:dyDescent="0.2">
      <c r="A45" s="101"/>
      <c r="B45" s="136" t="s">
        <v>522</v>
      </c>
      <c r="C45" s="136"/>
      <c r="D45" s="136"/>
      <c r="E45" s="136"/>
      <c r="F45" s="136"/>
      <c r="G45" s="136"/>
      <c r="H45" s="136"/>
      <c r="I45" s="136"/>
      <c r="J45" s="136"/>
      <c r="K45" s="136"/>
      <c r="L45" s="136"/>
      <c r="M45" s="136"/>
    </row>
    <row r="46" spans="1:13" x14ac:dyDescent="0.2">
      <c r="A46" s="101"/>
      <c r="B46" s="118" t="s">
        <v>523</v>
      </c>
      <c r="C46" s="118"/>
      <c r="D46" s="118"/>
      <c r="E46" s="118"/>
      <c r="F46" s="118"/>
      <c r="G46" s="118"/>
      <c r="H46" s="118"/>
      <c r="I46" s="118"/>
      <c r="J46" s="118"/>
      <c r="K46" s="118"/>
      <c r="L46" s="118"/>
      <c r="M46" s="118"/>
    </row>
    <row r="47" spans="1:13" x14ac:dyDescent="0.2">
      <c r="A47" s="101"/>
      <c r="B47" s="118"/>
      <c r="C47" s="118"/>
      <c r="D47" s="118"/>
      <c r="E47" s="118"/>
      <c r="F47" s="118"/>
      <c r="G47" s="118"/>
      <c r="H47" s="118"/>
      <c r="I47" s="118"/>
      <c r="J47" s="118"/>
      <c r="K47" s="118"/>
      <c r="L47" s="118"/>
      <c r="M47" s="118"/>
    </row>
    <row r="48" spans="1:13" x14ac:dyDescent="0.2">
      <c r="A48" s="125" t="s">
        <v>16</v>
      </c>
      <c r="B48" s="143"/>
      <c r="C48" s="143"/>
      <c r="D48" s="143"/>
      <c r="E48" s="143"/>
      <c r="F48" s="143"/>
      <c r="G48" s="143"/>
      <c r="H48" s="143"/>
      <c r="I48" s="143"/>
      <c r="J48" s="86"/>
      <c r="K48" s="86"/>
      <c r="L48" s="86"/>
      <c r="M48" s="86"/>
    </row>
    <row r="49" spans="1:13" x14ac:dyDescent="0.2">
      <c r="A49" s="119"/>
      <c r="B49" s="136" t="s">
        <v>506</v>
      </c>
      <c r="D49" s="129"/>
      <c r="E49" s="129"/>
      <c r="F49" s="129"/>
      <c r="G49" s="129"/>
      <c r="H49" s="129"/>
      <c r="I49" s="129"/>
      <c r="J49" s="129"/>
      <c r="K49" s="129"/>
      <c r="L49" s="86"/>
      <c r="M49" s="86"/>
    </row>
    <row r="50" spans="1:13" x14ac:dyDescent="0.2">
      <c r="A50" s="119"/>
      <c r="B50" s="136" t="s">
        <v>507</v>
      </c>
      <c r="D50" s="129"/>
      <c r="E50" s="129"/>
      <c r="F50" s="129"/>
      <c r="G50" s="129"/>
      <c r="H50" s="129"/>
      <c r="I50" s="129"/>
      <c r="J50" s="86"/>
      <c r="K50" s="86"/>
      <c r="L50" s="86"/>
      <c r="M50" s="86"/>
    </row>
    <row r="51" spans="1:13" x14ac:dyDescent="0.2">
      <c r="A51" s="119"/>
      <c r="B51" s="136" t="s">
        <v>508</v>
      </c>
      <c r="D51" s="129"/>
      <c r="E51" s="129"/>
      <c r="F51" s="129"/>
      <c r="G51" s="129"/>
      <c r="H51" s="129"/>
      <c r="I51" s="129"/>
      <c r="J51" s="129"/>
      <c r="K51" s="129"/>
      <c r="L51" s="86"/>
      <c r="M51" s="86"/>
    </row>
    <row r="52" spans="1:13" x14ac:dyDescent="0.2">
      <c r="A52" s="119"/>
      <c r="B52" s="136" t="s">
        <v>509</v>
      </c>
      <c r="D52" s="129"/>
      <c r="E52" s="129"/>
      <c r="F52" s="129"/>
      <c r="G52" s="129"/>
      <c r="H52" s="129"/>
      <c r="I52" s="129"/>
      <c r="J52" s="129"/>
      <c r="K52" s="129"/>
      <c r="L52" s="86"/>
      <c r="M52" s="86"/>
    </row>
  </sheetData>
  <mergeCells count="3">
    <mergeCell ref="A32:B32"/>
    <mergeCell ref="L32:M32"/>
    <mergeCell ref="C1:L1"/>
  </mergeCells>
  <hyperlinks>
    <hyperlink ref="C1" location="INDEX" display="Biogas plant, additional straw input in the feedstock mix"/>
  </hyperlink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M61"/>
  <sheetViews>
    <sheetView showGridLines="0" topLeftCell="A31" zoomScaleNormal="100" workbookViewId="0">
      <selection activeCell="B16" sqref="B16"/>
    </sheetView>
  </sheetViews>
  <sheetFormatPr defaultColWidth="9.109375" defaultRowHeight="10.199999999999999" x14ac:dyDescent="0.2"/>
  <cols>
    <col min="1" max="1" width="2.88671875" style="275" customWidth="1"/>
    <col min="2" max="2" width="39.109375" style="275" customWidth="1"/>
    <col min="3" max="3" width="3.88671875" style="275" bestFit="1" customWidth="1"/>
    <col min="4" max="8" width="4.5546875" style="275" bestFit="1" customWidth="1"/>
    <col min="9" max="9" width="4.44140625" style="275" bestFit="1" customWidth="1"/>
    <col min="10" max="10" width="3.88671875" style="275" bestFit="1" customWidth="1"/>
    <col min="11" max="11" width="4.44140625" style="275" bestFit="1" customWidth="1"/>
    <col min="12" max="12" width="4.5546875" style="275" bestFit="1" customWidth="1"/>
    <col min="13" max="13" width="2.88671875" style="275" bestFit="1" customWidth="1"/>
    <col min="14" max="16384" width="9.109375" style="275"/>
  </cols>
  <sheetData>
    <row r="1" spans="1:13" ht="24" customHeight="1" x14ac:dyDescent="0.2">
      <c r="A1" s="76" t="s">
        <v>15</v>
      </c>
      <c r="B1" s="259"/>
      <c r="C1" s="427" t="s">
        <v>376</v>
      </c>
      <c r="D1" s="427"/>
      <c r="E1" s="427"/>
      <c r="F1" s="427"/>
      <c r="G1" s="427"/>
      <c r="H1" s="427"/>
      <c r="I1" s="427"/>
      <c r="J1" s="427"/>
      <c r="K1" s="427"/>
      <c r="L1" s="427"/>
      <c r="M1" s="427"/>
    </row>
    <row r="2" spans="1:13" x14ac:dyDescent="0.2">
      <c r="A2" s="77" t="s">
        <v>412</v>
      </c>
      <c r="B2" s="260"/>
      <c r="C2" s="78">
        <v>2020</v>
      </c>
      <c r="D2" s="78">
        <v>2025</v>
      </c>
      <c r="E2" s="78">
        <v>2030</v>
      </c>
      <c r="F2" s="78">
        <v>2040</v>
      </c>
      <c r="G2" s="78">
        <v>2050</v>
      </c>
      <c r="H2" s="78">
        <v>2025</v>
      </c>
      <c r="I2" s="78">
        <v>2025</v>
      </c>
      <c r="J2" s="78">
        <v>2050</v>
      </c>
      <c r="K2" s="78">
        <v>2050</v>
      </c>
      <c r="L2" s="79" t="s">
        <v>14</v>
      </c>
      <c r="M2" s="79" t="s">
        <v>13</v>
      </c>
    </row>
    <row r="3" spans="1:13" ht="10.8" thickBot="1" x14ac:dyDescent="0.25">
      <c r="A3" s="80" t="s">
        <v>832</v>
      </c>
      <c r="B3" s="261"/>
      <c r="C3" s="83" t="s">
        <v>833</v>
      </c>
      <c r="D3" s="83" t="s">
        <v>833</v>
      </c>
      <c r="E3" s="83" t="s">
        <v>833</v>
      </c>
      <c r="F3" s="83" t="s">
        <v>833</v>
      </c>
      <c r="G3" s="83" t="s">
        <v>833</v>
      </c>
      <c r="H3" s="93" t="s">
        <v>12</v>
      </c>
      <c r="I3" s="93" t="s">
        <v>11</v>
      </c>
      <c r="J3" s="93" t="s">
        <v>12</v>
      </c>
      <c r="K3" s="93" t="s">
        <v>11</v>
      </c>
      <c r="L3" s="81" t="s">
        <v>17</v>
      </c>
      <c r="M3" s="81" t="s">
        <v>17</v>
      </c>
    </row>
    <row r="4" spans="1:13" x14ac:dyDescent="0.2">
      <c r="A4" s="69" t="s">
        <v>413</v>
      </c>
      <c r="B4" s="71" t="s">
        <v>414</v>
      </c>
      <c r="C4" s="262"/>
      <c r="D4" s="70"/>
      <c r="E4" s="70"/>
      <c r="F4" s="70"/>
      <c r="G4" s="70"/>
      <c r="H4" s="70"/>
      <c r="I4" s="70"/>
      <c r="J4" s="70"/>
      <c r="K4" s="70"/>
      <c r="L4" s="68"/>
      <c r="M4" s="68"/>
    </row>
    <row r="5" spans="1:13" x14ac:dyDescent="0.2">
      <c r="A5" s="263" t="s">
        <v>10</v>
      </c>
      <c r="B5" s="72"/>
      <c r="C5" s="70"/>
      <c r="D5" s="70"/>
      <c r="E5" s="70"/>
      <c r="F5" s="70"/>
      <c r="G5" s="70"/>
      <c r="H5" s="70"/>
      <c r="I5" s="70"/>
      <c r="J5" s="70"/>
      <c r="K5" s="70"/>
      <c r="L5" s="68"/>
      <c r="M5" s="68"/>
    </row>
    <row r="6" spans="1:13" x14ac:dyDescent="0.2">
      <c r="A6" s="263"/>
      <c r="B6" s="73" t="s">
        <v>668</v>
      </c>
      <c r="C6" s="262"/>
      <c r="D6" s="262">
        <v>16.600000000000001</v>
      </c>
      <c r="E6" s="262">
        <v>20.9</v>
      </c>
      <c r="F6" s="262">
        <v>29.4</v>
      </c>
      <c r="G6" s="262">
        <v>37.9</v>
      </c>
      <c r="H6" s="264">
        <v>0.5</v>
      </c>
      <c r="I6" s="264">
        <v>1.5</v>
      </c>
      <c r="J6" s="264">
        <v>0.5</v>
      </c>
      <c r="K6" s="264">
        <v>1.75</v>
      </c>
      <c r="L6" s="68" t="s">
        <v>75</v>
      </c>
      <c r="M6" s="68"/>
    </row>
    <row r="7" spans="1:13" x14ac:dyDescent="0.2">
      <c r="A7" s="263"/>
      <c r="B7" s="73" t="s">
        <v>669</v>
      </c>
      <c r="C7" s="262"/>
      <c r="D7" s="262">
        <v>20</v>
      </c>
      <c r="E7" s="262">
        <v>25</v>
      </c>
      <c r="F7" s="262">
        <v>35</v>
      </c>
      <c r="G7" s="262">
        <v>45</v>
      </c>
      <c r="H7" s="264">
        <v>0.5</v>
      </c>
      <c r="I7" s="264">
        <v>1.5</v>
      </c>
      <c r="J7" s="264">
        <v>0.5</v>
      </c>
      <c r="K7" s="264">
        <v>1.75</v>
      </c>
      <c r="L7" s="68" t="s">
        <v>78</v>
      </c>
      <c r="M7" s="68"/>
    </row>
    <row r="8" spans="1:13" x14ac:dyDescent="0.2">
      <c r="A8" s="263"/>
      <c r="B8" s="72" t="s">
        <v>590</v>
      </c>
      <c r="C8" s="262"/>
      <c r="D8" s="262"/>
      <c r="E8" s="262"/>
      <c r="F8" s="262"/>
      <c r="G8" s="262"/>
      <c r="H8" s="262"/>
      <c r="I8" s="262"/>
      <c r="J8" s="262"/>
      <c r="K8" s="262"/>
      <c r="L8" s="68"/>
      <c r="M8" s="68"/>
    </row>
    <row r="9" spans="1:13" x14ac:dyDescent="0.2">
      <c r="A9" s="263"/>
      <c r="B9" s="73" t="s">
        <v>629</v>
      </c>
      <c r="C9" s="262"/>
      <c r="D9" s="262">
        <v>0.99</v>
      </c>
      <c r="E9" s="262">
        <v>0.99</v>
      </c>
      <c r="F9" s="262">
        <v>0.99</v>
      </c>
      <c r="G9" s="262">
        <v>0.99</v>
      </c>
      <c r="H9" s="264">
        <v>0.75</v>
      </c>
      <c r="I9" s="264">
        <v>1.25</v>
      </c>
      <c r="J9" s="264">
        <v>0.5</v>
      </c>
      <c r="K9" s="264">
        <v>1.75</v>
      </c>
      <c r="L9" s="68"/>
      <c r="M9" s="68"/>
    </row>
    <row r="10" spans="1:13" x14ac:dyDescent="0.2">
      <c r="A10" s="263"/>
      <c r="B10" s="73" t="s">
        <v>603</v>
      </c>
      <c r="C10" s="262"/>
      <c r="D10" s="262">
        <v>0.04</v>
      </c>
      <c r="E10" s="262">
        <v>0.04</v>
      </c>
      <c r="F10" s="262">
        <v>0.04</v>
      </c>
      <c r="G10" s="262">
        <v>0.04</v>
      </c>
      <c r="H10" s="264">
        <v>0.75</v>
      </c>
      <c r="I10" s="264">
        <v>1.25</v>
      </c>
      <c r="J10" s="264">
        <v>0.5</v>
      </c>
      <c r="K10" s="264">
        <v>1.75</v>
      </c>
      <c r="L10" s="68" t="s">
        <v>1</v>
      </c>
      <c r="M10" s="68"/>
    </row>
    <row r="11" spans="1:13" x14ac:dyDescent="0.2">
      <c r="A11" s="263"/>
      <c r="B11" s="72" t="s">
        <v>591</v>
      </c>
      <c r="C11" s="262"/>
      <c r="D11" s="262"/>
      <c r="E11" s="262"/>
      <c r="F11" s="262"/>
      <c r="G11" s="262"/>
      <c r="H11" s="265"/>
      <c r="I11" s="265"/>
      <c r="J11" s="265"/>
      <c r="K11" s="265"/>
      <c r="L11" s="68"/>
      <c r="M11" s="68"/>
    </row>
    <row r="12" spans="1:13" x14ac:dyDescent="0.2">
      <c r="A12" s="263"/>
      <c r="B12" s="73" t="s">
        <v>670</v>
      </c>
      <c r="C12" s="262"/>
      <c r="D12" s="266">
        <v>0.4</v>
      </c>
      <c r="E12" s="266">
        <v>0.4</v>
      </c>
      <c r="F12" s="266">
        <v>0.4</v>
      </c>
      <c r="G12" s="266">
        <v>0.4</v>
      </c>
      <c r="H12" s="264">
        <v>0.5</v>
      </c>
      <c r="I12" s="264">
        <v>1.5</v>
      </c>
      <c r="J12" s="264">
        <v>0.5</v>
      </c>
      <c r="K12" s="264">
        <v>1.75</v>
      </c>
      <c r="L12" s="68" t="s">
        <v>0</v>
      </c>
      <c r="M12" s="68"/>
    </row>
    <row r="13" spans="1:13" x14ac:dyDescent="0.2">
      <c r="A13" s="263"/>
      <c r="B13" s="73" t="s">
        <v>671</v>
      </c>
      <c r="C13" s="262"/>
      <c r="D13" s="262">
        <v>0.22</v>
      </c>
      <c r="E13" s="262">
        <v>0.22</v>
      </c>
      <c r="F13" s="262">
        <v>0.22</v>
      </c>
      <c r="G13" s="262">
        <v>0.22</v>
      </c>
      <c r="H13" s="264">
        <v>0.5</v>
      </c>
      <c r="I13" s="264">
        <v>1.5</v>
      </c>
      <c r="J13" s="264">
        <v>0.5</v>
      </c>
      <c r="K13" s="264">
        <v>1.75</v>
      </c>
      <c r="L13" s="68" t="s">
        <v>0</v>
      </c>
      <c r="M13" s="68"/>
    </row>
    <row r="14" spans="1:13" x14ac:dyDescent="0.2">
      <c r="A14" s="263"/>
      <c r="B14" s="73" t="s">
        <v>672</v>
      </c>
      <c r="C14" s="262"/>
      <c r="D14" s="262">
        <v>0.21</v>
      </c>
      <c r="E14" s="262">
        <v>0.21</v>
      </c>
      <c r="F14" s="262">
        <v>0.21</v>
      </c>
      <c r="G14" s="262">
        <v>0.21</v>
      </c>
      <c r="H14" s="264">
        <v>0.5</v>
      </c>
      <c r="I14" s="264">
        <v>1.5</v>
      </c>
      <c r="J14" s="264">
        <v>0.5</v>
      </c>
      <c r="K14" s="264">
        <v>1.75</v>
      </c>
      <c r="L14" s="68" t="s">
        <v>0</v>
      </c>
      <c r="M14" s="68"/>
    </row>
    <row r="15" spans="1:13" x14ac:dyDescent="0.2">
      <c r="A15" s="263"/>
      <c r="B15" s="73" t="s">
        <v>673</v>
      </c>
      <c r="C15" s="262"/>
      <c r="D15" s="262">
        <v>0.05</v>
      </c>
      <c r="E15" s="262">
        <v>0.05</v>
      </c>
      <c r="F15" s="262">
        <v>0.05</v>
      </c>
      <c r="G15" s="262">
        <v>0.05</v>
      </c>
      <c r="H15" s="264">
        <v>0.5</v>
      </c>
      <c r="I15" s="264">
        <v>1.5</v>
      </c>
      <c r="J15" s="264">
        <v>0.5</v>
      </c>
      <c r="K15" s="264">
        <v>1.75</v>
      </c>
      <c r="L15" s="68" t="s">
        <v>0</v>
      </c>
      <c r="M15" s="68"/>
    </row>
    <row r="16" spans="1:13" x14ac:dyDescent="0.2">
      <c r="A16" s="263"/>
      <c r="B16" s="73" t="s">
        <v>417</v>
      </c>
      <c r="C16" s="262"/>
      <c r="D16" s="262">
        <v>4</v>
      </c>
      <c r="E16" s="262">
        <v>2</v>
      </c>
      <c r="F16" s="262">
        <v>1</v>
      </c>
      <c r="G16" s="262">
        <v>1</v>
      </c>
      <c r="H16" s="262"/>
      <c r="I16" s="262"/>
      <c r="J16" s="262"/>
      <c r="K16" s="262"/>
      <c r="L16" s="68" t="s">
        <v>18</v>
      </c>
      <c r="M16" s="68"/>
    </row>
    <row r="17" spans="1:13" x14ac:dyDescent="0.2">
      <c r="A17" s="263"/>
      <c r="B17" s="73" t="s">
        <v>422</v>
      </c>
      <c r="C17" s="262"/>
      <c r="D17" s="262">
        <v>2</v>
      </c>
      <c r="E17" s="262">
        <v>2</v>
      </c>
      <c r="F17" s="262">
        <v>2</v>
      </c>
      <c r="G17" s="262">
        <v>2</v>
      </c>
      <c r="H17" s="262"/>
      <c r="I17" s="262"/>
      <c r="J17" s="262"/>
      <c r="K17" s="262"/>
      <c r="L17" s="68" t="s">
        <v>19</v>
      </c>
      <c r="M17" s="68"/>
    </row>
    <row r="18" spans="1:13" x14ac:dyDescent="0.2">
      <c r="A18" s="263"/>
      <c r="B18" s="73" t="s">
        <v>419</v>
      </c>
      <c r="C18" s="262"/>
      <c r="D18" s="262">
        <v>25</v>
      </c>
      <c r="E18" s="262">
        <v>25</v>
      </c>
      <c r="F18" s="262">
        <v>25</v>
      </c>
      <c r="G18" s="262">
        <v>25</v>
      </c>
      <c r="H18" s="262"/>
      <c r="I18" s="262"/>
      <c r="J18" s="262"/>
      <c r="K18" s="262"/>
      <c r="L18" s="68" t="s">
        <v>34</v>
      </c>
      <c r="M18" s="68"/>
    </row>
    <row r="19" spans="1:13" x14ac:dyDescent="0.2">
      <c r="A19" s="263"/>
      <c r="B19" s="73" t="s">
        <v>420</v>
      </c>
      <c r="C19" s="262"/>
      <c r="D19" s="262">
        <v>2</v>
      </c>
      <c r="E19" s="262">
        <v>2</v>
      </c>
      <c r="F19" s="262">
        <v>2</v>
      </c>
      <c r="G19" s="262">
        <v>2</v>
      </c>
      <c r="H19" s="262"/>
      <c r="I19" s="262"/>
      <c r="J19" s="262"/>
      <c r="K19" s="262"/>
      <c r="L19" s="68" t="s">
        <v>31</v>
      </c>
      <c r="M19" s="68"/>
    </row>
    <row r="20" spans="1:13" x14ac:dyDescent="0.2">
      <c r="A20" s="263" t="s">
        <v>415</v>
      </c>
      <c r="B20" s="72"/>
      <c r="C20" s="262"/>
      <c r="D20" s="262"/>
      <c r="E20" s="262"/>
      <c r="F20" s="262"/>
      <c r="G20" s="262"/>
      <c r="H20" s="262"/>
      <c r="I20" s="262"/>
      <c r="J20" s="262"/>
      <c r="K20" s="262"/>
      <c r="L20" s="68"/>
      <c r="M20" s="68"/>
    </row>
    <row r="21" spans="1:13" x14ac:dyDescent="0.2">
      <c r="A21" s="263"/>
      <c r="B21" s="73" t="s">
        <v>829</v>
      </c>
      <c r="C21" s="267"/>
      <c r="D21" s="267">
        <v>1.3</v>
      </c>
      <c r="E21" s="267">
        <v>1.2</v>
      </c>
      <c r="F21" s="267">
        <v>1.1000000000000001</v>
      </c>
      <c r="G21" s="267">
        <v>1</v>
      </c>
      <c r="H21" s="265">
        <v>0.6</v>
      </c>
      <c r="I21" s="265">
        <v>1.4</v>
      </c>
      <c r="J21" s="265">
        <v>0.5</v>
      </c>
      <c r="K21" s="265">
        <v>1.5</v>
      </c>
      <c r="L21" s="68" t="s">
        <v>377</v>
      </c>
      <c r="M21" s="68">
        <v>1</v>
      </c>
    </row>
    <row r="22" spans="1:13" x14ac:dyDescent="0.2">
      <c r="A22" s="263"/>
      <c r="B22" s="73" t="s">
        <v>453</v>
      </c>
      <c r="C22" s="266"/>
      <c r="D22" s="268">
        <v>75</v>
      </c>
      <c r="E22" s="268">
        <v>75</v>
      </c>
      <c r="F22" s="268">
        <v>75</v>
      </c>
      <c r="G22" s="268">
        <v>75</v>
      </c>
      <c r="H22" s="264"/>
      <c r="I22" s="264"/>
      <c r="J22" s="264"/>
      <c r="K22" s="264"/>
      <c r="L22" s="68" t="s">
        <v>244</v>
      </c>
      <c r="M22" s="68"/>
    </row>
    <row r="23" spans="1:13" x14ac:dyDescent="0.2">
      <c r="A23" s="263"/>
      <c r="B23" s="73" t="s">
        <v>454</v>
      </c>
      <c r="C23" s="262"/>
      <c r="D23" s="262">
        <v>25</v>
      </c>
      <c r="E23" s="262">
        <v>25</v>
      </c>
      <c r="F23" s="262">
        <v>25</v>
      </c>
      <c r="G23" s="262">
        <v>25</v>
      </c>
      <c r="H23" s="262"/>
      <c r="I23" s="262"/>
      <c r="J23" s="262"/>
      <c r="K23" s="262"/>
      <c r="L23" s="68"/>
      <c r="M23" s="68"/>
    </row>
    <row r="24" spans="1:13" x14ac:dyDescent="0.2">
      <c r="A24" s="263"/>
      <c r="B24" s="73" t="s">
        <v>827</v>
      </c>
      <c r="C24" s="262"/>
      <c r="D24" s="262">
        <v>4.4999999999999998E-2</v>
      </c>
      <c r="E24" s="269">
        <v>4.1000000000000002E-2</v>
      </c>
      <c r="F24" s="269">
        <v>3.6999999999999998E-2</v>
      </c>
      <c r="G24" s="269">
        <v>3.4000000000000002E-2</v>
      </c>
      <c r="H24" s="265">
        <v>0.6</v>
      </c>
      <c r="I24" s="265">
        <v>1.4</v>
      </c>
      <c r="J24" s="265">
        <v>0.5</v>
      </c>
      <c r="K24" s="265">
        <v>1.5</v>
      </c>
      <c r="L24" s="68" t="s">
        <v>245</v>
      </c>
      <c r="M24" s="68"/>
    </row>
    <row r="25" spans="1:13" x14ac:dyDescent="0.2">
      <c r="A25" s="263"/>
      <c r="B25" s="73" t="s">
        <v>675</v>
      </c>
      <c r="C25" s="266"/>
      <c r="D25" s="267">
        <v>6.4</v>
      </c>
      <c r="E25" s="267">
        <v>6.4</v>
      </c>
      <c r="F25" s="267">
        <v>6.4</v>
      </c>
      <c r="G25" s="267">
        <v>6.4</v>
      </c>
      <c r="H25" s="265">
        <v>0.6</v>
      </c>
      <c r="I25" s="265">
        <v>1.4</v>
      </c>
      <c r="J25" s="265">
        <v>0.5</v>
      </c>
      <c r="K25" s="265">
        <v>1.5</v>
      </c>
      <c r="L25" s="68"/>
      <c r="M25" s="68">
        <v>2</v>
      </c>
    </row>
    <row r="26" spans="1:13" x14ac:dyDescent="0.2">
      <c r="A26" s="263"/>
      <c r="B26" s="73" t="s">
        <v>828</v>
      </c>
      <c r="C26" s="269"/>
      <c r="D26" s="268">
        <v>0</v>
      </c>
      <c r="E26" s="268">
        <v>0</v>
      </c>
      <c r="F26" s="268">
        <v>0</v>
      </c>
      <c r="G26" s="268">
        <v>0</v>
      </c>
      <c r="H26" s="265"/>
      <c r="I26" s="265"/>
      <c r="J26" s="265"/>
      <c r="K26" s="265"/>
      <c r="L26" s="68"/>
      <c r="M26" s="68"/>
    </row>
    <row r="27" spans="1:13" x14ac:dyDescent="0.2">
      <c r="A27" s="72" t="s">
        <v>36</v>
      </c>
      <c r="C27" s="262"/>
      <c r="D27" s="262"/>
      <c r="E27" s="262"/>
      <c r="F27" s="262"/>
      <c r="G27" s="262"/>
      <c r="H27" s="265"/>
      <c r="I27" s="265"/>
      <c r="J27" s="265"/>
      <c r="K27" s="265"/>
      <c r="L27" s="68"/>
      <c r="M27" s="68"/>
    </row>
    <row r="28" spans="1:13" x14ac:dyDescent="0.2">
      <c r="A28" s="263"/>
      <c r="B28" s="73" t="s">
        <v>826</v>
      </c>
      <c r="C28" s="262"/>
      <c r="D28" s="262">
        <v>25</v>
      </c>
      <c r="E28" s="262">
        <v>25</v>
      </c>
      <c r="F28" s="262">
        <v>25</v>
      </c>
      <c r="G28" s="262">
        <v>25</v>
      </c>
      <c r="H28" s="264">
        <v>0.8</v>
      </c>
      <c r="I28" s="264">
        <v>1.2</v>
      </c>
      <c r="J28" s="262"/>
      <c r="K28" s="262"/>
      <c r="L28" s="68" t="s">
        <v>378</v>
      </c>
      <c r="M28" s="68">
        <v>3</v>
      </c>
    </row>
    <row r="29" spans="1:13" x14ac:dyDescent="0.2">
      <c r="A29" s="263"/>
      <c r="B29" s="73" t="s">
        <v>814</v>
      </c>
      <c r="C29" s="262"/>
      <c r="D29" s="262">
        <v>7.4999999999999997E-2</v>
      </c>
      <c r="E29" s="262">
        <v>7.4999999999999997E-2</v>
      </c>
      <c r="F29" s="262">
        <v>7.4999999999999997E-2</v>
      </c>
      <c r="G29" s="262">
        <v>7.4999999999999997E-2</v>
      </c>
      <c r="H29" s="264">
        <v>0.8</v>
      </c>
      <c r="I29" s="264">
        <v>1.2</v>
      </c>
      <c r="J29" s="262"/>
      <c r="K29" s="262"/>
      <c r="L29" s="68" t="s">
        <v>379</v>
      </c>
      <c r="M29" s="68">
        <v>3</v>
      </c>
    </row>
    <row r="30" spans="1:13" x14ac:dyDescent="0.2">
      <c r="A30" s="263"/>
      <c r="B30" s="73" t="s">
        <v>815</v>
      </c>
      <c r="C30" s="262"/>
      <c r="D30" s="262">
        <v>1.6</v>
      </c>
      <c r="E30" s="262">
        <v>1.6</v>
      </c>
      <c r="F30" s="262">
        <v>1.6</v>
      </c>
      <c r="G30" s="262">
        <v>1.6</v>
      </c>
      <c r="H30" s="264">
        <v>0.8</v>
      </c>
      <c r="I30" s="264">
        <v>1.2</v>
      </c>
      <c r="J30" s="262"/>
      <c r="K30" s="262"/>
      <c r="L30" s="68" t="s">
        <v>379</v>
      </c>
      <c r="M30" s="68">
        <v>3</v>
      </c>
    </row>
    <row r="31" spans="1:13" x14ac:dyDescent="0.2">
      <c r="A31" s="263"/>
      <c r="B31" s="73" t="s">
        <v>824</v>
      </c>
      <c r="C31" s="262"/>
      <c r="D31" s="262">
        <v>32.799999999999997</v>
      </c>
      <c r="E31" s="262">
        <v>32.799999999999997</v>
      </c>
      <c r="F31" s="262">
        <v>32.799999999999997</v>
      </c>
      <c r="G31" s="262">
        <v>32.799999999999997</v>
      </c>
      <c r="H31" s="264">
        <v>0.8</v>
      </c>
      <c r="I31" s="264">
        <v>1.2</v>
      </c>
      <c r="J31" s="262"/>
      <c r="K31" s="262"/>
      <c r="L31" s="68" t="s">
        <v>380</v>
      </c>
      <c r="M31" s="68">
        <v>2</v>
      </c>
    </row>
    <row r="32" spans="1:13" x14ac:dyDescent="0.2">
      <c r="A32" s="263"/>
      <c r="B32" s="73" t="s">
        <v>816</v>
      </c>
      <c r="C32" s="266"/>
      <c r="D32" s="267">
        <v>1.1000000000000001</v>
      </c>
      <c r="E32" s="267">
        <v>1.1000000000000001</v>
      </c>
      <c r="F32" s="267">
        <v>1.1000000000000001</v>
      </c>
      <c r="G32" s="267">
        <v>1.1000000000000001</v>
      </c>
      <c r="H32" s="264">
        <v>0.8</v>
      </c>
      <c r="I32" s="264">
        <v>1.2</v>
      </c>
      <c r="J32" s="264"/>
      <c r="K32" s="264"/>
      <c r="L32" s="68" t="s">
        <v>379</v>
      </c>
      <c r="M32" s="68">
        <v>4</v>
      </c>
    </row>
    <row r="33" spans="1:13" x14ac:dyDescent="0.2">
      <c r="A33" s="263"/>
      <c r="B33" s="73" t="s">
        <v>825</v>
      </c>
      <c r="C33" s="266"/>
      <c r="D33" s="267">
        <v>12.9</v>
      </c>
      <c r="E33" s="267">
        <v>12.9</v>
      </c>
      <c r="F33" s="267">
        <v>12.9</v>
      </c>
      <c r="G33" s="267">
        <v>12.9</v>
      </c>
      <c r="H33" s="264">
        <v>0.8</v>
      </c>
      <c r="I33" s="264">
        <v>1.2</v>
      </c>
      <c r="J33" s="264"/>
      <c r="K33" s="264"/>
      <c r="L33" s="68" t="s">
        <v>381</v>
      </c>
      <c r="M33" s="68">
        <v>2</v>
      </c>
    </row>
    <row r="34" spans="1:13" ht="10.8" thickBot="1" x14ac:dyDescent="0.25">
      <c r="A34" s="270"/>
      <c r="B34" s="74" t="s">
        <v>817</v>
      </c>
      <c r="C34" s="271"/>
      <c r="D34" s="271">
        <v>1.35</v>
      </c>
      <c r="E34" s="271">
        <v>1.35</v>
      </c>
      <c r="F34" s="271">
        <v>1.35</v>
      </c>
      <c r="G34" s="271">
        <v>1.35</v>
      </c>
      <c r="H34" s="272">
        <v>0.8</v>
      </c>
      <c r="I34" s="272">
        <v>1.2</v>
      </c>
      <c r="J34" s="271"/>
      <c r="K34" s="271"/>
      <c r="L34" s="75" t="s">
        <v>382</v>
      </c>
      <c r="M34" s="75">
        <v>2</v>
      </c>
    </row>
    <row r="35" spans="1:13" x14ac:dyDescent="0.2">
      <c r="B35" s="65"/>
      <c r="C35" s="65"/>
      <c r="D35" s="65"/>
      <c r="E35" s="65"/>
      <c r="F35" s="65"/>
      <c r="G35" s="65"/>
      <c r="H35" s="66"/>
      <c r="I35" s="66"/>
      <c r="J35" s="65"/>
      <c r="K35" s="65"/>
      <c r="L35" s="67"/>
      <c r="M35" s="67"/>
    </row>
    <row r="36" spans="1:13" x14ac:dyDescent="0.2">
      <c r="A36" s="276" t="s">
        <v>6</v>
      </c>
    </row>
    <row r="37" spans="1:13" x14ac:dyDescent="0.2">
      <c r="A37" s="273"/>
      <c r="B37" s="274" t="s">
        <v>383</v>
      </c>
    </row>
    <row r="38" spans="1:13" x14ac:dyDescent="0.2">
      <c r="A38" s="273"/>
      <c r="B38" s="274" t="s">
        <v>384</v>
      </c>
    </row>
    <row r="39" spans="1:13" x14ac:dyDescent="0.2">
      <c r="A39" s="273"/>
      <c r="B39" s="274" t="s">
        <v>385</v>
      </c>
    </row>
    <row r="40" spans="1:13" x14ac:dyDescent="0.2">
      <c r="A40" s="273"/>
      <c r="B40" s="274" t="s">
        <v>386</v>
      </c>
    </row>
    <row r="41" spans="1:13" x14ac:dyDescent="0.2">
      <c r="A41" s="273"/>
      <c r="B41" s="274" t="s">
        <v>387</v>
      </c>
    </row>
    <row r="42" spans="1:13" x14ac:dyDescent="0.2">
      <c r="A42" s="273"/>
      <c r="B42" s="274" t="s">
        <v>588</v>
      </c>
    </row>
    <row r="43" spans="1:13" x14ac:dyDescent="0.2">
      <c r="A43" s="273"/>
      <c r="B43" s="274" t="s">
        <v>388</v>
      </c>
    </row>
    <row r="44" spans="1:13" x14ac:dyDescent="0.2">
      <c r="A44" s="273"/>
      <c r="B44" s="274" t="s">
        <v>389</v>
      </c>
    </row>
    <row r="45" spans="1:13" x14ac:dyDescent="0.2">
      <c r="A45" s="273"/>
      <c r="B45" s="274" t="s">
        <v>390</v>
      </c>
    </row>
    <row r="46" spans="1:13" x14ac:dyDescent="0.2">
      <c r="A46" s="273"/>
      <c r="B46" s="274" t="s">
        <v>391</v>
      </c>
    </row>
    <row r="47" spans="1:13" x14ac:dyDescent="0.2">
      <c r="A47" s="273"/>
      <c r="B47" s="274" t="s">
        <v>392</v>
      </c>
    </row>
    <row r="48" spans="1:13" x14ac:dyDescent="0.2">
      <c r="A48" s="273"/>
      <c r="B48" s="274" t="s">
        <v>393</v>
      </c>
    </row>
    <row r="49" spans="1:2" x14ac:dyDescent="0.2">
      <c r="A49" s="273"/>
      <c r="B49" s="274" t="s">
        <v>394</v>
      </c>
    </row>
    <row r="50" spans="1:2" x14ac:dyDescent="0.2">
      <c r="A50" s="273"/>
      <c r="B50" s="274" t="s">
        <v>395</v>
      </c>
    </row>
    <row r="51" spans="1:2" x14ac:dyDescent="0.2">
      <c r="A51" s="273"/>
      <c r="B51" s="274" t="s">
        <v>396</v>
      </c>
    </row>
    <row r="52" spans="1:2" x14ac:dyDescent="0.2">
      <c r="A52" s="273"/>
      <c r="B52" s="274" t="s">
        <v>397</v>
      </c>
    </row>
    <row r="53" spans="1:2" x14ac:dyDescent="0.2">
      <c r="A53" s="273"/>
      <c r="B53" s="274" t="s">
        <v>398</v>
      </c>
    </row>
    <row r="54" spans="1:2" x14ac:dyDescent="0.2">
      <c r="A54" s="273"/>
      <c r="B54" s="274" t="s">
        <v>399</v>
      </c>
    </row>
    <row r="55" spans="1:2" x14ac:dyDescent="0.2">
      <c r="A55" s="273"/>
      <c r="B55" s="274" t="s">
        <v>400</v>
      </c>
    </row>
    <row r="56" spans="1:2" x14ac:dyDescent="0.2">
      <c r="B56" s="274"/>
    </row>
    <row r="57" spans="1:2" x14ac:dyDescent="0.2">
      <c r="A57" s="276" t="s">
        <v>16</v>
      </c>
    </row>
    <row r="58" spans="1:2" x14ac:dyDescent="0.2">
      <c r="A58" s="273"/>
      <c r="B58" s="274" t="s">
        <v>401</v>
      </c>
    </row>
    <row r="59" spans="1:2" x14ac:dyDescent="0.2">
      <c r="A59" s="273"/>
      <c r="B59" s="274" t="s">
        <v>402</v>
      </c>
    </row>
    <row r="60" spans="1:2" x14ac:dyDescent="0.2">
      <c r="A60" s="273"/>
      <c r="B60" s="274" t="s">
        <v>403</v>
      </c>
    </row>
    <row r="61" spans="1:2" x14ac:dyDescent="0.2">
      <c r="A61" s="273"/>
      <c r="B61" s="274" t="s">
        <v>404</v>
      </c>
    </row>
  </sheetData>
  <mergeCells count="1">
    <mergeCell ref="C1:M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2"/>
  <sheetViews>
    <sheetView workbookViewId="0">
      <selection activeCell="B8" sqref="B8"/>
    </sheetView>
  </sheetViews>
  <sheetFormatPr defaultRowHeight="14.4" x14ac:dyDescent="0.3"/>
  <cols>
    <col min="1" max="2" width="8.88671875" style="414"/>
  </cols>
  <sheetData>
    <row r="1" spans="1:2" x14ac:dyDescent="0.3">
      <c r="A1" s="18" t="s">
        <v>844</v>
      </c>
      <c r="B1" s="18" t="s">
        <v>1044</v>
      </c>
    </row>
    <row r="2" spans="1:2" x14ac:dyDescent="0.3">
      <c r="A2" s="412" t="s">
        <v>1177</v>
      </c>
      <c r="B2" s="412" t="s">
        <v>1115</v>
      </c>
    </row>
    <row r="3" spans="1:2" x14ac:dyDescent="0.3">
      <c r="A3" s="412" t="s">
        <v>1177</v>
      </c>
      <c r="B3" s="412" t="s">
        <v>1116</v>
      </c>
    </row>
    <row r="4" spans="1:2" x14ac:dyDescent="0.3">
      <c r="A4" s="412" t="s">
        <v>1177</v>
      </c>
      <c r="B4" s="412" t="s">
        <v>1156</v>
      </c>
    </row>
    <row r="5" spans="1:2" x14ac:dyDescent="0.3">
      <c r="A5" s="414" t="s">
        <v>1177</v>
      </c>
      <c r="B5" s="414" t="s">
        <v>1198</v>
      </c>
    </row>
    <row r="6" spans="1:2" x14ac:dyDescent="0.3">
      <c r="A6" s="414" t="s">
        <v>1189</v>
      </c>
      <c r="B6" s="414" t="s">
        <v>1115</v>
      </c>
    </row>
    <row r="7" spans="1:2" x14ac:dyDescent="0.3">
      <c r="A7" s="414" t="s">
        <v>1189</v>
      </c>
      <c r="B7" s="414" t="s">
        <v>1116</v>
      </c>
    </row>
    <row r="8" spans="1:2" x14ac:dyDescent="0.3">
      <c r="A8" s="414" t="s">
        <v>1189</v>
      </c>
      <c r="B8" s="414" t="s">
        <v>1156</v>
      </c>
    </row>
    <row r="9" spans="1:2" x14ac:dyDescent="0.3">
      <c r="A9" s="414" t="s">
        <v>1189</v>
      </c>
      <c r="B9" s="414" t="s">
        <v>1198</v>
      </c>
    </row>
    <row r="10" spans="1:2" x14ac:dyDescent="0.3">
      <c r="A10" s="414" t="s">
        <v>1190</v>
      </c>
      <c r="B10" s="414" t="s">
        <v>1115</v>
      </c>
    </row>
    <row r="11" spans="1:2" x14ac:dyDescent="0.3">
      <c r="A11" s="414" t="s">
        <v>1190</v>
      </c>
      <c r="B11" s="414" t="s">
        <v>1116</v>
      </c>
    </row>
    <row r="12" spans="1:2" x14ac:dyDescent="0.3">
      <c r="A12" s="414" t="s">
        <v>1190</v>
      </c>
      <c r="B12" s="414" t="s">
        <v>1156</v>
      </c>
    </row>
    <row r="13" spans="1:2" x14ac:dyDescent="0.3">
      <c r="A13" s="414" t="s">
        <v>1190</v>
      </c>
      <c r="B13" s="414" t="s">
        <v>1198</v>
      </c>
    </row>
    <row r="14" spans="1:2" x14ac:dyDescent="0.3">
      <c r="A14" s="414" t="s">
        <v>1191</v>
      </c>
      <c r="B14" s="414" t="s">
        <v>1115</v>
      </c>
    </row>
    <row r="15" spans="1:2" x14ac:dyDescent="0.3">
      <c r="A15" s="414" t="s">
        <v>1191</v>
      </c>
      <c r="B15" s="414" t="s">
        <v>1116</v>
      </c>
    </row>
    <row r="16" spans="1:2" x14ac:dyDescent="0.3">
      <c r="A16" s="414" t="s">
        <v>1191</v>
      </c>
      <c r="B16" s="414" t="s">
        <v>1117</v>
      </c>
    </row>
    <row r="17" spans="1:2" x14ac:dyDescent="0.3">
      <c r="A17" s="414" t="s">
        <v>1191</v>
      </c>
      <c r="B17" s="414" t="s">
        <v>1198</v>
      </c>
    </row>
    <row r="18" spans="1:2" x14ac:dyDescent="0.3">
      <c r="A18" s="414" t="s">
        <v>1192</v>
      </c>
      <c r="B18" s="414" t="s">
        <v>1115</v>
      </c>
    </row>
    <row r="19" spans="1:2" x14ac:dyDescent="0.3">
      <c r="A19" s="414" t="s">
        <v>1192</v>
      </c>
      <c r="B19" s="414" t="s">
        <v>1116</v>
      </c>
    </row>
    <row r="20" spans="1:2" x14ac:dyDescent="0.3">
      <c r="A20" s="414" t="s">
        <v>1192</v>
      </c>
      <c r="B20" s="414" t="s">
        <v>1117</v>
      </c>
    </row>
    <row r="21" spans="1:2" x14ac:dyDescent="0.3">
      <c r="A21" s="414" t="s">
        <v>1192</v>
      </c>
      <c r="B21" s="414" t="s">
        <v>1198</v>
      </c>
    </row>
    <row r="22" spans="1:2" x14ac:dyDescent="0.3">
      <c r="A22" s="414" t="s">
        <v>1193</v>
      </c>
      <c r="B22" s="414" t="s">
        <v>1115</v>
      </c>
    </row>
    <row r="23" spans="1:2" x14ac:dyDescent="0.3">
      <c r="A23" s="414" t="s">
        <v>1193</v>
      </c>
      <c r="B23" s="414" t="s">
        <v>1135</v>
      </c>
    </row>
    <row r="24" spans="1:2" x14ac:dyDescent="0.3">
      <c r="A24" s="414" t="s">
        <v>1193</v>
      </c>
      <c r="B24" s="414" t="s">
        <v>1136</v>
      </c>
    </row>
    <row r="25" spans="1:2" x14ac:dyDescent="0.3">
      <c r="A25" s="414" t="s">
        <v>1193</v>
      </c>
      <c r="B25" s="414" t="s">
        <v>1137</v>
      </c>
    </row>
    <row r="26" spans="1:2" x14ac:dyDescent="0.3">
      <c r="A26" s="414" t="s">
        <v>1197</v>
      </c>
      <c r="B26" s="414" t="s">
        <v>1115</v>
      </c>
    </row>
    <row r="27" spans="1:2" x14ac:dyDescent="0.3">
      <c r="A27" s="414" t="s">
        <v>1197</v>
      </c>
      <c r="B27" s="414" t="s">
        <v>1135</v>
      </c>
    </row>
    <row r="28" spans="1:2" x14ac:dyDescent="0.3">
      <c r="A28" s="414" t="s">
        <v>1197</v>
      </c>
      <c r="B28" s="414" t="s">
        <v>1136</v>
      </c>
    </row>
    <row r="29" spans="1:2" x14ac:dyDescent="0.3">
      <c r="A29" s="414" t="s">
        <v>1197</v>
      </c>
      <c r="B29" s="414" t="s">
        <v>1137</v>
      </c>
    </row>
    <row r="30" spans="1:2" x14ac:dyDescent="0.3">
      <c r="A30" s="414" t="s">
        <v>267</v>
      </c>
      <c r="B30" s="414" t="s">
        <v>425</v>
      </c>
    </row>
    <row r="31" spans="1:2" x14ac:dyDescent="0.3">
      <c r="A31" s="414" t="s">
        <v>267</v>
      </c>
      <c r="B31" s="414" t="s">
        <v>426</v>
      </c>
    </row>
    <row r="32" spans="1:2" x14ac:dyDescent="0.3">
      <c r="A32" s="414" t="s">
        <v>267</v>
      </c>
      <c r="B32" s="414" t="s">
        <v>427</v>
      </c>
    </row>
    <row r="33" spans="1:2" x14ac:dyDescent="0.3">
      <c r="A33" s="414" t="s">
        <v>267</v>
      </c>
      <c r="B33" s="414" t="s">
        <v>428</v>
      </c>
    </row>
    <row r="34" spans="1:2" x14ac:dyDescent="0.3">
      <c r="A34" s="414" t="s">
        <v>268</v>
      </c>
      <c r="B34" s="414" t="s">
        <v>33</v>
      </c>
    </row>
    <row r="35" spans="1:2" x14ac:dyDescent="0.3">
      <c r="A35" s="414" t="s">
        <v>268</v>
      </c>
      <c r="B35" s="414" t="s">
        <v>1042</v>
      </c>
    </row>
    <row r="36" spans="1:2" x14ac:dyDescent="0.3">
      <c r="A36" s="414" t="s">
        <v>268</v>
      </c>
      <c r="B36" s="414" t="s">
        <v>1041</v>
      </c>
    </row>
    <row r="37" spans="1:2" x14ac:dyDescent="0.3">
      <c r="A37" s="414" t="s">
        <v>268</v>
      </c>
      <c r="B37" s="414" t="s">
        <v>1040</v>
      </c>
    </row>
    <row r="38" spans="1:2" x14ac:dyDescent="0.3">
      <c r="A38" s="414" t="s">
        <v>268</v>
      </c>
      <c r="B38" s="414" t="s">
        <v>1039</v>
      </c>
    </row>
    <row r="39" spans="1:2" x14ac:dyDescent="0.3">
      <c r="A39" s="414" t="s">
        <v>268</v>
      </c>
      <c r="B39" s="414" t="s">
        <v>1038</v>
      </c>
    </row>
    <row r="40" spans="1:2" x14ac:dyDescent="0.3">
      <c r="A40" s="414" t="s">
        <v>268</v>
      </c>
      <c r="B40" s="414" t="s">
        <v>1037</v>
      </c>
    </row>
    <row r="41" spans="1:2" x14ac:dyDescent="0.3">
      <c r="A41" s="414" t="s">
        <v>269</v>
      </c>
      <c r="B41" s="414" t="s">
        <v>1036</v>
      </c>
    </row>
    <row r="42" spans="1:2" x14ac:dyDescent="0.3">
      <c r="A42" s="414" t="s">
        <v>269</v>
      </c>
      <c r="B42" s="414" t="s">
        <v>161</v>
      </c>
    </row>
    <row r="43" spans="1:2" x14ac:dyDescent="0.3">
      <c r="A43" s="414" t="s">
        <v>269</v>
      </c>
      <c r="B43" s="414" t="s">
        <v>162</v>
      </c>
    </row>
    <row r="44" spans="1:2" x14ac:dyDescent="0.3">
      <c r="A44" s="414" t="s">
        <v>269</v>
      </c>
      <c r="B44" s="414" t="s">
        <v>163</v>
      </c>
    </row>
    <row r="45" spans="1:2" x14ac:dyDescent="0.3">
      <c r="A45" s="414" t="s">
        <v>269</v>
      </c>
      <c r="B45" s="414" t="s">
        <v>164</v>
      </c>
    </row>
    <row r="46" spans="1:2" x14ac:dyDescent="0.3">
      <c r="A46" s="414" t="s">
        <v>269</v>
      </c>
      <c r="B46" s="414" t="s">
        <v>165</v>
      </c>
    </row>
    <row r="47" spans="1:2" x14ac:dyDescent="0.3">
      <c r="A47" s="414" t="s">
        <v>269</v>
      </c>
      <c r="B47" s="414" t="s">
        <v>166</v>
      </c>
    </row>
    <row r="48" spans="1:2" x14ac:dyDescent="0.3">
      <c r="A48" s="414" t="s">
        <v>269</v>
      </c>
      <c r="B48" s="414" t="s">
        <v>167</v>
      </c>
    </row>
    <row r="49" spans="1:2" x14ac:dyDescent="0.3">
      <c r="A49" s="414" t="s">
        <v>269</v>
      </c>
      <c r="B49" s="414" t="s">
        <v>168</v>
      </c>
    </row>
    <row r="50" spans="1:2" x14ac:dyDescent="0.3">
      <c r="A50" s="414" t="s">
        <v>269</v>
      </c>
      <c r="B50" s="414" t="s">
        <v>169</v>
      </c>
    </row>
    <row r="51" spans="1:2" x14ac:dyDescent="0.3">
      <c r="A51" s="414" t="s">
        <v>269</v>
      </c>
      <c r="B51" s="414" t="s">
        <v>170</v>
      </c>
    </row>
    <row r="52" spans="1:2" x14ac:dyDescent="0.3">
      <c r="A52" s="414" t="s">
        <v>269</v>
      </c>
      <c r="B52" s="414" t="s">
        <v>171</v>
      </c>
    </row>
    <row r="53" spans="1:2" x14ac:dyDescent="0.3">
      <c r="A53" s="414" t="s">
        <v>269</v>
      </c>
      <c r="B53" s="414" t="s">
        <v>172</v>
      </c>
    </row>
    <row r="54" spans="1:2" x14ac:dyDescent="0.3">
      <c r="A54" s="414" t="s">
        <v>269</v>
      </c>
      <c r="B54" s="414" t="s">
        <v>173</v>
      </c>
    </row>
    <row r="55" spans="1:2" x14ac:dyDescent="0.3">
      <c r="A55" s="414" t="s">
        <v>269</v>
      </c>
      <c r="B55" s="414" t="s">
        <v>153</v>
      </c>
    </row>
    <row r="56" spans="1:2" x14ac:dyDescent="0.3">
      <c r="A56" s="414" t="s">
        <v>269</v>
      </c>
      <c r="B56" s="414" t="s">
        <v>154</v>
      </c>
    </row>
    <row r="57" spans="1:2" x14ac:dyDescent="0.3">
      <c r="A57" s="414" t="s">
        <v>269</v>
      </c>
      <c r="B57" s="414" t="s">
        <v>174</v>
      </c>
    </row>
    <row r="58" spans="1:2" x14ac:dyDescent="0.3">
      <c r="A58" s="414" t="s">
        <v>324</v>
      </c>
      <c r="B58" s="414" t="s">
        <v>455</v>
      </c>
    </row>
    <row r="59" spans="1:2" x14ac:dyDescent="0.3">
      <c r="A59" s="414" t="s">
        <v>324</v>
      </c>
      <c r="B59" s="414" t="s">
        <v>456</v>
      </c>
    </row>
    <row r="60" spans="1:2" x14ac:dyDescent="0.3">
      <c r="A60" s="414" t="s">
        <v>324</v>
      </c>
      <c r="B60" s="414" t="s">
        <v>457</v>
      </c>
    </row>
    <row r="61" spans="1:2" x14ac:dyDescent="0.3">
      <c r="A61" s="414" t="s">
        <v>324</v>
      </c>
      <c r="B61" s="414" t="s">
        <v>458</v>
      </c>
    </row>
    <row r="62" spans="1:2" x14ac:dyDescent="0.3">
      <c r="A62" s="414" t="s">
        <v>324</v>
      </c>
      <c r="B62" s="414" t="s">
        <v>459</v>
      </c>
    </row>
    <row r="63" spans="1:2" x14ac:dyDescent="0.3">
      <c r="A63" s="414" t="s">
        <v>347</v>
      </c>
      <c r="B63" s="414" t="s">
        <v>455</v>
      </c>
    </row>
    <row r="64" spans="1:2" x14ac:dyDescent="0.3">
      <c r="A64" s="414" t="s">
        <v>347</v>
      </c>
      <c r="B64" s="414" t="s">
        <v>457</v>
      </c>
    </row>
    <row r="65" spans="1:2" x14ac:dyDescent="0.3">
      <c r="A65" s="414" t="s">
        <v>347</v>
      </c>
      <c r="B65" s="414" t="s">
        <v>458</v>
      </c>
    </row>
    <row r="66" spans="1:2" x14ac:dyDescent="0.3">
      <c r="A66" s="414" t="s">
        <v>347</v>
      </c>
      <c r="B66" s="414" t="s">
        <v>459</v>
      </c>
    </row>
    <row r="67" spans="1:2" x14ac:dyDescent="0.3">
      <c r="A67" s="414" t="s">
        <v>350</v>
      </c>
      <c r="B67" s="414" t="s">
        <v>455</v>
      </c>
    </row>
    <row r="68" spans="1:2" x14ac:dyDescent="0.3">
      <c r="A68" s="414" t="s">
        <v>350</v>
      </c>
      <c r="B68" s="414" t="s">
        <v>457</v>
      </c>
    </row>
    <row r="69" spans="1:2" x14ac:dyDescent="0.3">
      <c r="A69" s="414" t="s">
        <v>350</v>
      </c>
      <c r="B69" s="414" t="s">
        <v>458</v>
      </c>
    </row>
    <row r="70" spans="1:2" x14ac:dyDescent="0.3">
      <c r="A70" s="414" t="s">
        <v>350</v>
      </c>
      <c r="B70" s="414" t="s">
        <v>459</v>
      </c>
    </row>
    <row r="71" spans="1:2" x14ac:dyDescent="0.3">
      <c r="A71" s="414" t="s">
        <v>349</v>
      </c>
      <c r="B71" s="414" t="s">
        <v>455</v>
      </c>
    </row>
    <row r="72" spans="1:2" x14ac:dyDescent="0.3">
      <c r="A72" s="414" t="s">
        <v>349</v>
      </c>
      <c r="B72" s="414" t="s">
        <v>457</v>
      </c>
    </row>
    <row r="73" spans="1:2" x14ac:dyDescent="0.3">
      <c r="A73" s="414" t="s">
        <v>349</v>
      </c>
      <c r="B73" s="414" t="s">
        <v>458</v>
      </c>
    </row>
    <row r="74" spans="1:2" x14ac:dyDescent="0.3">
      <c r="A74" s="414" t="s">
        <v>349</v>
      </c>
      <c r="B74" s="414" t="s">
        <v>459</v>
      </c>
    </row>
    <row r="75" spans="1:2" x14ac:dyDescent="0.3">
      <c r="A75" s="414" t="s">
        <v>348</v>
      </c>
      <c r="B75" s="414" t="s">
        <v>455</v>
      </c>
    </row>
    <row r="76" spans="1:2" x14ac:dyDescent="0.3">
      <c r="A76" s="414" t="s">
        <v>348</v>
      </c>
      <c r="B76" s="414" t="s">
        <v>457</v>
      </c>
    </row>
    <row r="77" spans="1:2" x14ac:dyDescent="0.3">
      <c r="A77" s="414" t="s">
        <v>348</v>
      </c>
      <c r="B77" s="414" t="s">
        <v>458</v>
      </c>
    </row>
    <row r="78" spans="1:2" x14ac:dyDescent="0.3">
      <c r="A78" s="414" t="s">
        <v>270</v>
      </c>
      <c r="B78" s="414" t="s">
        <v>499</v>
      </c>
    </row>
    <row r="79" spans="1:2" x14ac:dyDescent="0.3">
      <c r="A79" s="414" t="s">
        <v>270</v>
      </c>
      <c r="B79" s="414" t="s">
        <v>65</v>
      </c>
    </row>
    <row r="80" spans="1:2" x14ac:dyDescent="0.3">
      <c r="A80" s="414" t="s">
        <v>270</v>
      </c>
      <c r="B80" s="414" t="s">
        <v>66</v>
      </c>
    </row>
    <row r="81" spans="1:2" x14ac:dyDescent="0.3">
      <c r="A81" s="414" t="s">
        <v>270</v>
      </c>
      <c r="B81" s="414" t="s">
        <v>67</v>
      </c>
    </row>
    <row r="82" spans="1:2" x14ac:dyDescent="0.3">
      <c r="A82" s="414" t="s">
        <v>270</v>
      </c>
      <c r="B82" s="414" t="s">
        <v>68</v>
      </c>
    </row>
    <row r="83" spans="1:2" x14ac:dyDescent="0.3">
      <c r="A83" s="414" t="s">
        <v>270</v>
      </c>
      <c r="B83" s="414" t="s">
        <v>69</v>
      </c>
    </row>
    <row r="84" spans="1:2" x14ac:dyDescent="0.3">
      <c r="A84" s="414" t="s">
        <v>270</v>
      </c>
      <c r="B84" s="414" t="s">
        <v>1035</v>
      </c>
    </row>
    <row r="85" spans="1:2" x14ac:dyDescent="0.3">
      <c r="A85" s="414" t="s">
        <v>270</v>
      </c>
      <c r="B85" s="414" t="s">
        <v>71</v>
      </c>
    </row>
    <row r="86" spans="1:2" x14ac:dyDescent="0.3">
      <c r="A86" s="414" t="s">
        <v>270</v>
      </c>
      <c r="B86" s="414" t="s">
        <v>72</v>
      </c>
    </row>
    <row r="87" spans="1:2" x14ac:dyDescent="0.3">
      <c r="A87" s="414" t="s">
        <v>270</v>
      </c>
      <c r="B87" s="414" t="s">
        <v>1034</v>
      </c>
    </row>
    <row r="88" spans="1:2" x14ac:dyDescent="0.3">
      <c r="A88" s="414" t="s">
        <v>270</v>
      </c>
      <c r="B88" s="414" t="s">
        <v>74</v>
      </c>
    </row>
    <row r="89" spans="1:2" x14ac:dyDescent="0.3">
      <c r="A89" s="414" t="s">
        <v>271</v>
      </c>
      <c r="B89" s="414" t="s">
        <v>499</v>
      </c>
    </row>
    <row r="90" spans="1:2" x14ac:dyDescent="0.3">
      <c r="A90" s="414" t="s">
        <v>271</v>
      </c>
      <c r="B90" s="414" t="s">
        <v>65</v>
      </c>
    </row>
    <row r="91" spans="1:2" x14ac:dyDescent="0.3">
      <c r="A91" s="414" t="s">
        <v>271</v>
      </c>
      <c r="B91" s="414" t="s">
        <v>66</v>
      </c>
    </row>
    <row r="92" spans="1:2" x14ac:dyDescent="0.3">
      <c r="A92" s="414" t="s">
        <v>271</v>
      </c>
      <c r="B92" s="414" t="s">
        <v>67</v>
      </c>
    </row>
    <row r="93" spans="1:2" x14ac:dyDescent="0.3">
      <c r="A93" s="414" t="s">
        <v>271</v>
      </c>
      <c r="B93" s="414" t="s">
        <v>68</v>
      </c>
    </row>
    <row r="94" spans="1:2" x14ac:dyDescent="0.3">
      <c r="A94" s="414" t="s">
        <v>271</v>
      </c>
      <c r="B94" s="414" t="s">
        <v>69</v>
      </c>
    </row>
    <row r="95" spans="1:2" x14ac:dyDescent="0.3">
      <c r="A95" s="414" t="s">
        <v>271</v>
      </c>
      <c r="B95" s="414" t="s">
        <v>1035</v>
      </c>
    </row>
    <row r="96" spans="1:2" x14ac:dyDescent="0.3">
      <c r="A96" s="414" t="s">
        <v>271</v>
      </c>
      <c r="B96" s="414" t="s">
        <v>71</v>
      </c>
    </row>
    <row r="97" spans="1:2" x14ac:dyDescent="0.3">
      <c r="A97" s="414" t="s">
        <v>271</v>
      </c>
      <c r="B97" s="414" t="s">
        <v>72</v>
      </c>
    </row>
    <row r="98" spans="1:2" x14ac:dyDescent="0.3">
      <c r="A98" s="414" t="s">
        <v>271</v>
      </c>
      <c r="B98" s="414" t="s">
        <v>1034</v>
      </c>
    </row>
    <row r="99" spans="1:2" x14ac:dyDescent="0.3">
      <c r="A99" s="414" t="s">
        <v>271</v>
      </c>
      <c r="B99" s="414" t="s">
        <v>74</v>
      </c>
    </row>
    <row r="100" spans="1:2" x14ac:dyDescent="0.3">
      <c r="A100" s="414" t="s">
        <v>272</v>
      </c>
      <c r="B100" s="414" t="s">
        <v>84</v>
      </c>
    </row>
    <row r="101" spans="1:2" x14ac:dyDescent="0.3">
      <c r="A101" s="414" t="s">
        <v>272</v>
      </c>
      <c r="B101" s="414" t="s">
        <v>85</v>
      </c>
    </row>
    <row r="102" spans="1:2" x14ac:dyDescent="0.3">
      <c r="A102" s="414" t="s">
        <v>272</v>
      </c>
      <c r="B102" s="414" t="s">
        <v>86</v>
      </c>
    </row>
    <row r="103" spans="1:2" x14ac:dyDescent="0.3">
      <c r="A103" s="414" t="s">
        <v>272</v>
      </c>
      <c r="B103" s="414" t="s">
        <v>87</v>
      </c>
    </row>
    <row r="104" spans="1:2" x14ac:dyDescent="0.3">
      <c r="A104" s="414" t="s">
        <v>272</v>
      </c>
      <c r="B104" s="414" t="s">
        <v>88</v>
      </c>
    </row>
    <row r="105" spans="1:2" x14ac:dyDescent="0.3">
      <c r="A105" s="414" t="s">
        <v>272</v>
      </c>
      <c r="B105" s="414" t="s">
        <v>89</v>
      </c>
    </row>
    <row r="106" spans="1:2" x14ac:dyDescent="0.3">
      <c r="A106" s="414" t="s">
        <v>272</v>
      </c>
      <c r="B106" s="414" t="s">
        <v>90</v>
      </c>
    </row>
    <row r="107" spans="1:2" x14ac:dyDescent="0.3">
      <c r="A107" s="414" t="s">
        <v>272</v>
      </c>
      <c r="B107" s="414" t="s">
        <v>1033</v>
      </c>
    </row>
    <row r="108" spans="1:2" x14ac:dyDescent="0.3">
      <c r="A108" s="414" t="s">
        <v>272</v>
      </c>
      <c r="B108" s="414" t="s">
        <v>91</v>
      </c>
    </row>
    <row r="109" spans="1:2" x14ac:dyDescent="0.3">
      <c r="A109" s="414" t="s">
        <v>272</v>
      </c>
      <c r="B109" s="414" t="s">
        <v>92</v>
      </c>
    </row>
    <row r="110" spans="1:2" x14ac:dyDescent="0.3">
      <c r="A110" s="414" t="s">
        <v>272</v>
      </c>
      <c r="B110" s="414" t="s">
        <v>93</v>
      </c>
    </row>
    <row r="111" spans="1:2" x14ac:dyDescent="0.3">
      <c r="A111" s="414" t="s">
        <v>272</v>
      </c>
      <c r="B111" s="414" t="s">
        <v>94</v>
      </c>
    </row>
    <row r="112" spans="1:2" x14ac:dyDescent="0.3">
      <c r="A112" s="414" t="s">
        <v>272</v>
      </c>
      <c r="B112" s="414" t="s">
        <v>95</v>
      </c>
    </row>
    <row r="113" spans="1:2" x14ac:dyDescent="0.3">
      <c r="A113" s="414" t="s">
        <v>273</v>
      </c>
      <c r="B113" s="414" t="s">
        <v>101</v>
      </c>
    </row>
    <row r="114" spans="1:2" x14ac:dyDescent="0.3">
      <c r="A114" s="414" t="s">
        <v>273</v>
      </c>
      <c r="B114" s="414" t="s">
        <v>102</v>
      </c>
    </row>
    <row r="115" spans="1:2" x14ac:dyDescent="0.3">
      <c r="A115" s="414" t="s">
        <v>273</v>
      </c>
      <c r="B115" s="414" t="s">
        <v>103</v>
      </c>
    </row>
    <row r="116" spans="1:2" x14ac:dyDescent="0.3">
      <c r="A116" s="414" t="s">
        <v>273</v>
      </c>
      <c r="B116" s="414" t="s">
        <v>104</v>
      </c>
    </row>
    <row r="117" spans="1:2" x14ac:dyDescent="0.3">
      <c r="A117" s="414" t="s">
        <v>273</v>
      </c>
      <c r="B117" s="414" t="s">
        <v>1032</v>
      </c>
    </row>
    <row r="118" spans="1:2" x14ac:dyDescent="0.3">
      <c r="A118" s="414" t="s">
        <v>273</v>
      </c>
      <c r="B118" s="414" t="s">
        <v>106</v>
      </c>
    </row>
    <row r="119" spans="1:2" x14ac:dyDescent="0.3">
      <c r="A119" s="414" t="s">
        <v>273</v>
      </c>
      <c r="B119" s="414" t="s">
        <v>107</v>
      </c>
    </row>
    <row r="120" spans="1:2" x14ac:dyDescent="0.3">
      <c r="A120" s="414" t="s">
        <v>274</v>
      </c>
      <c r="B120" s="414" t="s">
        <v>1031</v>
      </c>
    </row>
    <row r="121" spans="1:2" x14ac:dyDescent="0.3">
      <c r="A121" s="414" t="s">
        <v>274</v>
      </c>
      <c r="B121" s="414" t="s">
        <v>110</v>
      </c>
    </row>
    <row r="122" spans="1:2" x14ac:dyDescent="0.3">
      <c r="A122" s="414" t="s">
        <v>274</v>
      </c>
      <c r="B122" s="414" t="s">
        <v>111</v>
      </c>
    </row>
    <row r="123" spans="1:2" x14ac:dyDescent="0.3">
      <c r="A123" s="414" t="s">
        <v>274</v>
      </c>
      <c r="B123" s="414" t="s">
        <v>1030</v>
      </c>
    </row>
    <row r="124" spans="1:2" x14ac:dyDescent="0.3">
      <c r="A124" s="414" t="s">
        <v>274</v>
      </c>
      <c r="B124" s="414" t="s">
        <v>112</v>
      </c>
    </row>
    <row r="125" spans="1:2" x14ac:dyDescent="0.3">
      <c r="A125" s="414" t="s">
        <v>274</v>
      </c>
      <c r="B125" s="414" t="s">
        <v>113</v>
      </c>
    </row>
    <row r="126" spans="1:2" x14ac:dyDescent="0.3">
      <c r="A126" s="414" t="s">
        <v>274</v>
      </c>
      <c r="B126" s="414" t="s">
        <v>114</v>
      </c>
    </row>
    <row r="127" spans="1:2" x14ac:dyDescent="0.3">
      <c r="A127" s="414" t="s">
        <v>274</v>
      </c>
      <c r="B127" s="414" t="s">
        <v>115</v>
      </c>
    </row>
    <row r="128" spans="1:2" x14ac:dyDescent="0.3">
      <c r="A128" s="414" t="s">
        <v>274</v>
      </c>
      <c r="B128" s="414" t="s">
        <v>116</v>
      </c>
    </row>
    <row r="129" spans="1:2" x14ac:dyDescent="0.3">
      <c r="A129" s="414" t="s">
        <v>274</v>
      </c>
      <c r="B129" s="414" t="s">
        <v>117</v>
      </c>
    </row>
    <row r="130" spans="1:2" x14ac:dyDescent="0.3">
      <c r="A130" s="414" t="s">
        <v>274</v>
      </c>
      <c r="B130" s="414" t="s">
        <v>118</v>
      </c>
    </row>
    <row r="131" spans="1:2" x14ac:dyDescent="0.3">
      <c r="A131" s="414" t="s">
        <v>274</v>
      </c>
      <c r="B131" s="414" t="s">
        <v>1029</v>
      </c>
    </row>
    <row r="132" spans="1:2" x14ac:dyDescent="0.3">
      <c r="A132" s="414" t="s">
        <v>274</v>
      </c>
      <c r="B132" s="414" t="s">
        <v>119</v>
      </c>
    </row>
    <row r="133" spans="1:2" x14ac:dyDescent="0.3">
      <c r="A133" s="414" t="s">
        <v>275</v>
      </c>
      <c r="B133" s="414" t="s">
        <v>126</v>
      </c>
    </row>
    <row r="134" spans="1:2" x14ac:dyDescent="0.3">
      <c r="A134" s="414" t="s">
        <v>275</v>
      </c>
      <c r="B134" s="414" t="s">
        <v>127</v>
      </c>
    </row>
    <row r="135" spans="1:2" x14ac:dyDescent="0.3">
      <c r="A135" s="414" t="s">
        <v>275</v>
      </c>
      <c r="B135" s="414" t="s">
        <v>128</v>
      </c>
    </row>
    <row r="136" spans="1:2" x14ac:dyDescent="0.3">
      <c r="A136" s="414" t="s">
        <v>275</v>
      </c>
      <c r="B136" s="414" t="s">
        <v>129</v>
      </c>
    </row>
    <row r="137" spans="1:2" x14ac:dyDescent="0.3">
      <c r="A137" s="414" t="s">
        <v>275</v>
      </c>
      <c r="B137" s="414" t="s">
        <v>130</v>
      </c>
    </row>
    <row r="138" spans="1:2" x14ac:dyDescent="0.3">
      <c r="A138" s="414" t="s">
        <v>275</v>
      </c>
      <c r="B138" s="414" t="s">
        <v>131</v>
      </c>
    </row>
    <row r="139" spans="1:2" x14ac:dyDescent="0.3">
      <c r="A139" s="414" t="s">
        <v>275</v>
      </c>
      <c r="B139" s="414" t="s">
        <v>132</v>
      </c>
    </row>
    <row r="140" spans="1:2" x14ac:dyDescent="0.3">
      <c r="A140" s="414" t="s">
        <v>275</v>
      </c>
      <c r="B140" s="414" t="s">
        <v>133</v>
      </c>
    </row>
    <row r="141" spans="1:2" x14ac:dyDescent="0.3">
      <c r="A141" s="414" t="s">
        <v>275</v>
      </c>
      <c r="B141" s="414" t="s">
        <v>134</v>
      </c>
    </row>
    <row r="142" spans="1:2" x14ac:dyDescent="0.3">
      <c r="A142" s="414" t="s">
        <v>275</v>
      </c>
      <c r="B142" s="414" t="s">
        <v>135</v>
      </c>
    </row>
    <row r="143" spans="1:2" x14ac:dyDescent="0.3">
      <c r="A143" s="414" t="s">
        <v>275</v>
      </c>
      <c r="B143" s="414" t="s">
        <v>136</v>
      </c>
    </row>
    <row r="144" spans="1:2" x14ac:dyDescent="0.3">
      <c r="A144" s="414" t="s">
        <v>275</v>
      </c>
      <c r="B144" s="414" t="s">
        <v>137</v>
      </c>
    </row>
    <row r="145" spans="1:2" x14ac:dyDescent="0.3">
      <c r="A145" s="414" t="s">
        <v>276</v>
      </c>
      <c r="B145" s="414" t="s">
        <v>140</v>
      </c>
    </row>
    <row r="146" spans="1:2" x14ac:dyDescent="0.3">
      <c r="A146" s="414" t="s">
        <v>276</v>
      </c>
      <c r="B146" s="414" t="s">
        <v>141</v>
      </c>
    </row>
    <row r="147" spans="1:2" x14ac:dyDescent="0.3">
      <c r="A147" s="414" t="s">
        <v>276</v>
      </c>
      <c r="B147" s="414" t="s">
        <v>142</v>
      </c>
    </row>
    <row r="148" spans="1:2" x14ac:dyDescent="0.3">
      <c r="A148" s="414" t="s">
        <v>276</v>
      </c>
      <c r="B148" s="414" t="s">
        <v>143</v>
      </c>
    </row>
    <row r="149" spans="1:2" x14ac:dyDescent="0.3">
      <c r="A149" s="414" t="s">
        <v>276</v>
      </c>
      <c r="B149" s="414" t="s">
        <v>144</v>
      </c>
    </row>
    <row r="150" spans="1:2" x14ac:dyDescent="0.3">
      <c r="A150" s="414" t="s">
        <v>276</v>
      </c>
      <c r="B150" s="414" t="s">
        <v>145</v>
      </c>
    </row>
    <row r="151" spans="1:2" x14ac:dyDescent="0.3">
      <c r="A151" s="414" t="s">
        <v>276</v>
      </c>
      <c r="B151" s="414" t="s">
        <v>146</v>
      </c>
    </row>
    <row r="152" spans="1:2" x14ac:dyDescent="0.3">
      <c r="A152" s="414" t="s">
        <v>276</v>
      </c>
      <c r="B152" s="414" t="s">
        <v>147</v>
      </c>
    </row>
    <row r="153" spans="1:2" x14ac:dyDescent="0.3">
      <c r="A153" s="414" t="s">
        <v>276</v>
      </c>
      <c r="B153" s="414" t="s">
        <v>148</v>
      </c>
    </row>
    <row r="154" spans="1:2" x14ac:dyDescent="0.3">
      <c r="A154" s="414" t="s">
        <v>276</v>
      </c>
      <c r="B154" s="414" t="s">
        <v>149</v>
      </c>
    </row>
    <row r="155" spans="1:2" x14ac:dyDescent="0.3">
      <c r="A155" s="414" t="s">
        <v>276</v>
      </c>
      <c r="B155" s="414" t="s">
        <v>150</v>
      </c>
    </row>
    <row r="156" spans="1:2" x14ac:dyDescent="0.3">
      <c r="A156" s="414" t="s">
        <v>276</v>
      </c>
      <c r="B156" s="414" t="s">
        <v>155</v>
      </c>
    </row>
    <row r="157" spans="1:2" x14ac:dyDescent="0.3">
      <c r="A157" s="414" t="s">
        <v>276</v>
      </c>
      <c r="B157" s="414" t="s">
        <v>1028</v>
      </c>
    </row>
    <row r="158" spans="1:2" x14ac:dyDescent="0.3">
      <c r="A158" s="414" t="s">
        <v>276</v>
      </c>
      <c r="B158" s="414" t="s">
        <v>152</v>
      </c>
    </row>
    <row r="159" spans="1:2" x14ac:dyDescent="0.3">
      <c r="A159" s="414" t="s">
        <v>276</v>
      </c>
      <c r="B159" s="414" t="s">
        <v>153</v>
      </c>
    </row>
    <row r="160" spans="1:2" x14ac:dyDescent="0.3">
      <c r="A160" s="414" t="s">
        <v>276</v>
      </c>
      <c r="B160" s="414" t="s">
        <v>154</v>
      </c>
    </row>
    <row r="161" spans="1:2" x14ac:dyDescent="0.3">
      <c r="A161" s="414" t="s">
        <v>277</v>
      </c>
      <c r="B161" s="414" t="s">
        <v>1027</v>
      </c>
    </row>
    <row r="162" spans="1:2" x14ac:dyDescent="0.3">
      <c r="A162" s="414" t="s">
        <v>277</v>
      </c>
      <c r="B162" s="414" t="s">
        <v>181</v>
      </c>
    </row>
    <row r="163" spans="1:2" x14ac:dyDescent="0.3">
      <c r="A163" s="414" t="s">
        <v>277</v>
      </c>
      <c r="B163" s="414" t="s">
        <v>182</v>
      </c>
    </row>
    <row r="164" spans="1:2" x14ac:dyDescent="0.3">
      <c r="A164" s="414" t="s">
        <v>277</v>
      </c>
      <c r="B164" s="414" t="s">
        <v>183</v>
      </c>
    </row>
    <row r="165" spans="1:2" x14ac:dyDescent="0.3">
      <c r="A165" s="414" t="s">
        <v>277</v>
      </c>
      <c r="B165" s="414" t="s">
        <v>184</v>
      </c>
    </row>
    <row r="166" spans="1:2" x14ac:dyDescent="0.3">
      <c r="A166" s="414" t="s">
        <v>277</v>
      </c>
      <c r="B166" s="414" t="s">
        <v>185</v>
      </c>
    </row>
    <row r="167" spans="1:2" x14ac:dyDescent="0.3">
      <c r="A167" s="414" t="s">
        <v>277</v>
      </c>
      <c r="B167" s="414" t="s">
        <v>186</v>
      </c>
    </row>
    <row r="168" spans="1:2" x14ac:dyDescent="0.3">
      <c r="A168" s="414" t="s">
        <v>277</v>
      </c>
      <c r="B168" s="414" t="s">
        <v>187</v>
      </c>
    </row>
    <row r="169" spans="1:2" x14ac:dyDescent="0.3">
      <c r="A169" s="414" t="s">
        <v>1072</v>
      </c>
      <c r="B169" s="414" t="s">
        <v>1069</v>
      </c>
    </row>
    <row r="170" spans="1:2" x14ac:dyDescent="0.3">
      <c r="A170" s="414" t="s">
        <v>1072</v>
      </c>
      <c r="B170" s="414" t="s">
        <v>1070</v>
      </c>
    </row>
    <row r="171" spans="1:2" x14ac:dyDescent="0.3">
      <c r="A171" s="414" t="s">
        <v>1072</v>
      </c>
      <c r="B171" s="414" t="s">
        <v>1071</v>
      </c>
    </row>
    <row r="172" spans="1:2" x14ac:dyDescent="0.3">
      <c r="A172" s="414" t="s">
        <v>278</v>
      </c>
      <c r="B172" s="414" t="s">
        <v>1026</v>
      </c>
    </row>
    <row r="173" spans="1:2" x14ac:dyDescent="0.3">
      <c r="A173" s="414" t="s">
        <v>278</v>
      </c>
      <c r="B173" s="414" t="s">
        <v>192</v>
      </c>
    </row>
    <row r="174" spans="1:2" x14ac:dyDescent="0.3">
      <c r="A174" s="414" t="s">
        <v>278</v>
      </c>
      <c r="B174" s="414" t="s">
        <v>193</v>
      </c>
    </row>
    <row r="175" spans="1:2" x14ac:dyDescent="0.3">
      <c r="A175" s="414" t="s">
        <v>278</v>
      </c>
      <c r="B175" s="414" t="s">
        <v>194</v>
      </c>
    </row>
    <row r="176" spans="1:2" x14ac:dyDescent="0.3">
      <c r="A176" s="414" t="s">
        <v>278</v>
      </c>
      <c r="B176" s="414" t="s">
        <v>195</v>
      </c>
    </row>
    <row r="177" spans="1:2" x14ac:dyDescent="0.3">
      <c r="A177" s="414" t="s">
        <v>278</v>
      </c>
      <c r="B177" s="414" t="s">
        <v>196</v>
      </c>
    </row>
    <row r="178" spans="1:2" x14ac:dyDescent="0.3">
      <c r="A178" s="414" t="s">
        <v>278</v>
      </c>
      <c r="B178" s="414" t="s">
        <v>1025</v>
      </c>
    </row>
    <row r="179" spans="1:2" x14ac:dyDescent="0.3">
      <c r="A179" s="414" t="s">
        <v>278</v>
      </c>
      <c r="B179" s="414" t="s">
        <v>503</v>
      </c>
    </row>
    <row r="180" spans="1:2" x14ac:dyDescent="0.3">
      <c r="A180" s="414" t="s">
        <v>279</v>
      </c>
      <c r="B180" s="414" t="s">
        <v>1024</v>
      </c>
    </row>
    <row r="181" spans="1:2" x14ac:dyDescent="0.3">
      <c r="A181" s="414" t="s">
        <v>279</v>
      </c>
      <c r="B181" s="414" t="s">
        <v>199</v>
      </c>
    </row>
    <row r="182" spans="1:2" x14ac:dyDescent="0.3">
      <c r="A182" s="414" t="s">
        <v>279</v>
      </c>
      <c r="B182" s="414" t="s">
        <v>200</v>
      </c>
    </row>
    <row r="183" spans="1:2" x14ac:dyDescent="0.3">
      <c r="A183" s="414" t="s">
        <v>279</v>
      </c>
      <c r="B183" s="414" t="s">
        <v>201</v>
      </c>
    </row>
    <row r="184" spans="1:2" x14ac:dyDescent="0.3">
      <c r="A184" s="414" t="s">
        <v>279</v>
      </c>
      <c r="B184" s="414" t="s">
        <v>202</v>
      </c>
    </row>
    <row r="185" spans="1:2" x14ac:dyDescent="0.3">
      <c r="A185" s="414" t="s">
        <v>279</v>
      </c>
      <c r="B185" s="414" t="s">
        <v>203</v>
      </c>
    </row>
    <row r="186" spans="1:2" x14ac:dyDescent="0.3">
      <c r="A186" s="414" t="s">
        <v>279</v>
      </c>
      <c r="B186" s="414" t="s">
        <v>1023</v>
      </c>
    </row>
    <row r="187" spans="1:2" x14ac:dyDescent="0.3">
      <c r="A187" s="414" t="s">
        <v>279</v>
      </c>
      <c r="B187" s="414" t="s">
        <v>205</v>
      </c>
    </row>
    <row r="188" spans="1:2" x14ac:dyDescent="0.3">
      <c r="A188" s="414" t="s">
        <v>279</v>
      </c>
      <c r="B188" s="414" t="s">
        <v>1022</v>
      </c>
    </row>
    <row r="189" spans="1:2" x14ac:dyDescent="0.3">
      <c r="A189" s="414" t="s">
        <v>279</v>
      </c>
      <c r="B189" s="414" t="s">
        <v>207</v>
      </c>
    </row>
    <row r="190" spans="1:2" x14ac:dyDescent="0.3">
      <c r="A190" s="414" t="s">
        <v>279</v>
      </c>
      <c r="B190" s="414" t="s">
        <v>208</v>
      </c>
    </row>
    <row r="191" spans="1:2" x14ac:dyDescent="0.3">
      <c r="A191" s="414" t="s">
        <v>279</v>
      </c>
      <c r="B191" s="414" t="s">
        <v>209</v>
      </c>
    </row>
    <row r="192" spans="1:2" x14ac:dyDescent="0.3">
      <c r="A192" s="414" t="s">
        <v>320</v>
      </c>
      <c r="B192" s="414" t="s">
        <v>317</v>
      </c>
    </row>
    <row r="193" spans="1:2" x14ac:dyDescent="0.3">
      <c r="A193" s="414" t="s">
        <v>320</v>
      </c>
      <c r="B193" s="414" t="s">
        <v>318</v>
      </c>
    </row>
    <row r="194" spans="1:2" x14ac:dyDescent="0.3">
      <c r="A194" s="414" t="s">
        <v>320</v>
      </c>
      <c r="B194" s="414" t="s">
        <v>319</v>
      </c>
    </row>
    <row r="195" spans="1:2" x14ac:dyDescent="0.3">
      <c r="A195" s="414" t="s">
        <v>325</v>
      </c>
      <c r="B195" s="414" t="s">
        <v>506</v>
      </c>
    </row>
    <row r="196" spans="1:2" x14ac:dyDescent="0.3">
      <c r="A196" s="414" t="s">
        <v>325</v>
      </c>
      <c r="B196" s="414" t="s">
        <v>507</v>
      </c>
    </row>
    <row r="197" spans="1:2" x14ac:dyDescent="0.3">
      <c r="A197" s="414" t="s">
        <v>325</v>
      </c>
      <c r="B197" s="414" t="s">
        <v>508</v>
      </c>
    </row>
    <row r="198" spans="1:2" x14ac:dyDescent="0.3">
      <c r="A198" s="414" t="s">
        <v>325</v>
      </c>
      <c r="B198" s="414" t="s">
        <v>509</v>
      </c>
    </row>
    <row r="199" spans="1:2" x14ac:dyDescent="0.3">
      <c r="A199" s="414" t="s">
        <v>326</v>
      </c>
      <c r="B199" s="414" t="s">
        <v>506</v>
      </c>
    </row>
    <row r="200" spans="1:2" x14ac:dyDescent="0.3">
      <c r="A200" s="414" t="s">
        <v>326</v>
      </c>
      <c r="B200" s="414" t="s">
        <v>507</v>
      </c>
    </row>
    <row r="201" spans="1:2" x14ac:dyDescent="0.3">
      <c r="A201" s="414" t="s">
        <v>326</v>
      </c>
      <c r="B201" s="414" t="s">
        <v>508</v>
      </c>
    </row>
    <row r="202" spans="1:2" x14ac:dyDescent="0.3">
      <c r="A202" s="414" t="s">
        <v>326</v>
      </c>
      <c r="B202" s="414" t="s">
        <v>509</v>
      </c>
    </row>
    <row r="203" spans="1:2" x14ac:dyDescent="0.3">
      <c r="A203" s="414" t="s">
        <v>411</v>
      </c>
      <c r="B203" s="414" t="s">
        <v>401</v>
      </c>
    </row>
    <row r="204" spans="1:2" x14ac:dyDescent="0.3">
      <c r="A204" s="414" t="s">
        <v>411</v>
      </c>
      <c r="B204" s="414" t="s">
        <v>402</v>
      </c>
    </row>
    <row r="205" spans="1:2" x14ac:dyDescent="0.3">
      <c r="A205" s="414" t="s">
        <v>411</v>
      </c>
      <c r="B205" s="414" t="s">
        <v>403</v>
      </c>
    </row>
    <row r="206" spans="1:2" x14ac:dyDescent="0.3">
      <c r="A206" s="414" t="s">
        <v>411</v>
      </c>
      <c r="B206" s="414" t="s">
        <v>404</v>
      </c>
    </row>
    <row r="207" spans="1:2" x14ac:dyDescent="0.3">
      <c r="A207" s="414" t="s">
        <v>410</v>
      </c>
      <c r="B207" s="414" t="s">
        <v>401</v>
      </c>
    </row>
    <row r="208" spans="1:2" x14ac:dyDescent="0.3">
      <c r="A208" s="414" t="s">
        <v>410</v>
      </c>
      <c r="B208" s="414" t="s">
        <v>402</v>
      </c>
    </row>
    <row r="209" spans="1:2" x14ac:dyDescent="0.3">
      <c r="A209" s="414" t="s">
        <v>410</v>
      </c>
      <c r="B209" s="414" t="s">
        <v>403</v>
      </c>
    </row>
    <row r="210" spans="1:2" x14ac:dyDescent="0.3">
      <c r="A210" s="414" t="s">
        <v>410</v>
      </c>
      <c r="B210" s="414" t="s">
        <v>407</v>
      </c>
    </row>
    <row r="211" spans="1:2" x14ac:dyDescent="0.3">
      <c r="A211" s="414" t="s">
        <v>410</v>
      </c>
      <c r="B211" s="414" t="s">
        <v>408</v>
      </c>
    </row>
    <row r="212" spans="1:2" x14ac:dyDescent="0.3">
      <c r="A212" s="414" t="s">
        <v>410</v>
      </c>
      <c r="B212" s="414" t="s">
        <v>409</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M63"/>
  <sheetViews>
    <sheetView showGridLines="0" topLeftCell="A10" zoomScaleNormal="100" workbookViewId="0">
      <selection activeCell="B39" sqref="B39"/>
    </sheetView>
  </sheetViews>
  <sheetFormatPr defaultColWidth="9.109375" defaultRowHeight="10.199999999999999" x14ac:dyDescent="0.2"/>
  <cols>
    <col min="1" max="1" width="2.88671875" style="275" customWidth="1"/>
    <col min="2" max="2" width="39.109375" style="275" customWidth="1"/>
    <col min="3" max="3" width="3.88671875" style="275" bestFit="1" customWidth="1"/>
    <col min="4" max="7" width="4.5546875" style="275" bestFit="1" customWidth="1"/>
    <col min="8" max="8" width="5.109375" style="275" bestFit="1" customWidth="1"/>
    <col min="9" max="9" width="5" style="275" bestFit="1" customWidth="1"/>
    <col min="10" max="10" width="5.109375" style="275" bestFit="1" customWidth="1"/>
    <col min="11" max="11" width="5" style="275" bestFit="1" customWidth="1"/>
    <col min="12" max="12" width="3.88671875" style="275" bestFit="1" customWidth="1"/>
    <col min="13" max="13" width="2.88671875" style="275" bestFit="1" customWidth="1"/>
    <col min="14" max="16384" width="9.109375" style="275"/>
  </cols>
  <sheetData>
    <row r="1" spans="1:13" ht="24" customHeight="1" x14ac:dyDescent="0.2">
      <c r="A1" s="76" t="s">
        <v>15</v>
      </c>
      <c r="B1" s="259"/>
      <c r="C1" s="427" t="s">
        <v>405</v>
      </c>
      <c r="D1" s="427"/>
      <c r="E1" s="427"/>
      <c r="F1" s="427"/>
      <c r="G1" s="427"/>
      <c r="H1" s="427"/>
      <c r="I1" s="427"/>
      <c r="J1" s="427"/>
      <c r="K1" s="427"/>
      <c r="L1" s="427"/>
      <c r="M1" s="427"/>
    </row>
    <row r="2" spans="1:13" x14ac:dyDescent="0.2">
      <c r="A2" s="77" t="s">
        <v>412</v>
      </c>
      <c r="B2" s="260"/>
      <c r="C2" s="78">
        <v>2020</v>
      </c>
      <c r="D2" s="78">
        <v>2025</v>
      </c>
      <c r="E2" s="78">
        <v>2030</v>
      </c>
      <c r="F2" s="78">
        <v>2040</v>
      </c>
      <c r="G2" s="78">
        <v>2050</v>
      </c>
      <c r="H2" s="78">
        <v>2025</v>
      </c>
      <c r="I2" s="78">
        <v>2025</v>
      </c>
      <c r="J2" s="78">
        <v>2050</v>
      </c>
      <c r="K2" s="78">
        <v>2050</v>
      </c>
      <c r="L2" s="79" t="s">
        <v>14</v>
      </c>
      <c r="M2" s="79" t="s">
        <v>13</v>
      </c>
    </row>
    <row r="3" spans="1:13" ht="10.8" thickBot="1" x14ac:dyDescent="0.25">
      <c r="A3" s="80" t="s">
        <v>832</v>
      </c>
      <c r="B3" s="261"/>
      <c r="C3" s="83" t="s">
        <v>833</v>
      </c>
      <c r="D3" s="83" t="s">
        <v>833</v>
      </c>
      <c r="E3" s="83" t="s">
        <v>833</v>
      </c>
      <c r="F3" s="83" t="s">
        <v>833</v>
      </c>
      <c r="G3" s="83" t="s">
        <v>833</v>
      </c>
      <c r="H3" s="93" t="s">
        <v>12</v>
      </c>
      <c r="I3" s="93" t="s">
        <v>11</v>
      </c>
      <c r="J3" s="93" t="s">
        <v>12</v>
      </c>
      <c r="K3" s="93" t="s">
        <v>11</v>
      </c>
      <c r="L3" s="81" t="s">
        <v>17</v>
      </c>
      <c r="M3" s="81" t="s">
        <v>17</v>
      </c>
    </row>
    <row r="4" spans="1:13" x14ac:dyDescent="0.2">
      <c r="A4" s="69" t="s">
        <v>413</v>
      </c>
      <c r="B4" s="71" t="s">
        <v>414</v>
      </c>
      <c r="C4" s="284"/>
      <c r="D4" s="285"/>
      <c r="E4" s="285"/>
      <c r="F4" s="285"/>
      <c r="G4" s="285"/>
      <c r="H4" s="70"/>
      <c r="I4" s="70"/>
      <c r="J4" s="70"/>
      <c r="K4" s="70"/>
      <c r="L4" s="68"/>
      <c r="M4" s="68"/>
    </row>
    <row r="5" spans="1:13" x14ac:dyDescent="0.2">
      <c r="A5" s="263" t="s">
        <v>10</v>
      </c>
      <c r="B5" s="72"/>
      <c r="C5" s="70"/>
      <c r="D5" s="70"/>
      <c r="E5" s="70"/>
      <c r="F5" s="70"/>
      <c r="G5" s="70"/>
      <c r="H5" s="70"/>
      <c r="I5" s="70"/>
      <c r="J5" s="70"/>
      <c r="K5" s="70"/>
      <c r="L5" s="68"/>
      <c r="M5" s="68"/>
    </row>
    <row r="6" spans="1:13" x14ac:dyDescent="0.2">
      <c r="A6" s="263"/>
      <c r="B6" s="73" t="s">
        <v>668</v>
      </c>
      <c r="C6" s="262"/>
      <c r="D6" s="262">
        <v>13</v>
      </c>
      <c r="E6" s="262">
        <v>16</v>
      </c>
      <c r="F6" s="262">
        <v>23</v>
      </c>
      <c r="G6" s="262">
        <v>30</v>
      </c>
      <c r="H6" s="264">
        <v>0.5</v>
      </c>
      <c r="I6" s="264">
        <v>1.5</v>
      </c>
      <c r="J6" s="264">
        <v>0.5</v>
      </c>
      <c r="K6" s="264">
        <v>1.75</v>
      </c>
      <c r="L6" s="68" t="s">
        <v>75</v>
      </c>
      <c r="M6" s="68"/>
    </row>
    <row r="7" spans="1:13" x14ac:dyDescent="0.2">
      <c r="A7" s="263"/>
      <c r="B7" s="73" t="s">
        <v>669</v>
      </c>
      <c r="C7" s="262"/>
      <c r="D7" s="262">
        <v>18</v>
      </c>
      <c r="E7" s="262">
        <v>22</v>
      </c>
      <c r="F7" s="262">
        <v>31</v>
      </c>
      <c r="G7" s="262">
        <v>40</v>
      </c>
      <c r="H7" s="264">
        <v>0.5</v>
      </c>
      <c r="I7" s="264">
        <v>1.5</v>
      </c>
      <c r="J7" s="264">
        <v>0.5</v>
      </c>
      <c r="K7" s="264">
        <v>1.75</v>
      </c>
      <c r="L7" s="68" t="s">
        <v>78</v>
      </c>
      <c r="M7" s="68"/>
    </row>
    <row r="8" spans="1:13" x14ac:dyDescent="0.2">
      <c r="A8" s="263"/>
      <c r="B8" s="72" t="s">
        <v>590</v>
      </c>
      <c r="C8" s="262"/>
      <c r="D8" s="262"/>
      <c r="E8" s="262"/>
      <c r="F8" s="262"/>
      <c r="G8" s="262"/>
      <c r="H8" s="262"/>
      <c r="I8" s="262"/>
      <c r="J8" s="262"/>
      <c r="K8" s="262"/>
      <c r="L8" s="68"/>
      <c r="M8" s="68"/>
    </row>
    <row r="9" spans="1:13" x14ac:dyDescent="0.2">
      <c r="A9" s="263"/>
      <c r="B9" s="73" t="s">
        <v>676</v>
      </c>
      <c r="C9" s="262"/>
      <c r="D9" s="262">
        <v>0.99</v>
      </c>
      <c r="E9" s="262">
        <v>0.99</v>
      </c>
      <c r="F9" s="262">
        <v>0.99</v>
      </c>
      <c r="G9" s="262">
        <v>0.99</v>
      </c>
      <c r="H9" s="264">
        <v>0.75</v>
      </c>
      <c r="I9" s="264">
        <v>1.25</v>
      </c>
      <c r="J9" s="264">
        <v>0.5</v>
      </c>
      <c r="K9" s="264">
        <v>1.75</v>
      </c>
      <c r="L9" s="68"/>
      <c r="M9" s="68"/>
    </row>
    <row r="10" spans="1:13" x14ac:dyDescent="0.2">
      <c r="A10" s="263"/>
      <c r="B10" s="73" t="s">
        <v>677</v>
      </c>
      <c r="C10" s="262"/>
      <c r="D10" s="262">
        <v>0.04</v>
      </c>
      <c r="E10" s="262">
        <v>0.04</v>
      </c>
      <c r="F10" s="262">
        <v>0.04</v>
      </c>
      <c r="G10" s="262">
        <v>0.04</v>
      </c>
      <c r="H10" s="264">
        <v>0.75</v>
      </c>
      <c r="I10" s="264">
        <v>1.25</v>
      </c>
      <c r="J10" s="264">
        <v>0.5</v>
      </c>
      <c r="K10" s="264">
        <v>1.75</v>
      </c>
      <c r="L10" s="68" t="s">
        <v>1</v>
      </c>
      <c r="M10" s="68"/>
    </row>
    <row r="11" spans="1:13" x14ac:dyDescent="0.2">
      <c r="A11" s="263"/>
      <c r="B11" s="72" t="s">
        <v>591</v>
      </c>
      <c r="C11" s="262"/>
      <c r="D11" s="262"/>
      <c r="E11" s="262"/>
      <c r="F11" s="262"/>
      <c r="G11" s="262"/>
      <c r="H11" s="265"/>
      <c r="I11" s="265"/>
      <c r="J11" s="265"/>
      <c r="K11" s="265"/>
      <c r="L11" s="68"/>
      <c r="M11" s="68"/>
    </row>
    <row r="12" spans="1:13" x14ac:dyDescent="0.2">
      <c r="A12" s="263"/>
      <c r="B12" s="73" t="s">
        <v>678</v>
      </c>
      <c r="C12" s="262"/>
      <c r="D12" s="262">
        <v>0.38</v>
      </c>
      <c r="E12" s="262">
        <v>0.38</v>
      </c>
      <c r="F12" s="262">
        <v>0.38</v>
      </c>
      <c r="G12" s="262">
        <v>0.38</v>
      </c>
      <c r="H12" s="264">
        <v>0.5</v>
      </c>
      <c r="I12" s="264">
        <v>1.5</v>
      </c>
      <c r="J12" s="264">
        <v>0.5</v>
      </c>
      <c r="K12" s="264">
        <v>1.75</v>
      </c>
      <c r="L12" s="68" t="s">
        <v>0</v>
      </c>
      <c r="M12" s="68"/>
    </row>
    <row r="13" spans="1:13" x14ac:dyDescent="0.2">
      <c r="A13" s="263"/>
      <c r="B13" s="73" t="s">
        <v>679</v>
      </c>
      <c r="C13" s="262"/>
      <c r="D13" s="262">
        <v>0.17</v>
      </c>
      <c r="E13" s="262">
        <v>0.17</v>
      </c>
      <c r="F13" s="262">
        <v>0.17</v>
      </c>
      <c r="G13" s="262">
        <v>0.17</v>
      </c>
      <c r="H13" s="264">
        <v>0.5</v>
      </c>
      <c r="I13" s="264">
        <v>1.5</v>
      </c>
      <c r="J13" s="264">
        <v>0.5</v>
      </c>
      <c r="K13" s="264">
        <v>1.75</v>
      </c>
      <c r="L13" s="68" t="s">
        <v>0</v>
      </c>
      <c r="M13" s="68"/>
    </row>
    <row r="14" spans="1:13" x14ac:dyDescent="0.2">
      <c r="A14" s="263"/>
      <c r="B14" s="73" t="s">
        <v>680</v>
      </c>
      <c r="C14" s="262"/>
      <c r="D14" s="262">
        <v>0.19</v>
      </c>
      <c r="E14" s="262">
        <v>0.19</v>
      </c>
      <c r="F14" s="262">
        <v>0.19</v>
      </c>
      <c r="G14" s="262">
        <v>0.19</v>
      </c>
      <c r="H14" s="264">
        <v>0.5</v>
      </c>
      <c r="I14" s="264">
        <v>1.5</v>
      </c>
      <c r="J14" s="264">
        <v>0.5</v>
      </c>
      <c r="K14" s="264">
        <v>1.75</v>
      </c>
      <c r="L14" s="68" t="s">
        <v>0</v>
      </c>
      <c r="M14" s="68"/>
    </row>
    <row r="15" spans="1:13" x14ac:dyDescent="0.2">
      <c r="A15" s="263"/>
      <c r="B15" s="73" t="s">
        <v>681</v>
      </c>
      <c r="C15" s="262"/>
      <c r="D15" s="262">
        <v>0.08</v>
      </c>
      <c r="E15" s="262">
        <v>0.08</v>
      </c>
      <c r="F15" s="262">
        <v>0.08</v>
      </c>
      <c r="G15" s="262">
        <v>0.08</v>
      </c>
      <c r="H15" s="264">
        <v>0.5</v>
      </c>
      <c r="I15" s="264">
        <v>1.5</v>
      </c>
      <c r="J15" s="264">
        <v>0.5</v>
      </c>
      <c r="K15" s="264">
        <v>1.75</v>
      </c>
      <c r="L15" s="68" t="s">
        <v>0</v>
      </c>
      <c r="M15" s="68"/>
    </row>
    <row r="16" spans="1:13" x14ac:dyDescent="0.2">
      <c r="A16" s="263"/>
      <c r="B16" s="73" t="s">
        <v>417</v>
      </c>
      <c r="C16" s="262"/>
      <c r="D16" s="262">
        <v>4</v>
      </c>
      <c r="E16" s="262">
        <v>2</v>
      </c>
      <c r="F16" s="262">
        <v>1</v>
      </c>
      <c r="G16" s="262">
        <v>1</v>
      </c>
      <c r="H16" s="262"/>
      <c r="I16" s="262"/>
      <c r="J16" s="262"/>
      <c r="K16" s="262"/>
      <c r="L16" s="68" t="s">
        <v>18</v>
      </c>
      <c r="M16" s="68"/>
    </row>
    <row r="17" spans="1:13" x14ac:dyDescent="0.2">
      <c r="A17" s="263"/>
      <c r="B17" s="73" t="s">
        <v>422</v>
      </c>
      <c r="C17" s="262"/>
      <c r="D17" s="262">
        <v>2</v>
      </c>
      <c r="E17" s="262">
        <v>2</v>
      </c>
      <c r="F17" s="262">
        <v>2</v>
      </c>
      <c r="G17" s="262">
        <v>2</v>
      </c>
      <c r="H17" s="262"/>
      <c r="I17" s="262"/>
      <c r="J17" s="262"/>
      <c r="K17" s="262"/>
      <c r="L17" s="68" t="s">
        <v>19</v>
      </c>
      <c r="M17" s="68"/>
    </row>
    <row r="18" spans="1:13" x14ac:dyDescent="0.2">
      <c r="A18" s="263"/>
      <c r="B18" s="73" t="s">
        <v>419</v>
      </c>
      <c r="C18" s="262"/>
      <c r="D18" s="262">
        <v>25</v>
      </c>
      <c r="E18" s="262">
        <v>25</v>
      </c>
      <c r="F18" s="262">
        <v>25</v>
      </c>
      <c r="G18" s="262">
        <v>25</v>
      </c>
      <c r="H18" s="262"/>
      <c r="I18" s="262"/>
      <c r="J18" s="262"/>
      <c r="K18" s="262"/>
      <c r="L18" s="68" t="s">
        <v>34</v>
      </c>
      <c r="M18" s="68"/>
    </row>
    <row r="19" spans="1:13" x14ac:dyDescent="0.2">
      <c r="A19" s="263"/>
      <c r="B19" s="73" t="s">
        <v>420</v>
      </c>
      <c r="C19" s="262"/>
      <c r="D19" s="262">
        <v>2</v>
      </c>
      <c r="E19" s="262">
        <v>2</v>
      </c>
      <c r="F19" s="262">
        <v>2</v>
      </c>
      <c r="G19" s="262">
        <v>2</v>
      </c>
      <c r="H19" s="262"/>
      <c r="I19" s="262"/>
      <c r="J19" s="262"/>
      <c r="K19" s="262"/>
      <c r="L19" s="68" t="s">
        <v>31</v>
      </c>
      <c r="M19" s="68"/>
    </row>
    <row r="20" spans="1:13" x14ac:dyDescent="0.2">
      <c r="A20" s="263" t="s">
        <v>415</v>
      </c>
      <c r="B20" s="72"/>
      <c r="C20" s="262"/>
      <c r="D20" s="262"/>
      <c r="E20" s="262"/>
      <c r="F20" s="262"/>
      <c r="G20" s="262"/>
      <c r="H20" s="262"/>
      <c r="I20" s="262"/>
      <c r="J20" s="262"/>
      <c r="K20" s="262"/>
      <c r="L20" s="68"/>
      <c r="M20" s="68"/>
    </row>
    <row r="21" spans="1:13" x14ac:dyDescent="0.2">
      <c r="A21" s="263"/>
      <c r="B21" s="73" t="s">
        <v>674</v>
      </c>
      <c r="C21" s="267"/>
      <c r="D21" s="267">
        <v>1.6</v>
      </c>
      <c r="E21" s="267">
        <v>1.4</v>
      </c>
      <c r="F21" s="267">
        <v>1.3</v>
      </c>
      <c r="G21" s="267">
        <v>1.2</v>
      </c>
      <c r="H21" s="265">
        <v>0.6</v>
      </c>
      <c r="I21" s="265">
        <v>1.4</v>
      </c>
      <c r="J21" s="265">
        <v>0.5</v>
      </c>
      <c r="K21" s="265">
        <v>1.5</v>
      </c>
      <c r="L21" s="68" t="s">
        <v>377</v>
      </c>
      <c r="M21" s="68">
        <v>1</v>
      </c>
    </row>
    <row r="22" spans="1:13" x14ac:dyDescent="0.2">
      <c r="A22" s="263"/>
      <c r="B22" s="73" t="s">
        <v>453</v>
      </c>
      <c r="C22" s="266"/>
      <c r="D22" s="268">
        <v>75</v>
      </c>
      <c r="E22" s="268">
        <v>75</v>
      </c>
      <c r="F22" s="268">
        <v>75</v>
      </c>
      <c r="G22" s="268">
        <v>75</v>
      </c>
      <c r="H22" s="264"/>
      <c r="I22" s="264"/>
      <c r="J22" s="264"/>
      <c r="K22" s="264"/>
      <c r="L22" s="68" t="s">
        <v>244</v>
      </c>
      <c r="M22" s="68"/>
    </row>
    <row r="23" spans="1:13" x14ac:dyDescent="0.2">
      <c r="A23" s="263"/>
      <c r="B23" s="73" t="s">
        <v>454</v>
      </c>
      <c r="C23" s="262"/>
      <c r="D23" s="262">
        <v>25</v>
      </c>
      <c r="E23" s="262">
        <v>25</v>
      </c>
      <c r="F23" s="262">
        <v>25</v>
      </c>
      <c r="G23" s="262">
        <v>25</v>
      </c>
      <c r="H23" s="262"/>
      <c r="I23" s="262"/>
      <c r="J23" s="262"/>
      <c r="K23" s="262"/>
      <c r="L23" s="68"/>
      <c r="M23" s="68"/>
    </row>
    <row r="24" spans="1:13" x14ac:dyDescent="0.2">
      <c r="A24" s="263"/>
      <c r="B24" s="73" t="s">
        <v>818</v>
      </c>
      <c r="C24" s="262"/>
      <c r="D24" s="262">
        <v>5.3999999999999999E-2</v>
      </c>
      <c r="E24" s="269">
        <v>5.0999999999999997E-2</v>
      </c>
      <c r="F24" s="269">
        <v>4.4999999999999998E-2</v>
      </c>
      <c r="G24" s="269">
        <v>4.2000000000000003E-2</v>
      </c>
      <c r="H24" s="265">
        <v>0.6</v>
      </c>
      <c r="I24" s="265">
        <v>1.4</v>
      </c>
      <c r="J24" s="265">
        <v>0.5</v>
      </c>
      <c r="K24" s="265">
        <v>1.5</v>
      </c>
      <c r="L24" s="68" t="s">
        <v>245</v>
      </c>
      <c r="M24" s="68"/>
    </row>
    <row r="25" spans="1:13" x14ac:dyDescent="0.2">
      <c r="A25" s="263"/>
      <c r="B25" s="73" t="s">
        <v>819</v>
      </c>
      <c r="C25" s="266"/>
      <c r="D25" s="267">
        <v>8.1</v>
      </c>
      <c r="E25" s="267">
        <v>8.1</v>
      </c>
      <c r="F25" s="267">
        <v>8.1</v>
      </c>
      <c r="G25" s="267">
        <v>8.1</v>
      </c>
      <c r="H25" s="265">
        <v>0.6</v>
      </c>
      <c r="I25" s="265">
        <v>1.4</v>
      </c>
      <c r="J25" s="265">
        <v>0.5</v>
      </c>
      <c r="K25" s="265">
        <v>1.5</v>
      </c>
      <c r="L25" s="68"/>
      <c r="M25" s="68">
        <v>2</v>
      </c>
    </row>
    <row r="26" spans="1:13" x14ac:dyDescent="0.2">
      <c r="A26" s="263"/>
      <c r="B26" s="73" t="s">
        <v>820</v>
      </c>
      <c r="C26" s="269"/>
      <c r="D26" s="268">
        <v>0</v>
      </c>
      <c r="E26" s="268">
        <v>0</v>
      </c>
      <c r="F26" s="268">
        <v>0</v>
      </c>
      <c r="G26" s="268">
        <v>0</v>
      </c>
      <c r="H26" s="265"/>
      <c r="I26" s="265"/>
      <c r="J26" s="265"/>
      <c r="K26" s="265"/>
      <c r="L26" s="68"/>
      <c r="M26" s="68"/>
    </row>
    <row r="27" spans="1:13" x14ac:dyDescent="0.2">
      <c r="A27" s="72" t="s">
        <v>36</v>
      </c>
      <c r="C27" s="262"/>
      <c r="D27" s="262"/>
      <c r="E27" s="262"/>
      <c r="F27" s="262"/>
      <c r="G27" s="262"/>
      <c r="H27" s="265"/>
      <c r="I27" s="265"/>
      <c r="J27" s="265"/>
      <c r="K27" s="265"/>
      <c r="L27" s="68"/>
      <c r="M27" s="68"/>
    </row>
    <row r="28" spans="1:13" x14ac:dyDescent="0.2">
      <c r="A28" s="263"/>
      <c r="B28" s="73" t="s">
        <v>821</v>
      </c>
      <c r="C28" s="262"/>
      <c r="D28" s="262">
        <v>27</v>
      </c>
      <c r="E28" s="262">
        <v>27</v>
      </c>
      <c r="F28" s="262">
        <v>27</v>
      </c>
      <c r="G28" s="262">
        <v>27</v>
      </c>
      <c r="H28" s="264">
        <v>0.8</v>
      </c>
      <c r="I28" s="264">
        <v>1.2</v>
      </c>
      <c r="J28" s="262"/>
      <c r="K28" s="262"/>
      <c r="L28" s="68" t="s">
        <v>379</v>
      </c>
      <c r="M28" s="68">
        <v>4</v>
      </c>
    </row>
    <row r="29" spans="1:13" x14ac:dyDescent="0.2">
      <c r="A29" s="263"/>
      <c r="B29" s="73" t="s">
        <v>814</v>
      </c>
      <c r="C29" s="262"/>
      <c r="D29" s="262">
        <v>7.4999999999999997E-2</v>
      </c>
      <c r="E29" s="262">
        <v>7.4999999999999997E-2</v>
      </c>
      <c r="F29" s="262">
        <v>7.4999999999999997E-2</v>
      </c>
      <c r="G29" s="262">
        <v>7.4999999999999997E-2</v>
      </c>
      <c r="H29" s="264">
        <v>0.8</v>
      </c>
      <c r="I29" s="264">
        <v>1.2</v>
      </c>
      <c r="J29" s="262"/>
      <c r="K29" s="262"/>
      <c r="L29" s="68" t="s">
        <v>379</v>
      </c>
      <c r="M29" s="68">
        <v>3</v>
      </c>
    </row>
    <row r="30" spans="1:13" x14ac:dyDescent="0.2">
      <c r="A30" s="263"/>
      <c r="B30" s="73" t="s">
        <v>815</v>
      </c>
      <c r="C30" s="262"/>
      <c r="D30" s="262">
        <v>1.6</v>
      </c>
      <c r="E30" s="262">
        <v>1.6</v>
      </c>
      <c r="F30" s="262">
        <v>1.6</v>
      </c>
      <c r="G30" s="262">
        <v>1.6</v>
      </c>
      <c r="H30" s="264">
        <v>0.8</v>
      </c>
      <c r="I30" s="264">
        <v>1.2</v>
      </c>
      <c r="J30" s="262"/>
      <c r="K30" s="262"/>
      <c r="L30" s="68" t="s">
        <v>379</v>
      </c>
      <c r="M30" s="68">
        <v>3</v>
      </c>
    </row>
    <row r="31" spans="1:13" x14ac:dyDescent="0.2">
      <c r="A31" s="263"/>
      <c r="B31" s="73" t="s">
        <v>822</v>
      </c>
      <c r="C31" s="262"/>
      <c r="D31" s="262">
        <v>23.5</v>
      </c>
      <c r="E31" s="262">
        <v>23.5</v>
      </c>
      <c r="F31" s="262">
        <v>23.5</v>
      </c>
      <c r="G31" s="262">
        <v>23.5</v>
      </c>
      <c r="H31" s="264">
        <v>0.8</v>
      </c>
      <c r="I31" s="264">
        <v>1.2</v>
      </c>
      <c r="J31" s="262"/>
      <c r="K31" s="262"/>
      <c r="L31" s="68" t="s">
        <v>380</v>
      </c>
      <c r="M31" s="68">
        <v>5</v>
      </c>
    </row>
    <row r="32" spans="1:13" x14ac:dyDescent="0.2">
      <c r="A32" s="263"/>
      <c r="B32" s="73" t="s">
        <v>816</v>
      </c>
      <c r="C32" s="266"/>
      <c r="D32" s="267">
        <v>1.1000000000000001</v>
      </c>
      <c r="E32" s="267">
        <v>1.1000000000000001</v>
      </c>
      <c r="F32" s="267">
        <v>1.1000000000000001</v>
      </c>
      <c r="G32" s="267">
        <v>1.1000000000000001</v>
      </c>
      <c r="H32" s="264">
        <v>0.8</v>
      </c>
      <c r="I32" s="264">
        <v>1.2</v>
      </c>
      <c r="J32" s="264"/>
      <c r="K32" s="264"/>
      <c r="L32" s="68" t="s">
        <v>379</v>
      </c>
      <c r="M32" s="68">
        <v>6</v>
      </c>
    </row>
    <row r="33" spans="1:13" x14ac:dyDescent="0.2">
      <c r="A33" s="263"/>
      <c r="B33" s="73" t="s">
        <v>823</v>
      </c>
      <c r="C33" s="262"/>
      <c r="D33" s="262">
        <v>15.7</v>
      </c>
      <c r="E33" s="262">
        <v>15.7</v>
      </c>
      <c r="F33" s="262">
        <v>15.7</v>
      </c>
      <c r="G33" s="262">
        <v>15.7</v>
      </c>
      <c r="H33" s="264">
        <v>0.8</v>
      </c>
      <c r="I33" s="264">
        <v>1.2</v>
      </c>
      <c r="J33" s="262"/>
      <c r="K33" s="262"/>
      <c r="L33" s="68" t="s">
        <v>406</v>
      </c>
      <c r="M33" s="68">
        <v>5</v>
      </c>
    </row>
    <row r="34" spans="1:13" ht="10.8" thickBot="1" x14ac:dyDescent="0.25">
      <c r="A34" s="270"/>
      <c r="B34" s="74" t="s">
        <v>817</v>
      </c>
      <c r="C34" s="271"/>
      <c r="D34" s="271">
        <v>1.35</v>
      </c>
      <c r="E34" s="271">
        <v>1.35</v>
      </c>
      <c r="F34" s="271">
        <v>1.35</v>
      </c>
      <c r="G34" s="271">
        <v>1.35</v>
      </c>
      <c r="H34" s="272">
        <v>0.8</v>
      </c>
      <c r="I34" s="272">
        <v>1.2</v>
      </c>
      <c r="J34" s="271"/>
      <c r="K34" s="271"/>
      <c r="L34" s="75" t="s">
        <v>382</v>
      </c>
      <c r="M34" s="75">
        <v>2</v>
      </c>
    </row>
    <row r="35" spans="1:13" x14ac:dyDescent="0.2">
      <c r="B35" s="65"/>
      <c r="C35" s="65"/>
      <c r="D35" s="65"/>
      <c r="E35" s="65"/>
      <c r="F35" s="65"/>
      <c r="G35" s="65"/>
      <c r="H35" s="66"/>
      <c r="I35" s="66"/>
      <c r="J35" s="65"/>
      <c r="K35" s="65"/>
      <c r="L35" s="67"/>
      <c r="M35" s="67"/>
    </row>
    <row r="36" spans="1:13" x14ac:dyDescent="0.2">
      <c r="A36" s="276" t="s">
        <v>6</v>
      </c>
    </row>
    <row r="37" spans="1:13" x14ac:dyDescent="0.2">
      <c r="A37" s="273"/>
      <c r="B37" s="274" t="s">
        <v>383</v>
      </c>
    </row>
    <row r="38" spans="1:13" x14ac:dyDescent="0.2">
      <c r="A38" s="273"/>
      <c r="B38" s="274" t="s">
        <v>384</v>
      </c>
    </row>
    <row r="39" spans="1:13" x14ac:dyDescent="0.2">
      <c r="A39" s="273"/>
      <c r="B39" s="274" t="s">
        <v>385</v>
      </c>
    </row>
    <row r="40" spans="1:13" x14ac:dyDescent="0.2">
      <c r="A40" s="273"/>
      <c r="B40" s="274" t="s">
        <v>386</v>
      </c>
    </row>
    <row r="41" spans="1:13" x14ac:dyDescent="0.2">
      <c r="A41" s="273"/>
      <c r="B41" s="274" t="s">
        <v>387</v>
      </c>
    </row>
    <row r="42" spans="1:13" x14ac:dyDescent="0.2">
      <c r="A42" s="273"/>
      <c r="B42" s="274" t="s">
        <v>589</v>
      </c>
    </row>
    <row r="43" spans="1:13" x14ac:dyDescent="0.2">
      <c r="A43" s="273"/>
      <c r="B43" s="274" t="s">
        <v>388</v>
      </c>
    </row>
    <row r="44" spans="1:13" x14ac:dyDescent="0.2">
      <c r="A44" s="273"/>
      <c r="B44" s="274" t="s">
        <v>389</v>
      </c>
    </row>
    <row r="45" spans="1:13" x14ac:dyDescent="0.2">
      <c r="A45" s="273"/>
      <c r="B45" s="274" t="s">
        <v>390</v>
      </c>
    </row>
    <row r="46" spans="1:13" x14ac:dyDescent="0.2">
      <c r="A46" s="273"/>
      <c r="B46" s="274" t="s">
        <v>391</v>
      </c>
    </row>
    <row r="47" spans="1:13" x14ac:dyDescent="0.2">
      <c r="A47" s="273"/>
      <c r="B47" s="274" t="s">
        <v>392</v>
      </c>
    </row>
    <row r="48" spans="1:13" x14ac:dyDescent="0.2">
      <c r="A48" s="273"/>
      <c r="B48" s="274" t="s">
        <v>393</v>
      </c>
    </row>
    <row r="49" spans="1:2" x14ac:dyDescent="0.2">
      <c r="A49" s="273"/>
      <c r="B49" s="274" t="s">
        <v>394</v>
      </c>
    </row>
    <row r="50" spans="1:2" x14ac:dyDescent="0.2">
      <c r="A50" s="273"/>
      <c r="B50" s="274" t="s">
        <v>395</v>
      </c>
    </row>
    <row r="51" spans="1:2" x14ac:dyDescent="0.2">
      <c r="A51" s="273"/>
      <c r="B51" s="274" t="s">
        <v>396</v>
      </c>
    </row>
    <row r="52" spans="1:2" x14ac:dyDescent="0.2">
      <c r="A52" s="273"/>
      <c r="B52" s="274" t="s">
        <v>397</v>
      </c>
    </row>
    <row r="53" spans="1:2" x14ac:dyDescent="0.2">
      <c r="A53" s="273"/>
      <c r="B53" s="274" t="s">
        <v>398</v>
      </c>
    </row>
    <row r="54" spans="1:2" x14ac:dyDescent="0.2">
      <c r="A54" s="273"/>
      <c r="B54" s="274" t="s">
        <v>399</v>
      </c>
    </row>
    <row r="55" spans="1:2" x14ac:dyDescent="0.2">
      <c r="A55" s="273"/>
      <c r="B55" s="274" t="s">
        <v>400</v>
      </c>
    </row>
    <row r="56" spans="1:2" x14ac:dyDescent="0.2">
      <c r="B56" s="274"/>
    </row>
    <row r="57" spans="1:2" x14ac:dyDescent="0.2">
      <c r="A57" s="276" t="s">
        <v>16</v>
      </c>
    </row>
    <row r="58" spans="1:2" x14ac:dyDescent="0.2">
      <c r="A58" s="273"/>
      <c r="B58" s="274" t="s">
        <v>401</v>
      </c>
    </row>
    <row r="59" spans="1:2" x14ac:dyDescent="0.2">
      <c r="A59" s="273"/>
      <c r="B59" s="274" t="s">
        <v>402</v>
      </c>
    </row>
    <row r="60" spans="1:2" x14ac:dyDescent="0.2">
      <c r="A60" s="273"/>
      <c r="B60" s="274" t="s">
        <v>403</v>
      </c>
    </row>
    <row r="61" spans="1:2" x14ac:dyDescent="0.2">
      <c r="A61" s="273"/>
      <c r="B61" s="274" t="s">
        <v>407</v>
      </c>
    </row>
    <row r="62" spans="1:2" x14ac:dyDescent="0.2">
      <c r="A62" s="273"/>
      <c r="B62" s="274" t="s">
        <v>408</v>
      </c>
    </row>
    <row r="63" spans="1:2" x14ac:dyDescent="0.2">
      <c r="A63" s="273"/>
      <c r="B63" s="274" t="s">
        <v>409</v>
      </c>
    </row>
  </sheetData>
  <mergeCells count="1">
    <mergeCell ref="C1:M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4"/>
  <dimension ref="A1:N64"/>
  <sheetViews>
    <sheetView tabSelected="1" zoomScale="111" workbookViewId="0">
      <selection activeCell="C6" sqref="C6:K38"/>
    </sheetView>
  </sheetViews>
  <sheetFormatPr defaultRowHeight="14.4" x14ac:dyDescent="0.3"/>
  <cols>
    <col min="1" max="1" width="2.77734375" style="350" customWidth="1"/>
    <col min="2" max="2" width="40.77734375" style="350" customWidth="1"/>
    <col min="3" max="7" width="5.6640625" style="350" bestFit="1" customWidth="1"/>
    <col min="8" max="8" width="5.21875" style="350" bestFit="1" customWidth="1"/>
    <col min="9" max="9" width="5" style="350" bestFit="1" customWidth="1"/>
    <col min="10" max="10" width="5.21875" style="350" bestFit="1" customWidth="1"/>
    <col min="11" max="11" width="5" style="350" bestFit="1" customWidth="1"/>
    <col min="12" max="12" width="7.77734375" style="350" bestFit="1" customWidth="1"/>
    <col min="13" max="13" width="3.88671875" style="350" bestFit="1" customWidth="1"/>
    <col min="14" max="14" width="9.5546875" style="350" bestFit="1" customWidth="1"/>
    <col min="15" max="16384" width="8.88671875" style="350"/>
  </cols>
  <sheetData>
    <row r="1" spans="1:13" ht="24" customHeight="1" x14ac:dyDescent="0.3">
      <c r="A1" s="311" t="s">
        <v>15</v>
      </c>
      <c r="B1" s="6"/>
      <c r="C1" s="415" t="s">
        <v>1162</v>
      </c>
      <c r="D1" s="415"/>
      <c r="E1" s="415"/>
      <c r="F1" s="415"/>
      <c r="G1" s="415"/>
      <c r="H1" s="415"/>
      <c r="I1" s="415"/>
      <c r="J1" s="415"/>
      <c r="K1" s="415"/>
      <c r="L1" s="415"/>
      <c r="M1" s="415"/>
    </row>
    <row r="2" spans="1:13" x14ac:dyDescent="0.3">
      <c r="A2" s="312" t="s">
        <v>412</v>
      </c>
      <c r="B2" s="7"/>
      <c r="C2" s="313">
        <v>2020</v>
      </c>
      <c r="D2" s="313">
        <v>2025</v>
      </c>
      <c r="E2" s="313">
        <v>2030</v>
      </c>
      <c r="F2" s="313">
        <v>2040</v>
      </c>
      <c r="G2" s="313">
        <v>2050</v>
      </c>
      <c r="H2" s="313">
        <v>2025</v>
      </c>
      <c r="I2" s="313">
        <v>2025</v>
      </c>
      <c r="J2" s="313">
        <v>2050</v>
      </c>
      <c r="K2" s="313">
        <v>2050</v>
      </c>
      <c r="L2" s="314" t="s">
        <v>14</v>
      </c>
      <c r="M2" s="314" t="s">
        <v>13</v>
      </c>
    </row>
    <row r="3" spans="1:13" ht="15" thickBot="1" x14ac:dyDescent="0.35">
      <c r="A3" s="315" t="s">
        <v>832</v>
      </c>
      <c r="B3" s="8"/>
      <c r="C3" s="316" t="s">
        <v>1081</v>
      </c>
      <c r="D3" s="316" t="s">
        <v>1081</v>
      </c>
      <c r="E3" s="316" t="s">
        <v>1081</v>
      </c>
      <c r="F3" s="316" t="s">
        <v>1081</v>
      </c>
      <c r="G3" s="316" t="s">
        <v>1081</v>
      </c>
      <c r="H3" s="316" t="s">
        <v>12</v>
      </c>
      <c r="I3" s="316" t="s">
        <v>11</v>
      </c>
      <c r="J3" s="316" t="s">
        <v>12</v>
      </c>
      <c r="K3" s="316" t="s">
        <v>11</v>
      </c>
      <c r="L3" s="317" t="s">
        <v>17</v>
      </c>
      <c r="M3" s="317" t="s">
        <v>17</v>
      </c>
    </row>
    <row r="4" spans="1:13" x14ac:dyDescent="0.3">
      <c r="A4" s="318" t="s">
        <v>413</v>
      </c>
      <c r="B4" s="318" t="s">
        <v>414</v>
      </c>
      <c r="C4" s="381"/>
      <c r="D4" s="319"/>
      <c r="E4" s="319"/>
      <c r="F4" s="319"/>
      <c r="G4" s="319"/>
      <c r="H4" s="319"/>
      <c r="I4" s="319"/>
      <c r="J4" s="319"/>
      <c r="K4" s="319"/>
      <c r="L4" s="320"/>
      <c r="M4" s="320"/>
    </row>
    <row r="5" spans="1:13" x14ac:dyDescent="0.3">
      <c r="A5" s="382" t="s">
        <v>10</v>
      </c>
      <c r="B5" s="322"/>
      <c r="C5" s="319"/>
      <c r="D5" s="319"/>
      <c r="E5" s="319"/>
      <c r="F5" s="319"/>
      <c r="G5" s="319"/>
      <c r="H5" s="319"/>
      <c r="I5" s="319"/>
      <c r="J5" s="319"/>
      <c r="K5" s="319"/>
      <c r="L5" s="320"/>
      <c r="M5" s="320"/>
    </row>
    <row r="6" spans="1:13" x14ac:dyDescent="0.3">
      <c r="A6" s="382"/>
      <c r="B6" s="323" t="s">
        <v>1139</v>
      </c>
      <c r="C6" s="325">
        <v>0.5951952284946237</v>
      </c>
      <c r="D6" s="325">
        <v>0.5951952284946237</v>
      </c>
      <c r="E6" s="325">
        <v>0.5951952284946237</v>
      </c>
      <c r="F6" s="325">
        <v>0.5951952284946237</v>
      </c>
      <c r="G6" s="325">
        <v>0.5951952284946237</v>
      </c>
      <c r="H6" s="325">
        <f>C6*0.9</f>
        <v>0.53567570564516132</v>
      </c>
      <c r="I6" s="325">
        <f>C6*1.1</f>
        <v>0.65471475134408608</v>
      </c>
      <c r="J6" s="325">
        <f>E6*0.9</f>
        <v>0.53567570564516132</v>
      </c>
      <c r="K6" s="325">
        <f>E6*1.1</f>
        <v>0.65471475134408608</v>
      </c>
      <c r="L6" s="17" t="s">
        <v>1082</v>
      </c>
      <c r="M6" s="17">
        <v>1</v>
      </c>
    </row>
    <row r="7" spans="1:13" x14ac:dyDescent="0.3">
      <c r="A7" s="382"/>
      <c r="B7" s="323" t="s">
        <v>1140</v>
      </c>
      <c r="C7" s="325">
        <v>29.626250158614074</v>
      </c>
      <c r="D7" s="325">
        <f>C7</f>
        <v>29.626250158614074</v>
      </c>
      <c r="E7" s="325">
        <f t="shared" ref="E7:G7" si="0">D7</f>
        <v>29.626250158614074</v>
      </c>
      <c r="F7" s="325">
        <f t="shared" si="0"/>
        <v>29.626250158614074</v>
      </c>
      <c r="G7" s="325">
        <f t="shared" si="0"/>
        <v>29.626250158614074</v>
      </c>
      <c r="H7" s="325"/>
      <c r="I7" s="325"/>
      <c r="J7" s="325"/>
      <c r="K7" s="325"/>
      <c r="L7" s="17" t="s">
        <v>1083</v>
      </c>
      <c r="M7" s="17" t="s">
        <v>1084</v>
      </c>
    </row>
    <row r="8" spans="1:13" x14ac:dyDescent="0.3">
      <c r="A8" s="382"/>
      <c r="B8" s="327" t="s">
        <v>590</v>
      </c>
      <c r="C8" s="325"/>
      <c r="D8" s="325"/>
      <c r="E8" s="325"/>
      <c r="F8" s="325"/>
      <c r="G8" s="325"/>
      <c r="H8" s="325"/>
      <c r="I8" s="325"/>
      <c r="J8" s="325"/>
      <c r="K8" s="325"/>
      <c r="L8" s="328"/>
      <c r="M8" s="328"/>
    </row>
    <row r="9" spans="1:13" x14ac:dyDescent="0.3">
      <c r="A9" s="382"/>
      <c r="B9" s="323" t="s">
        <v>1141</v>
      </c>
      <c r="C9" s="325">
        <f>C6</f>
        <v>0.5951952284946237</v>
      </c>
      <c r="D9" s="325">
        <f>D6</f>
        <v>0.5951952284946237</v>
      </c>
      <c r="E9" s="325">
        <f>E6</f>
        <v>0.5951952284946237</v>
      </c>
      <c r="F9" s="325">
        <f>F6</f>
        <v>0.5951952284946237</v>
      </c>
      <c r="G9" s="325">
        <f>G6</f>
        <v>0.5951952284946237</v>
      </c>
      <c r="H9" s="325"/>
      <c r="I9" s="325"/>
      <c r="J9" s="325"/>
      <c r="K9" s="325"/>
      <c r="L9" s="328" t="s">
        <v>4</v>
      </c>
      <c r="M9" s="17">
        <v>1</v>
      </c>
    </row>
    <row r="10" spans="1:13" x14ac:dyDescent="0.3">
      <c r="A10" s="382"/>
      <c r="B10" s="323" t="s">
        <v>682</v>
      </c>
      <c r="C10" s="383">
        <v>2.3353892968401142E-2</v>
      </c>
      <c r="D10" s="383">
        <f>C10</f>
        <v>2.3353892968401142E-2</v>
      </c>
      <c r="E10" s="383">
        <f>C10*0.87</f>
        <v>2.0317886882508993E-2</v>
      </c>
      <c r="F10" s="383">
        <f>C10*0.84</f>
        <v>1.9617270093456957E-2</v>
      </c>
      <c r="G10" s="383">
        <f>C10*0.79</f>
        <v>1.8449575445036902E-2</v>
      </c>
      <c r="H10" s="383">
        <f>D10*0.75</f>
        <v>1.7515419726300857E-2</v>
      </c>
      <c r="I10" s="383">
        <f>C10*1.25</f>
        <v>2.9192366210501426E-2</v>
      </c>
      <c r="J10" s="383">
        <f>G10*0.75</f>
        <v>1.3837181583777676E-2</v>
      </c>
      <c r="K10" s="383">
        <f>G10*1.25</f>
        <v>2.3061969306296129E-2</v>
      </c>
      <c r="L10" s="328" t="s">
        <v>3</v>
      </c>
      <c r="M10" s="17">
        <v>1</v>
      </c>
    </row>
    <row r="11" spans="1:13" x14ac:dyDescent="0.3">
      <c r="A11" s="382"/>
      <c r="B11" s="323" t="s">
        <v>683</v>
      </c>
      <c r="C11" s="325">
        <v>10.190089453948389</v>
      </c>
      <c r="D11" s="384">
        <f t="shared" ref="D11:D13" si="1">C11</f>
        <v>10.190089453948389</v>
      </c>
      <c r="E11" s="325">
        <f t="shared" ref="E11:E13" si="2">C11*0.87</f>
        <v>8.8653778249350985</v>
      </c>
      <c r="F11" s="325">
        <f t="shared" ref="F11:F13" si="3">C11*0.84</f>
        <v>8.5596751413166459</v>
      </c>
      <c r="G11" s="325">
        <f t="shared" ref="G11:G13" si="4">C11*0.79</f>
        <v>8.0501706686192271</v>
      </c>
      <c r="H11" s="325">
        <f t="shared" ref="H11" si="5">D11*0.75</f>
        <v>7.6425670904612915</v>
      </c>
      <c r="I11" s="325">
        <f t="shared" ref="I11" si="6">C11*1.25</f>
        <v>12.737611817435486</v>
      </c>
      <c r="J11" s="325">
        <f t="shared" ref="J11" si="7">G11*0.75</f>
        <v>6.0376280014644204</v>
      </c>
      <c r="K11" s="325">
        <f t="shared" ref="K11" si="8">G11*1.25</f>
        <v>10.062713335774035</v>
      </c>
      <c r="L11" s="328" t="s">
        <v>3</v>
      </c>
      <c r="M11" s="17">
        <v>1</v>
      </c>
    </row>
    <row r="12" spans="1:13" x14ac:dyDescent="0.3">
      <c r="A12" s="382"/>
      <c r="B12" s="16" t="s">
        <v>684</v>
      </c>
      <c r="C12" s="383">
        <v>6.8669185149258974E-2</v>
      </c>
      <c r="D12" s="383">
        <f t="shared" si="1"/>
        <v>6.8669185149258974E-2</v>
      </c>
      <c r="E12" s="383">
        <f t="shared" si="2"/>
        <v>5.974219107985531E-2</v>
      </c>
      <c r="F12" s="383">
        <f t="shared" si="3"/>
        <v>5.7682115525377539E-2</v>
      </c>
      <c r="G12" s="383">
        <f t="shared" si="4"/>
        <v>5.4248656267914593E-2</v>
      </c>
      <c r="H12" s="383">
        <f>D12*0.85</f>
        <v>5.8368807376870127E-2</v>
      </c>
      <c r="I12" s="383">
        <f>C12*1.15</f>
        <v>7.8969562921647821E-2</v>
      </c>
      <c r="J12" s="383">
        <f>G12*0.85</f>
        <v>4.6111357827727399E-2</v>
      </c>
      <c r="K12" s="383">
        <f>G12*1.15</f>
        <v>6.2385954708101779E-2</v>
      </c>
      <c r="L12" s="17" t="s">
        <v>2</v>
      </c>
      <c r="M12" s="17">
        <v>1</v>
      </c>
    </row>
    <row r="13" spans="1:13" x14ac:dyDescent="0.3">
      <c r="A13" s="382"/>
      <c r="B13" s="16" t="s">
        <v>685</v>
      </c>
      <c r="C13" s="325">
        <v>29.962676473146448</v>
      </c>
      <c r="D13" s="384">
        <f t="shared" si="1"/>
        <v>29.962676473146448</v>
      </c>
      <c r="E13" s="325">
        <f t="shared" si="2"/>
        <v>26.067528531637411</v>
      </c>
      <c r="F13" s="325">
        <f t="shared" si="3"/>
        <v>25.168648237443016</v>
      </c>
      <c r="G13" s="325">
        <f t="shared" si="4"/>
        <v>23.670514413785696</v>
      </c>
      <c r="H13" s="325">
        <f>D13*0.85</f>
        <v>25.468275002174479</v>
      </c>
      <c r="I13" s="325">
        <f>C13*1.15</f>
        <v>34.45707794411841</v>
      </c>
      <c r="J13" s="325">
        <f>G13*0.85</f>
        <v>20.11993725171784</v>
      </c>
      <c r="K13" s="325">
        <f>G13*1.15</f>
        <v>27.221091575853549</v>
      </c>
      <c r="L13" s="17" t="s">
        <v>2</v>
      </c>
      <c r="M13" s="17">
        <v>1</v>
      </c>
    </row>
    <row r="14" spans="1:13" x14ac:dyDescent="0.3">
      <c r="A14" s="382"/>
      <c r="B14" s="327" t="s">
        <v>591</v>
      </c>
      <c r="C14" s="385"/>
      <c r="D14" s="385"/>
      <c r="E14" s="385"/>
      <c r="F14" s="386"/>
      <c r="G14" s="386"/>
      <c r="H14" s="325"/>
      <c r="I14" s="325"/>
      <c r="J14" s="325"/>
      <c r="K14" s="325"/>
      <c r="L14" s="328"/>
      <c r="M14" s="328"/>
    </row>
    <row r="15" spans="1:13" x14ac:dyDescent="0.3">
      <c r="A15" s="382"/>
      <c r="B15" s="387" t="s">
        <v>1085</v>
      </c>
      <c r="C15" s="388">
        <v>1</v>
      </c>
      <c r="D15" s="388">
        <v>1</v>
      </c>
      <c r="E15" s="388">
        <v>1</v>
      </c>
      <c r="F15" s="388">
        <v>1</v>
      </c>
      <c r="G15" s="388">
        <v>1</v>
      </c>
      <c r="H15" s="385"/>
      <c r="I15" s="385"/>
      <c r="J15" s="385"/>
      <c r="K15" s="385"/>
      <c r="L15" s="328"/>
      <c r="M15" s="17">
        <v>1</v>
      </c>
    </row>
    <row r="16" spans="1:13" x14ac:dyDescent="0.3">
      <c r="A16" s="382"/>
      <c r="B16" s="323" t="s">
        <v>1142</v>
      </c>
      <c r="C16" s="325">
        <v>1.59</v>
      </c>
      <c r="D16" s="325">
        <v>1.59</v>
      </c>
      <c r="E16" s="325">
        <v>1.59</v>
      </c>
      <c r="F16" s="325">
        <v>1.59</v>
      </c>
      <c r="G16" s="325">
        <v>1.59</v>
      </c>
      <c r="H16" s="325"/>
      <c r="I16" s="325"/>
      <c r="J16" s="325"/>
      <c r="K16" s="325"/>
      <c r="L16" s="328" t="s">
        <v>1083</v>
      </c>
      <c r="M16" s="17">
        <v>1</v>
      </c>
    </row>
    <row r="17" spans="1:14" x14ac:dyDescent="0.3">
      <c r="A17" s="382"/>
      <c r="B17" s="323" t="s">
        <v>1086</v>
      </c>
      <c r="C17" s="386">
        <v>29.626250158614074</v>
      </c>
      <c r="D17" s="386">
        <v>29.626250158614074</v>
      </c>
      <c r="E17" s="386">
        <v>29.626250158614074</v>
      </c>
      <c r="F17" s="386">
        <v>29.626250158614074</v>
      </c>
      <c r="G17" s="386">
        <v>29.626250158614074</v>
      </c>
      <c r="H17" s="386"/>
      <c r="I17" s="386"/>
      <c r="J17" s="386"/>
      <c r="K17" s="386"/>
      <c r="L17" s="328"/>
      <c r="M17" s="17" t="s">
        <v>1084</v>
      </c>
    </row>
    <row r="18" spans="1:14" x14ac:dyDescent="0.3">
      <c r="A18" s="382"/>
      <c r="B18" s="323" t="s">
        <v>417</v>
      </c>
      <c r="C18" s="338" t="s">
        <v>17</v>
      </c>
      <c r="D18" s="338" t="s">
        <v>17</v>
      </c>
      <c r="E18" s="338" t="s">
        <v>17</v>
      </c>
      <c r="F18" s="338" t="s">
        <v>17</v>
      </c>
      <c r="G18" s="338" t="s">
        <v>17</v>
      </c>
      <c r="H18" s="325"/>
      <c r="I18" s="325"/>
      <c r="J18" s="325"/>
      <c r="K18" s="325"/>
      <c r="L18" s="328"/>
      <c r="M18" s="17">
        <v>1</v>
      </c>
    </row>
    <row r="19" spans="1:14" x14ac:dyDescent="0.3">
      <c r="A19" s="382"/>
      <c r="B19" s="323" t="s">
        <v>418</v>
      </c>
      <c r="C19" s="339" t="s">
        <v>17</v>
      </c>
      <c r="D19" s="339" t="s">
        <v>17</v>
      </c>
      <c r="E19" s="339" t="s">
        <v>17</v>
      </c>
      <c r="F19" s="339" t="s">
        <v>17</v>
      </c>
      <c r="G19" s="339" t="s">
        <v>17</v>
      </c>
      <c r="H19" s="325"/>
      <c r="I19" s="325"/>
      <c r="J19" s="325"/>
      <c r="K19" s="325"/>
      <c r="L19" s="328"/>
      <c r="M19" s="17">
        <v>1</v>
      </c>
    </row>
    <row r="20" spans="1:14" x14ac:dyDescent="0.3">
      <c r="A20" s="382"/>
      <c r="B20" s="323" t="s">
        <v>419</v>
      </c>
      <c r="C20" s="325">
        <v>20</v>
      </c>
      <c r="D20" s="325">
        <v>20</v>
      </c>
      <c r="E20" s="325">
        <v>20</v>
      </c>
      <c r="F20" s="325">
        <v>20</v>
      </c>
      <c r="G20" s="325">
        <v>20</v>
      </c>
      <c r="H20" s="325">
        <v>15</v>
      </c>
      <c r="I20" s="325">
        <v>25</v>
      </c>
      <c r="J20" s="325">
        <v>15</v>
      </c>
      <c r="K20" s="325">
        <v>25</v>
      </c>
      <c r="L20" s="328" t="s">
        <v>1</v>
      </c>
      <c r="M20" s="17">
        <v>1</v>
      </c>
    </row>
    <row r="21" spans="1:14" x14ac:dyDescent="0.3">
      <c r="A21" s="382"/>
      <c r="B21" s="323" t="s">
        <v>420</v>
      </c>
      <c r="C21" s="325">
        <v>2</v>
      </c>
      <c r="D21" s="325">
        <v>2</v>
      </c>
      <c r="E21" s="325">
        <v>2</v>
      </c>
      <c r="F21" s="325">
        <v>2</v>
      </c>
      <c r="G21" s="325">
        <v>2</v>
      </c>
      <c r="H21" s="325">
        <v>1</v>
      </c>
      <c r="I21" s="325">
        <v>3</v>
      </c>
      <c r="J21" s="325">
        <v>1</v>
      </c>
      <c r="K21" s="325">
        <v>3</v>
      </c>
      <c r="L21" s="328" t="s">
        <v>1087</v>
      </c>
      <c r="M21" s="17"/>
    </row>
    <row r="22" spans="1:14" x14ac:dyDescent="0.3">
      <c r="A22" s="382" t="s">
        <v>415</v>
      </c>
      <c r="B22" s="322"/>
      <c r="C22" s="340"/>
      <c r="D22" s="340"/>
      <c r="E22" s="340"/>
      <c r="F22" s="340"/>
      <c r="G22" s="340"/>
      <c r="H22" s="340"/>
      <c r="I22" s="340"/>
      <c r="J22" s="340"/>
      <c r="K22" s="340"/>
      <c r="L22" s="320"/>
      <c r="M22" s="320"/>
    </row>
    <row r="23" spans="1:14" x14ac:dyDescent="0.3">
      <c r="A23" s="382"/>
      <c r="B23" s="323" t="s">
        <v>1143</v>
      </c>
      <c r="C23" s="325">
        <v>0.97090245339854275</v>
      </c>
      <c r="D23" s="325">
        <f>C23</f>
        <v>0.97090245339854275</v>
      </c>
      <c r="E23" s="325">
        <f>C23*0.87</f>
        <v>0.84468513445673221</v>
      </c>
      <c r="F23" s="325">
        <f>C23*0.84</f>
        <v>0.81555806085477589</v>
      </c>
      <c r="G23" s="325">
        <f>C23*0.79</f>
        <v>0.76701293818484884</v>
      </c>
      <c r="H23" s="325">
        <f>C23*0.85</f>
        <v>0.82526708538876137</v>
      </c>
      <c r="I23" s="325">
        <f>C23*1.15</f>
        <v>1.1165378214083241</v>
      </c>
      <c r="J23" s="325">
        <f>C23*0.7</f>
        <v>0.67963171737897987</v>
      </c>
      <c r="K23" s="325">
        <f>C23*0.89</f>
        <v>0.86410318352470306</v>
      </c>
      <c r="L23" s="328" t="s">
        <v>1088</v>
      </c>
      <c r="M23" s="17">
        <v>1</v>
      </c>
      <c r="N23" s="389"/>
    </row>
    <row r="24" spans="1:14" x14ac:dyDescent="0.3">
      <c r="A24" s="382"/>
      <c r="B24" s="323" t="s">
        <v>1144</v>
      </c>
      <c r="C24" s="325">
        <f>C23*0.8</f>
        <v>0.7767219627188342</v>
      </c>
      <c r="D24" s="325">
        <f t="shared" ref="D24:G24" si="9">D23*0.8</f>
        <v>0.7767219627188342</v>
      </c>
      <c r="E24" s="325">
        <f t="shared" si="9"/>
        <v>0.67574810756538584</v>
      </c>
      <c r="F24" s="325">
        <f t="shared" si="9"/>
        <v>0.65244644868382073</v>
      </c>
      <c r="G24" s="325">
        <f t="shared" si="9"/>
        <v>0.61361035054787916</v>
      </c>
      <c r="H24" s="325">
        <f>C24*0.85</f>
        <v>0.66021366831100903</v>
      </c>
      <c r="I24" s="325">
        <f t="shared" ref="I24:I29" si="10">C24*1.15</f>
        <v>0.89323025712665927</v>
      </c>
      <c r="J24" s="325">
        <f t="shared" ref="J24:J29" si="11">C24*0.7</f>
        <v>0.54370537390318385</v>
      </c>
      <c r="K24" s="325">
        <f t="shared" ref="K24:K29" si="12">C24*0.89</f>
        <v>0.69128254681976242</v>
      </c>
      <c r="L24" s="328" t="s">
        <v>1089</v>
      </c>
      <c r="M24" s="17"/>
    </row>
    <row r="25" spans="1:14" x14ac:dyDescent="0.3">
      <c r="A25" s="382"/>
      <c r="B25" s="323" t="s">
        <v>1145</v>
      </c>
      <c r="C25" s="325">
        <f>C23*0.2</f>
        <v>0.19418049067970855</v>
      </c>
      <c r="D25" s="325">
        <f t="shared" ref="D25:G25" si="13">D23*0.2</f>
        <v>0.19418049067970855</v>
      </c>
      <c r="E25" s="325">
        <f t="shared" si="13"/>
        <v>0.16893702689134646</v>
      </c>
      <c r="F25" s="325">
        <f t="shared" si="13"/>
        <v>0.16311161217095518</v>
      </c>
      <c r="G25" s="325">
        <f t="shared" si="13"/>
        <v>0.15340258763696979</v>
      </c>
      <c r="H25" s="325">
        <f t="shared" ref="H25:H29" si="14">C25*0.85</f>
        <v>0.16505341707775226</v>
      </c>
      <c r="I25" s="325">
        <f t="shared" si="10"/>
        <v>0.22330756428166482</v>
      </c>
      <c r="J25" s="325">
        <f t="shared" si="11"/>
        <v>0.13592634347579596</v>
      </c>
      <c r="K25" s="325">
        <f t="shared" si="12"/>
        <v>0.17282063670494061</v>
      </c>
      <c r="L25" s="328" t="s">
        <v>1089</v>
      </c>
      <c r="M25" s="17"/>
    </row>
    <row r="26" spans="1:14" x14ac:dyDescent="0.3">
      <c r="A26" s="382"/>
      <c r="B26" s="323" t="s">
        <v>1146</v>
      </c>
      <c r="C26" s="385">
        <v>75.505998664039879</v>
      </c>
      <c r="D26" s="385">
        <f>C26</f>
        <v>75.505998664039879</v>
      </c>
      <c r="E26" s="385">
        <f>C26*0.87</f>
        <v>65.690218837714696</v>
      </c>
      <c r="F26" s="385">
        <f>C26*0.84</f>
        <v>63.425038877793497</v>
      </c>
      <c r="G26" s="385">
        <f>C26*0.79</f>
        <v>59.649738944591505</v>
      </c>
      <c r="H26" s="325">
        <f t="shared" si="14"/>
        <v>64.180098864433901</v>
      </c>
      <c r="I26" s="325">
        <f t="shared" si="10"/>
        <v>86.831898463645857</v>
      </c>
      <c r="J26" s="325">
        <f t="shared" si="11"/>
        <v>52.85419906482791</v>
      </c>
      <c r="K26" s="325">
        <f t="shared" si="12"/>
        <v>67.20033881099549</v>
      </c>
      <c r="L26" s="328" t="s">
        <v>1090</v>
      </c>
      <c r="M26" s="17">
        <v>1</v>
      </c>
    </row>
    <row r="27" spans="1:14" x14ac:dyDescent="0.3">
      <c r="A27" s="382"/>
      <c r="B27" s="323" t="s">
        <v>686</v>
      </c>
      <c r="C27" s="325">
        <v>3.7233357725199872</v>
      </c>
      <c r="D27" s="385">
        <f t="shared" ref="D27:D30" si="15">C27</f>
        <v>3.7233357725199872</v>
      </c>
      <c r="E27" s="385">
        <f t="shared" ref="E27:E30" si="16">C27*0.87</f>
        <v>3.239302122092389</v>
      </c>
      <c r="F27" s="385">
        <f t="shared" ref="F27:F30" si="17">C27*0.84</f>
        <v>3.1276020489167893</v>
      </c>
      <c r="G27" s="385">
        <f t="shared" ref="G27:G30" si="18">C27*0.79</f>
        <v>2.9414352602907901</v>
      </c>
      <c r="H27" s="325">
        <f t="shared" si="14"/>
        <v>3.164835406641989</v>
      </c>
      <c r="I27" s="325">
        <f t="shared" si="10"/>
        <v>4.2818361383979848</v>
      </c>
      <c r="J27" s="325">
        <f t="shared" si="11"/>
        <v>2.6063350407639909</v>
      </c>
      <c r="K27" s="325">
        <f t="shared" si="12"/>
        <v>3.3137688375427885</v>
      </c>
      <c r="L27" s="328" t="s">
        <v>1091</v>
      </c>
      <c r="M27" s="17">
        <v>1</v>
      </c>
    </row>
    <row r="28" spans="1:14" x14ac:dyDescent="0.3">
      <c r="A28" s="382"/>
      <c r="B28" s="387" t="s">
        <v>687</v>
      </c>
      <c r="C28" s="325">
        <v>2.3973214412458406</v>
      </c>
      <c r="D28" s="385">
        <f t="shared" si="15"/>
        <v>2.3973214412458406</v>
      </c>
      <c r="E28" s="385">
        <f t="shared" si="16"/>
        <v>2.0856696538838815</v>
      </c>
      <c r="F28" s="385">
        <f t="shared" si="17"/>
        <v>2.0137500106465058</v>
      </c>
      <c r="G28" s="385">
        <f t="shared" si="18"/>
        <v>1.8938839385842141</v>
      </c>
      <c r="H28" s="325">
        <f t="shared" si="14"/>
        <v>2.0377232250589645</v>
      </c>
      <c r="I28" s="325">
        <f t="shared" si="10"/>
        <v>2.7569196574327166</v>
      </c>
      <c r="J28" s="325">
        <f t="shared" si="11"/>
        <v>1.6781250088720883</v>
      </c>
      <c r="K28" s="325">
        <f t="shared" si="12"/>
        <v>2.133616082708798</v>
      </c>
      <c r="L28" s="328" t="s">
        <v>1092</v>
      </c>
      <c r="M28" s="17">
        <v>1</v>
      </c>
    </row>
    <row r="29" spans="1:14" x14ac:dyDescent="0.3">
      <c r="A29" s="382"/>
      <c r="B29" s="387" t="s">
        <v>688</v>
      </c>
      <c r="C29" s="325">
        <v>0.6411604284424326</v>
      </c>
      <c r="D29" s="385">
        <f t="shared" si="15"/>
        <v>0.6411604284424326</v>
      </c>
      <c r="E29" s="385">
        <f t="shared" si="16"/>
        <v>0.55780957274491638</v>
      </c>
      <c r="F29" s="385">
        <f t="shared" si="17"/>
        <v>0.53857475989164338</v>
      </c>
      <c r="G29" s="385">
        <f t="shared" si="18"/>
        <v>0.50651673846952172</v>
      </c>
      <c r="H29" s="325">
        <f t="shared" si="14"/>
        <v>0.54498636417606772</v>
      </c>
      <c r="I29" s="325">
        <f t="shared" si="10"/>
        <v>0.73733449270879747</v>
      </c>
      <c r="J29" s="325">
        <f t="shared" si="11"/>
        <v>0.44881229990970278</v>
      </c>
      <c r="K29" s="325">
        <f t="shared" si="12"/>
        <v>0.57063278131376505</v>
      </c>
      <c r="L29" s="328" t="s">
        <v>1093</v>
      </c>
      <c r="M29" s="17">
        <v>1</v>
      </c>
    </row>
    <row r="30" spans="1:14" x14ac:dyDescent="0.3">
      <c r="A30" s="382"/>
      <c r="B30" s="387" t="s">
        <v>689</v>
      </c>
      <c r="C30" s="325">
        <v>0.68485390283171421</v>
      </c>
      <c r="D30" s="385">
        <f t="shared" si="15"/>
        <v>0.68485390283171421</v>
      </c>
      <c r="E30" s="385">
        <f t="shared" si="16"/>
        <v>0.59582289546359135</v>
      </c>
      <c r="F30" s="385">
        <f t="shared" si="17"/>
        <v>0.57527727837863996</v>
      </c>
      <c r="G30" s="385">
        <f t="shared" si="18"/>
        <v>0.54103458323705422</v>
      </c>
      <c r="H30" s="325"/>
      <c r="I30" s="325"/>
      <c r="J30" s="325"/>
      <c r="K30" s="325"/>
      <c r="L30" s="328" t="s">
        <v>1094</v>
      </c>
      <c r="M30" s="17">
        <v>1</v>
      </c>
    </row>
    <row r="31" spans="1:14" x14ac:dyDescent="0.3">
      <c r="A31" s="382" t="s">
        <v>416</v>
      </c>
      <c r="B31" s="322"/>
      <c r="C31" s="325"/>
      <c r="D31" s="325"/>
      <c r="E31" s="325"/>
      <c r="F31" s="325"/>
      <c r="G31" s="325"/>
      <c r="H31" s="340"/>
      <c r="I31" s="340"/>
      <c r="J31" s="386"/>
      <c r="K31" s="386"/>
      <c r="L31" s="17"/>
      <c r="M31" s="343"/>
    </row>
    <row r="32" spans="1:14" x14ac:dyDescent="0.3">
      <c r="A32" s="382"/>
      <c r="B32" s="323" t="s">
        <v>1148</v>
      </c>
      <c r="C32" s="325">
        <v>2.9735749358854067</v>
      </c>
      <c r="D32" s="325">
        <v>2.9735749358854067</v>
      </c>
      <c r="E32" s="325">
        <v>2.9735749358854067</v>
      </c>
      <c r="F32" s="325">
        <v>2.9735749358854067</v>
      </c>
      <c r="G32" s="325">
        <v>2.9735749358854067</v>
      </c>
      <c r="H32" s="325"/>
      <c r="I32" s="325"/>
      <c r="J32" s="325"/>
      <c r="K32" s="325"/>
      <c r="L32" s="17"/>
      <c r="M32" s="17" t="s">
        <v>1095</v>
      </c>
    </row>
    <row r="33" spans="1:13" x14ac:dyDescent="0.3">
      <c r="A33" s="382"/>
      <c r="B33" s="323" t="s">
        <v>1149</v>
      </c>
      <c r="C33" s="325">
        <v>26.048516438356163</v>
      </c>
      <c r="D33" s="325">
        <v>26.048516438356163</v>
      </c>
      <c r="E33" s="325">
        <v>26.048516438356163</v>
      </c>
      <c r="F33" s="325">
        <v>26.048516438356163</v>
      </c>
      <c r="G33" s="325">
        <v>26.048516438356163</v>
      </c>
      <c r="H33" s="340"/>
      <c r="I33" s="340"/>
      <c r="J33" s="386"/>
      <c r="K33" s="386"/>
      <c r="L33" s="17"/>
      <c r="M33" s="17" t="s">
        <v>1095</v>
      </c>
    </row>
    <row r="34" spans="1:13" x14ac:dyDescent="0.3">
      <c r="A34" s="382"/>
      <c r="B34" s="323" t="s">
        <v>1150</v>
      </c>
      <c r="C34" s="325">
        <v>65</v>
      </c>
      <c r="D34" s="325">
        <v>65</v>
      </c>
      <c r="E34" s="325">
        <v>65</v>
      </c>
      <c r="F34" s="325">
        <v>65</v>
      </c>
      <c r="G34" s="325">
        <v>65</v>
      </c>
      <c r="H34" s="325"/>
      <c r="I34" s="325"/>
      <c r="J34" s="325"/>
      <c r="K34" s="325"/>
      <c r="L34" s="17" t="s">
        <v>244</v>
      </c>
      <c r="M34" s="17" t="s">
        <v>1084</v>
      </c>
    </row>
    <row r="35" spans="1:13" x14ac:dyDescent="0.3">
      <c r="A35" s="382"/>
      <c r="B35" s="323" t="s">
        <v>1096</v>
      </c>
      <c r="C35" s="383">
        <v>0.16</v>
      </c>
      <c r="D35" s="383">
        <v>0.16</v>
      </c>
      <c r="E35" s="383">
        <v>0.16</v>
      </c>
      <c r="F35" s="383">
        <v>0.16</v>
      </c>
      <c r="G35" s="383">
        <v>0.16</v>
      </c>
      <c r="H35" s="340"/>
      <c r="I35" s="340"/>
      <c r="J35" s="386"/>
      <c r="K35" s="386"/>
      <c r="L35" s="17" t="s">
        <v>245</v>
      </c>
      <c r="M35" s="17" t="s">
        <v>1084</v>
      </c>
    </row>
    <row r="36" spans="1:13" x14ac:dyDescent="0.3">
      <c r="A36" s="382"/>
      <c r="B36" s="323" t="s">
        <v>1151</v>
      </c>
      <c r="C36" s="383">
        <v>9.0000000000000011E-3</v>
      </c>
      <c r="D36" s="383">
        <v>9.0000000000000011E-3</v>
      </c>
      <c r="E36" s="383">
        <v>9.0000000000000011E-3</v>
      </c>
      <c r="F36" s="383">
        <v>9.0000000000000011E-3</v>
      </c>
      <c r="G36" s="383">
        <v>9.0000000000000011E-3</v>
      </c>
      <c r="H36" s="340"/>
      <c r="I36" s="340"/>
      <c r="J36" s="386"/>
      <c r="K36" s="386"/>
      <c r="L36" s="17"/>
      <c r="M36" s="17" t="s">
        <v>1097</v>
      </c>
    </row>
    <row r="37" spans="1:13" x14ac:dyDescent="0.3">
      <c r="A37" s="382"/>
      <c r="B37" s="323" t="s">
        <v>1152</v>
      </c>
      <c r="C37" s="325">
        <v>19.227115383240911</v>
      </c>
      <c r="D37" s="325">
        <v>19.227115383240911</v>
      </c>
      <c r="E37" s="325">
        <v>19.227115383240911</v>
      </c>
      <c r="F37" s="325">
        <v>19.227115383240911</v>
      </c>
      <c r="G37" s="325">
        <v>19.227115383240911</v>
      </c>
      <c r="H37" s="325"/>
      <c r="I37" s="325"/>
      <c r="J37" s="325"/>
      <c r="K37" s="325"/>
      <c r="L37" s="17"/>
      <c r="M37" s="17">
        <v>1</v>
      </c>
    </row>
    <row r="38" spans="1:13" ht="15" thickBot="1" x14ac:dyDescent="0.35">
      <c r="A38" s="346"/>
      <c r="B38" s="347" t="s">
        <v>1153</v>
      </c>
      <c r="C38" s="348">
        <f>C37*9.97*3.6*0.055</f>
        <v>37.955479393440562</v>
      </c>
      <c r="D38" s="348">
        <f t="shared" ref="D38:G38" si="19">D37*9.97*3.6*0.055</f>
        <v>37.955479393440562</v>
      </c>
      <c r="E38" s="348">
        <f t="shared" si="19"/>
        <v>37.955479393440562</v>
      </c>
      <c r="F38" s="348">
        <f t="shared" si="19"/>
        <v>37.955479393440562</v>
      </c>
      <c r="G38" s="348">
        <f t="shared" si="19"/>
        <v>37.955479393440562</v>
      </c>
      <c r="H38" s="348"/>
      <c r="I38" s="348"/>
      <c r="J38" s="348"/>
      <c r="K38" s="348"/>
      <c r="L38" s="349"/>
      <c r="M38" s="349"/>
    </row>
    <row r="39" spans="1:13" x14ac:dyDescent="0.3">
      <c r="B39" s="351"/>
      <c r="C39" s="352"/>
      <c r="D39" s="352"/>
      <c r="E39" s="352"/>
      <c r="F39" s="352"/>
      <c r="G39" s="352"/>
      <c r="H39" s="352"/>
      <c r="I39" s="352"/>
      <c r="J39" s="352"/>
      <c r="K39" s="352"/>
      <c r="L39" s="353"/>
      <c r="M39" s="353"/>
    </row>
    <row r="40" spans="1:13" x14ac:dyDescent="0.3">
      <c r="A40" s="416" t="s">
        <v>6</v>
      </c>
      <c r="B40" s="416"/>
      <c r="L40" s="356"/>
      <c r="M40" s="357"/>
    </row>
    <row r="41" spans="1:13" x14ac:dyDescent="0.3">
      <c r="A41" s="358"/>
      <c r="B41" s="359" t="s">
        <v>1098</v>
      </c>
      <c r="L41" s="390"/>
      <c r="M41" s="390"/>
    </row>
    <row r="42" spans="1:13" x14ac:dyDescent="0.3">
      <c r="A42" s="358"/>
      <c r="B42" s="361" t="s">
        <v>1099</v>
      </c>
      <c r="L42" s="390"/>
      <c r="M42" s="390"/>
    </row>
    <row r="43" spans="1:13" x14ac:dyDescent="0.3">
      <c r="A43" s="358"/>
      <c r="B43" s="363" t="s">
        <v>1100</v>
      </c>
      <c r="L43" s="362"/>
      <c r="M43" s="362"/>
    </row>
    <row r="44" spans="1:13" x14ac:dyDescent="0.3">
      <c r="A44" s="358"/>
      <c r="B44" s="363" t="s">
        <v>1101</v>
      </c>
      <c r="L44" s="391"/>
      <c r="M44" s="390"/>
    </row>
    <row r="45" spans="1:13" x14ac:dyDescent="0.3">
      <c r="A45" s="358"/>
      <c r="B45" s="359" t="s">
        <v>1102</v>
      </c>
      <c r="L45" s="356"/>
      <c r="M45" s="364"/>
    </row>
    <row r="46" spans="1:13" x14ac:dyDescent="0.3">
      <c r="A46" s="358"/>
      <c r="B46" s="359" t="s">
        <v>1103</v>
      </c>
      <c r="L46" s="365"/>
      <c r="M46" s="365"/>
    </row>
    <row r="47" spans="1:13" x14ac:dyDescent="0.3">
      <c r="A47" s="358"/>
      <c r="B47" s="359" t="s">
        <v>1104</v>
      </c>
      <c r="L47" s="364"/>
      <c r="M47" s="364"/>
    </row>
    <row r="48" spans="1:13" x14ac:dyDescent="0.3">
      <c r="A48" s="358"/>
      <c r="B48" s="392" t="s">
        <v>1105</v>
      </c>
      <c r="L48" s="364"/>
    </row>
    <row r="49" spans="1:13" x14ac:dyDescent="0.3">
      <c r="A49" s="358"/>
      <c r="B49" s="367" t="s">
        <v>1106</v>
      </c>
    </row>
    <row r="50" spans="1:13" x14ac:dyDescent="0.3">
      <c r="A50" s="358"/>
      <c r="B50" s="367" t="s">
        <v>1107</v>
      </c>
      <c r="L50" s="393"/>
      <c r="M50" s="393"/>
    </row>
    <row r="51" spans="1:13" x14ac:dyDescent="0.3">
      <c r="A51" s="358"/>
      <c r="B51" s="394" t="s">
        <v>1108</v>
      </c>
      <c r="L51" s="393"/>
      <c r="M51" s="393"/>
    </row>
    <row r="52" spans="1:13" x14ac:dyDescent="0.3">
      <c r="A52" s="358"/>
      <c r="B52" s="394" t="s">
        <v>1109</v>
      </c>
      <c r="L52" s="395"/>
      <c r="M52" s="395"/>
    </row>
    <row r="53" spans="1:13" x14ac:dyDescent="0.3">
      <c r="A53" s="358"/>
      <c r="B53" s="392" t="s">
        <v>1110</v>
      </c>
    </row>
    <row r="54" spans="1:13" x14ac:dyDescent="0.3">
      <c r="A54" s="358"/>
      <c r="B54" s="392" t="s">
        <v>1111</v>
      </c>
      <c r="L54" s="396"/>
    </row>
    <row r="55" spans="1:13" x14ac:dyDescent="0.3">
      <c r="A55" s="358"/>
      <c r="B55" s="392" t="s">
        <v>1123</v>
      </c>
    </row>
    <row r="56" spans="1:13" x14ac:dyDescent="0.3">
      <c r="A56" s="358"/>
      <c r="B56" s="392" t="s">
        <v>1113</v>
      </c>
      <c r="L56" s="397"/>
      <c r="M56" s="374"/>
    </row>
    <row r="57" spans="1:13" x14ac:dyDescent="0.3">
      <c r="A57" s="358"/>
      <c r="B57" s="392" t="s">
        <v>1154</v>
      </c>
      <c r="L57" s="397"/>
      <c r="M57" s="374"/>
    </row>
    <row r="58" spans="1:13" x14ac:dyDescent="0.3">
      <c r="A58" s="358"/>
      <c r="B58" s="392" t="s">
        <v>1159</v>
      </c>
      <c r="L58" s="397"/>
      <c r="M58" s="374"/>
    </row>
    <row r="59" spans="1:13" x14ac:dyDescent="0.3">
      <c r="A59" s="374"/>
      <c r="B59" s="397"/>
      <c r="L59" s="397"/>
      <c r="M59" s="374"/>
    </row>
    <row r="60" spans="1:13" x14ac:dyDescent="0.3">
      <c r="A60" s="376" t="s">
        <v>16</v>
      </c>
      <c r="B60" s="371"/>
      <c r="L60" s="396"/>
    </row>
    <row r="61" spans="1:13" x14ac:dyDescent="0.3">
      <c r="A61" s="398"/>
      <c r="B61" s="399" t="s">
        <v>1115</v>
      </c>
      <c r="L61" s="396"/>
    </row>
    <row r="62" spans="1:13" x14ac:dyDescent="0.3">
      <c r="A62" s="398"/>
      <c r="B62" s="399" t="s">
        <v>1116</v>
      </c>
    </row>
    <row r="63" spans="1:13" x14ac:dyDescent="0.3">
      <c r="A63" s="398"/>
      <c r="B63" s="399" t="s">
        <v>1156</v>
      </c>
    </row>
    <row r="64" spans="1:13" x14ac:dyDescent="0.3">
      <c r="A64" s="398"/>
      <c r="B64" s="399" t="s">
        <v>1118</v>
      </c>
    </row>
  </sheetData>
  <mergeCells count="2">
    <mergeCell ref="C1:M1"/>
    <mergeCell ref="A40:B40"/>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1"/>
  <dimension ref="A1:XFD64"/>
  <sheetViews>
    <sheetView showGridLines="0" zoomScale="118" workbookViewId="0">
      <selection activeCell="A3" sqref="A3"/>
    </sheetView>
  </sheetViews>
  <sheetFormatPr defaultRowHeight="14.4" x14ac:dyDescent="0.3"/>
  <cols>
    <col min="1" max="1" width="2.77734375" customWidth="1"/>
    <col min="2" max="2" width="40.77734375" customWidth="1"/>
    <col min="3" max="7" width="6" bestFit="1" customWidth="1"/>
    <col min="8" max="11" width="5.33203125" bestFit="1" customWidth="1"/>
    <col min="12" max="12" width="7.77734375" bestFit="1" customWidth="1"/>
    <col min="13" max="13" width="3.88671875" bestFit="1" customWidth="1"/>
    <col min="14" max="14" width="13.109375" bestFit="1" customWidth="1"/>
  </cols>
  <sheetData>
    <row r="1" spans="1:14" ht="24" customHeight="1" x14ac:dyDescent="0.3">
      <c r="A1" s="311" t="s">
        <v>15</v>
      </c>
      <c r="B1" s="6"/>
      <c r="C1" s="415" t="s">
        <v>1138</v>
      </c>
      <c r="D1" s="415"/>
      <c r="E1" s="415"/>
      <c r="F1" s="415"/>
      <c r="G1" s="415"/>
      <c r="H1" s="415"/>
      <c r="I1" s="415"/>
      <c r="J1" s="415"/>
      <c r="K1" s="415"/>
      <c r="L1" s="415"/>
      <c r="M1" s="415"/>
    </row>
    <row r="2" spans="1:14" x14ac:dyDescent="0.3">
      <c r="A2" s="312" t="s">
        <v>412</v>
      </c>
      <c r="B2" s="7"/>
      <c r="C2" s="313">
        <v>2020</v>
      </c>
      <c r="D2" s="313">
        <v>2025</v>
      </c>
      <c r="E2" s="313">
        <v>2030</v>
      </c>
      <c r="F2" s="313">
        <v>2040</v>
      </c>
      <c r="G2" s="313">
        <v>2050</v>
      </c>
      <c r="H2" s="313">
        <v>2025</v>
      </c>
      <c r="I2" s="313">
        <v>2025</v>
      </c>
      <c r="J2" s="313">
        <v>2050</v>
      </c>
      <c r="K2" s="313">
        <v>2050</v>
      </c>
      <c r="L2" s="314" t="s">
        <v>14</v>
      </c>
      <c r="M2" s="314" t="s">
        <v>13</v>
      </c>
    </row>
    <row r="3" spans="1:14" ht="15" thickBot="1" x14ac:dyDescent="0.35">
      <c r="A3" s="315" t="s">
        <v>832</v>
      </c>
      <c r="B3" s="8"/>
      <c r="C3" s="316" t="s">
        <v>1081</v>
      </c>
      <c r="D3" s="316" t="s">
        <v>1081</v>
      </c>
      <c r="E3" s="316" t="s">
        <v>1081</v>
      </c>
      <c r="F3" s="316" t="s">
        <v>1081</v>
      </c>
      <c r="G3" s="316" t="s">
        <v>1081</v>
      </c>
      <c r="H3" s="316" t="s">
        <v>12</v>
      </c>
      <c r="I3" s="316" t="s">
        <v>11</v>
      </c>
      <c r="J3" s="316" t="s">
        <v>12</v>
      </c>
      <c r="K3" s="316" t="s">
        <v>11</v>
      </c>
      <c r="L3" s="317" t="s">
        <v>17</v>
      </c>
      <c r="M3" s="317" t="s">
        <v>17</v>
      </c>
    </row>
    <row r="4" spans="1:14" x14ac:dyDescent="0.3">
      <c r="A4" s="318" t="s">
        <v>413</v>
      </c>
      <c r="B4" s="318" t="s">
        <v>414</v>
      </c>
      <c r="C4" s="2"/>
      <c r="D4" s="319"/>
      <c r="E4" s="319"/>
      <c r="F4" s="319"/>
      <c r="G4" s="319"/>
      <c r="H4" s="319"/>
      <c r="I4" s="319"/>
      <c r="J4" s="319"/>
      <c r="K4" s="319"/>
      <c r="L4" s="320"/>
      <c r="M4" s="320"/>
    </row>
    <row r="5" spans="1:14" x14ac:dyDescent="0.3">
      <c r="A5" s="321" t="s">
        <v>10</v>
      </c>
      <c r="B5" s="322"/>
      <c r="C5" s="319"/>
      <c r="D5" s="319"/>
      <c r="E5" s="319"/>
      <c r="F5" s="319"/>
      <c r="G5" s="319"/>
      <c r="H5" s="319"/>
      <c r="I5" s="319"/>
      <c r="J5" s="319"/>
      <c r="K5" s="319"/>
      <c r="L5" s="320"/>
      <c r="M5" s="320"/>
    </row>
    <row r="6" spans="1:14" x14ac:dyDescent="0.3">
      <c r="A6" s="321"/>
      <c r="B6" s="323" t="s">
        <v>1139</v>
      </c>
      <c r="C6" s="324">
        <v>1.1937764534799515</v>
      </c>
      <c r="D6" s="324">
        <v>1.1937764534799515</v>
      </c>
      <c r="E6" s="324">
        <v>1.1937764534799515</v>
      </c>
      <c r="F6" s="324">
        <v>1.1937764534799515</v>
      </c>
      <c r="G6" s="324">
        <v>1.1937764534799515</v>
      </c>
      <c r="H6" s="325">
        <f>C6*0.9</f>
        <v>1.0743988081319564</v>
      </c>
      <c r="I6" s="325">
        <f>C6*1.1</f>
        <v>1.3131540988279469</v>
      </c>
      <c r="J6" s="325">
        <f>E6*0.9</f>
        <v>1.0743988081319564</v>
      </c>
      <c r="K6" s="325">
        <f>E6*1.1</f>
        <v>1.3131540988279469</v>
      </c>
      <c r="L6" s="3" t="s">
        <v>1082</v>
      </c>
      <c r="M6" s="3">
        <v>1</v>
      </c>
      <c r="N6" s="326"/>
    </row>
    <row r="7" spans="1:14" x14ac:dyDescent="0.3">
      <c r="A7" s="321"/>
      <c r="B7" s="323" t="s">
        <v>1140</v>
      </c>
      <c r="C7" s="324">
        <v>59.281843917501945</v>
      </c>
      <c r="D7" s="324">
        <v>59.281843917501945</v>
      </c>
      <c r="E7" s="324">
        <v>59.281843917501945</v>
      </c>
      <c r="F7" s="324">
        <v>59.281843917501945</v>
      </c>
      <c r="G7" s="324">
        <v>59.281843917501945</v>
      </c>
      <c r="H7" s="324"/>
      <c r="I7" s="324"/>
      <c r="J7" s="324"/>
      <c r="K7" s="324"/>
      <c r="L7" s="3" t="s">
        <v>1083</v>
      </c>
      <c r="M7" s="3" t="s">
        <v>1084</v>
      </c>
    </row>
    <row r="8" spans="1:14" x14ac:dyDescent="0.3">
      <c r="A8" s="321"/>
      <c r="B8" s="327" t="s">
        <v>590</v>
      </c>
      <c r="C8" s="325"/>
      <c r="D8" s="325"/>
      <c r="E8" s="325"/>
      <c r="F8" s="325"/>
      <c r="G8" s="325"/>
      <c r="H8" s="325"/>
      <c r="I8" s="325"/>
      <c r="J8" s="325"/>
      <c r="K8" s="325"/>
      <c r="L8" s="328"/>
      <c r="M8" s="328"/>
    </row>
    <row r="9" spans="1:14" x14ac:dyDescent="0.3">
      <c r="A9" s="321"/>
      <c r="B9" s="329" t="s">
        <v>1141</v>
      </c>
      <c r="C9" s="324">
        <v>1.1937764534799515</v>
      </c>
      <c r="D9" s="324">
        <v>1.1937764534799515</v>
      </c>
      <c r="E9" s="324">
        <v>1.1937764534799515</v>
      </c>
      <c r="F9" s="324">
        <v>1.1937764534799515</v>
      </c>
      <c r="G9" s="324">
        <v>1.1937764534799515</v>
      </c>
      <c r="H9" s="324"/>
      <c r="I9" s="324"/>
      <c r="J9" s="324"/>
      <c r="K9" s="324"/>
      <c r="L9" s="328" t="s">
        <v>4</v>
      </c>
      <c r="M9" s="3">
        <v>1</v>
      </c>
    </row>
    <row r="10" spans="1:14" x14ac:dyDescent="0.3">
      <c r="A10" s="321"/>
      <c r="B10" s="329" t="s">
        <v>682</v>
      </c>
      <c r="C10" s="330">
        <v>2.113724555097192E-2</v>
      </c>
      <c r="D10" s="330">
        <f>C10</f>
        <v>2.113724555097192E-2</v>
      </c>
      <c r="E10" s="330">
        <f>C10*0.87</f>
        <v>1.8389403629345571E-2</v>
      </c>
      <c r="F10" s="330">
        <f>C10*0.84</f>
        <v>1.7755286262816413E-2</v>
      </c>
      <c r="G10" s="330">
        <f>C10*0.79</f>
        <v>1.6698423985267816E-2</v>
      </c>
      <c r="H10" s="330">
        <f>D10*0.75</f>
        <v>1.585293416322894E-2</v>
      </c>
      <c r="I10" s="330">
        <f>C10*1.25</f>
        <v>2.64215569387149E-2</v>
      </c>
      <c r="J10" s="330">
        <f>G10*0.75</f>
        <v>1.2523817988950862E-2</v>
      </c>
      <c r="K10" s="330">
        <f>G10*1.25</f>
        <v>2.087302998158477E-2</v>
      </c>
      <c r="L10" s="331" t="s">
        <v>3</v>
      </c>
      <c r="M10" s="3">
        <v>1</v>
      </c>
      <c r="N10" s="326"/>
    </row>
    <row r="11" spans="1:14" x14ac:dyDescent="0.3">
      <c r="A11" s="321"/>
      <c r="B11" s="329" t="s">
        <v>683</v>
      </c>
      <c r="C11" s="324">
        <v>9.2012865120044509</v>
      </c>
      <c r="D11" s="332">
        <f t="shared" ref="D11:D13" si="0">C11</f>
        <v>9.2012865120044509</v>
      </c>
      <c r="E11" s="324">
        <f t="shared" ref="E11:E13" si="1">C11*0.87</f>
        <v>8.0051192654438719</v>
      </c>
      <c r="F11" s="324">
        <f t="shared" ref="F11:F13" si="2">C11*0.84</f>
        <v>7.7290806700837384</v>
      </c>
      <c r="G11" s="324">
        <f t="shared" ref="G11:G13" si="3">C11*0.79</f>
        <v>7.269016344483517</v>
      </c>
      <c r="H11" s="324">
        <f t="shared" ref="H11" si="4">D11*0.75</f>
        <v>6.9009648840033382</v>
      </c>
      <c r="I11" s="324">
        <f t="shared" ref="I11" si="5">C11*1.25</f>
        <v>11.501608140005564</v>
      </c>
      <c r="J11" s="324">
        <f t="shared" ref="J11" si="6">G11*0.75</f>
        <v>5.4517622583626375</v>
      </c>
      <c r="K11" s="324">
        <f t="shared" ref="K11" si="7">G11*1.25</f>
        <v>9.0862704306043955</v>
      </c>
      <c r="L11" s="331" t="s">
        <v>3</v>
      </c>
      <c r="M11" s="3">
        <v>1</v>
      </c>
    </row>
    <row r="12" spans="1:14" x14ac:dyDescent="0.3">
      <c r="A12" s="321"/>
      <c r="B12" s="4" t="s">
        <v>684</v>
      </c>
      <c r="C12" s="330">
        <v>5.0538519968343007E-2</v>
      </c>
      <c r="D12" s="330">
        <f t="shared" si="0"/>
        <v>5.0538519968343007E-2</v>
      </c>
      <c r="E12" s="330">
        <f t="shared" si="1"/>
        <v>4.3968512372458413E-2</v>
      </c>
      <c r="F12" s="330">
        <f t="shared" si="2"/>
        <v>4.2452356773408126E-2</v>
      </c>
      <c r="G12" s="330">
        <f t="shared" si="3"/>
        <v>3.9925430774990979E-2</v>
      </c>
      <c r="H12" s="330">
        <f>D12*0.85</f>
        <v>4.2957741973091552E-2</v>
      </c>
      <c r="I12" s="330">
        <f>C12*1.15</f>
        <v>5.8119297963594455E-2</v>
      </c>
      <c r="J12" s="330">
        <f>G12*0.85</f>
        <v>3.3936616158742335E-2</v>
      </c>
      <c r="K12" s="330">
        <f>G12*1.15</f>
        <v>4.5914245391239623E-2</v>
      </c>
      <c r="L12" s="3" t="s">
        <v>2</v>
      </c>
      <c r="M12" s="3">
        <v>1</v>
      </c>
      <c r="N12" s="326"/>
    </row>
    <row r="13" spans="1:14" x14ac:dyDescent="0.3">
      <c r="A13" s="321"/>
      <c r="B13" s="4" t="s">
        <v>685</v>
      </c>
      <c r="C13" s="324">
        <v>21.999999999999996</v>
      </c>
      <c r="D13" s="332">
        <f t="shared" si="0"/>
        <v>21.999999999999996</v>
      </c>
      <c r="E13" s="324">
        <f t="shared" si="1"/>
        <v>19.139999999999997</v>
      </c>
      <c r="F13" s="324">
        <f t="shared" si="2"/>
        <v>18.479999999999997</v>
      </c>
      <c r="G13" s="324">
        <f t="shared" si="3"/>
        <v>17.38</v>
      </c>
      <c r="H13" s="324">
        <f>D13*0.85</f>
        <v>18.699999999999996</v>
      </c>
      <c r="I13" s="324">
        <f>C13*1.15</f>
        <v>25.299999999999994</v>
      </c>
      <c r="J13" s="324">
        <f>G13*0.85</f>
        <v>14.772999999999998</v>
      </c>
      <c r="K13" s="324">
        <f>G13*1.15</f>
        <v>19.986999999999998</v>
      </c>
      <c r="L13" s="3" t="s">
        <v>2</v>
      </c>
      <c r="M13" s="3">
        <v>1</v>
      </c>
    </row>
    <row r="14" spans="1:14" x14ac:dyDescent="0.3">
      <c r="A14" s="321"/>
      <c r="B14" s="333" t="s">
        <v>591</v>
      </c>
      <c r="C14" s="334"/>
      <c r="D14" s="334"/>
      <c r="E14" s="334"/>
      <c r="F14" s="335"/>
      <c r="G14" s="335"/>
      <c r="H14" s="324"/>
      <c r="I14" s="324"/>
      <c r="J14" s="324"/>
      <c r="K14" s="324"/>
      <c r="L14" s="331"/>
      <c r="M14" s="331"/>
    </row>
    <row r="15" spans="1:14" x14ac:dyDescent="0.3">
      <c r="A15" s="321"/>
      <c r="B15" s="336" t="s">
        <v>1085</v>
      </c>
      <c r="C15" s="337">
        <v>1</v>
      </c>
      <c r="D15" s="337">
        <v>1</v>
      </c>
      <c r="E15" s="337">
        <v>1</v>
      </c>
      <c r="F15" s="337">
        <v>1</v>
      </c>
      <c r="G15" s="337">
        <v>1</v>
      </c>
      <c r="H15" s="334"/>
      <c r="I15" s="334"/>
      <c r="J15" s="334"/>
      <c r="K15" s="334"/>
      <c r="L15" s="331"/>
      <c r="M15" s="3">
        <v>1</v>
      </c>
    </row>
    <row r="16" spans="1:14" x14ac:dyDescent="0.3">
      <c r="A16" s="321"/>
      <c r="B16" s="329" t="s">
        <v>1142</v>
      </c>
      <c r="C16" s="325">
        <v>1.59</v>
      </c>
      <c r="D16" s="325">
        <v>1.59</v>
      </c>
      <c r="E16" s="325">
        <v>1.59</v>
      </c>
      <c r="F16" s="325">
        <v>1.59</v>
      </c>
      <c r="G16" s="325">
        <v>1.59</v>
      </c>
      <c r="H16" s="325"/>
      <c r="I16" s="325"/>
      <c r="J16" s="325"/>
      <c r="K16" s="325"/>
      <c r="L16" s="331" t="s">
        <v>1083</v>
      </c>
      <c r="M16" s="3">
        <v>1</v>
      </c>
    </row>
    <row r="17" spans="1:14" x14ac:dyDescent="0.3">
      <c r="A17" s="321"/>
      <c r="B17" s="329" t="s">
        <v>1086</v>
      </c>
      <c r="C17" s="335">
        <v>59.281843917501945</v>
      </c>
      <c r="D17" s="335">
        <v>59.281843917501945</v>
      </c>
      <c r="E17" s="335">
        <v>59.281843917501945</v>
      </c>
      <c r="F17" s="335">
        <v>59.281843917501945</v>
      </c>
      <c r="G17" s="335">
        <v>59.281843917501945</v>
      </c>
      <c r="H17" s="335"/>
      <c r="I17" s="335"/>
      <c r="J17" s="335"/>
      <c r="K17" s="335"/>
      <c r="L17" s="331"/>
      <c r="M17" s="3" t="s">
        <v>1084</v>
      </c>
    </row>
    <row r="18" spans="1:14" x14ac:dyDescent="0.3">
      <c r="A18" s="321"/>
      <c r="B18" s="323" t="s">
        <v>417</v>
      </c>
      <c r="C18" s="338" t="s">
        <v>17</v>
      </c>
      <c r="D18" s="338" t="s">
        <v>17</v>
      </c>
      <c r="E18" s="338" t="s">
        <v>17</v>
      </c>
      <c r="F18" s="338" t="s">
        <v>17</v>
      </c>
      <c r="G18" s="338" t="s">
        <v>17</v>
      </c>
      <c r="H18" s="325"/>
      <c r="I18" s="325"/>
      <c r="J18" s="325"/>
      <c r="K18" s="325"/>
      <c r="L18" s="328"/>
      <c r="M18" s="3">
        <v>1</v>
      </c>
    </row>
    <row r="19" spans="1:14" x14ac:dyDescent="0.3">
      <c r="A19" s="321"/>
      <c r="B19" s="323" t="s">
        <v>418</v>
      </c>
      <c r="C19" s="339" t="s">
        <v>17</v>
      </c>
      <c r="D19" s="339" t="s">
        <v>17</v>
      </c>
      <c r="E19" s="339" t="s">
        <v>17</v>
      </c>
      <c r="F19" s="339" t="s">
        <v>17</v>
      </c>
      <c r="G19" s="339" t="s">
        <v>17</v>
      </c>
      <c r="H19" s="325"/>
      <c r="I19" s="325"/>
      <c r="J19" s="325"/>
      <c r="K19" s="325"/>
      <c r="L19" s="328"/>
      <c r="M19" s="3">
        <v>1</v>
      </c>
    </row>
    <row r="20" spans="1:14" x14ac:dyDescent="0.3">
      <c r="A20" s="321"/>
      <c r="B20" s="323" t="s">
        <v>419</v>
      </c>
      <c r="C20" s="324">
        <v>20</v>
      </c>
      <c r="D20" s="324">
        <v>20</v>
      </c>
      <c r="E20" s="324">
        <v>20</v>
      </c>
      <c r="F20" s="324">
        <v>20</v>
      </c>
      <c r="G20" s="324">
        <v>20</v>
      </c>
      <c r="H20" s="325">
        <v>15</v>
      </c>
      <c r="I20" s="325">
        <v>25</v>
      </c>
      <c r="J20" s="325">
        <v>15</v>
      </c>
      <c r="K20" s="325">
        <v>25</v>
      </c>
      <c r="L20" s="328" t="s">
        <v>1</v>
      </c>
      <c r="M20" s="3">
        <v>1</v>
      </c>
      <c r="N20" s="326"/>
    </row>
    <row r="21" spans="1:14" x14ac:dyDescent="0.3">
      <c r="A21" s="321"/>
      <c r="B21" s="323" t="s">
        <v>420</v>
      </c>
      <c r="C21" s="324">
        <v>2</v>
      </c>
      <c r="D21" s="324">
        <v>2</v>
      </c>
      <c r="E21" s="324">
        <v>2</v>
      </c>
      <c r="F21" s="324">
        <v>2</v>
      </c>
      <c r="G21" s="324">
        <v>2</v>
      </c>
      <c r="H21" s="325">
        <v>1</v>
      </c>
      <c r="I21" s="325">
        <v>3</v>
      </c>
      <c r="J21" s="325">
        <v>1</v>
      </c>
      <c r="K21" s="325">
        <v>3</v>
      </c>
      <c r="L21" s="328" t="s">
        <v>1087</v>
      </c>
      <c r="M21" s="3"/>
      <c r="N21" s="326"/>
    </row>
    <row r="22" spans="1:14" x14ac:dyDescent="0.3">
      <c r="A22" s="321" t="s">
        <v>415</v>
      </c>
      <c r="B22" s="322"/>
      <c r="C22" s="340"/>
      <c r="D22" s="340"/>
      <c r="E22" s="340"/>
      <c r="F22" s="340"/>
      <c r="G22" s="340"/>
      <c r="H22" s="340"/>
      <c r="I22" s="340"/>
      <c r="J22" s="340"/>
      <c r="K22" s="340"/>
      <c r="L22" s="320"/>
      <c r="M22" s="320"/>
    </row>
    <row r="23" spans="1:14" x14ac:dyDescent="0.3">
      <c r="A23" s="321"/>
      <c r="B23" s="323" t="s">
        <v>1143</v>
      </c>
      <c r="C23" s="324">
        <v>1.0361130448625524</v>
      </c>
      <c r="D23" s="324">
        <f>C23</f>
        <v>1.0361130448625524</v>
      </c>
      <c r="E23" s="324">
        <f>C23*0.87</f>
        <v>0.90141834903042062</v>
      </c>
      <c r="F23" s="324">
        <f>C23*0.84</f>
        <v>0.87033495768454394</v>
      </c>
      <c r="G23" s="324">
        <f>C23*0.79</f>
        <v>0.81852930544141644</v>
      </c>
      <c r="H23" s="324">
        <f>C23*0.85</f>
        <v>0.88069608813316946</v>
      </c>
      <c r="I23" s="324">
        <f>C23*1.15</f>
        <v>1.1915300015919352</v>
      </c>
      <c r="J23" s="324">
        <f>C23*0.7</f>
        <v>0.72527913140378664</v>
      </c>
      <c r="K23" s="324">
        <f>C23*0.89</f>
        <v>0.92214060992767166</v>
      </c>
      <c r="L23" s="328" t="s">
        <v>1088</v>
      </c>
      <c r="M23" s="3">
        <v>1</v>
      </c>
      <c r="N23" s="341"/>
    </row>
    <row r="24" spans="1:14" x14ac:dyDescent="0.3">
      <c r="A24" s="321"/>
      <c r="B24" s="323" t="s">
        <v>1144</v>
      </c>
      <c r="C24" s="325">
        <f>C23*0.8</f>
        <v>0.82889043589004197</v>
      </c>
      <c r="D24" s="325">
        <f t="shared" ref="D24:G24" si="8">D23*0.8</f>
        <v>0.82889043589004197</v>
      </c>
      <c r="E24" s="325">
        <f t="shared" si="8"/>
        <v>0.72113467922433649</v>
      </c>
      <c r="F24" s="325">
        <f t="shared" si="8"/>
        <v>0.6962679661476352</v>
      </c>
      <c r="G24" s="325">
        <f t="shared" si="8"/>
        <v>0.65482344435313322</v>
      </c>
      <c r="H24" s="325">
        <f>C24*0.85</f>
        <v>0.7045568705065357</v>
      </c>
      <c r="I24" s="325">
        <f t="shared" ref="I24:I29" si="9">C24*1.15</f>
        <v>0.95322400127354823</v>
      </c>
      <c r="J24" s="325">
        <f t="shared" ref="J24:J29" si="10">C24*0.7</f>
        <v>0.58022330512302933</v>
      </c>
      <c r="K24" s="325">
        <f t="shared" ref="K24:K29" si="11">C24*0.89</f>
        <v>0.7377124879421374</v>
      </c>
      <c r="L24" s="328" t="s">
        <v>1089</v>
      </c>
      <c r="M24" s="3"/>
    </row>
    <row r="25" spans="1:14" x14ac:dyDescent="0.3">
      <c r="A25" s="321"/>
      <c r="B25" s="323" t="s">
        <v>1145</v>
      </c>
      <c r="C25" s="325">
        <f>C23*0.2</f>
        <v>0.20722260897251049</v>
      </c>
      <c r="D25" s="325">
        <f t="shared" ref="D25:G25" si="12">D23*0.2</f>
        <v>0.20722260897251049</v>
      </c>
      <c r="E25" s="325">
        <f t="shared" si="12"/>
        <v>0.18028366980608412</v>
      </c>
      <c r="F25" s="325">
        <f t="shared" si="12"/>
        <v>0.1740669915369088</v>
      </c>
      <c r="G25" s="325">
        <f t="shared" si="12"/>
        <v>0.16370586108828331</v>
      </c>
      <c r="H25" s="325">
        <f t="shared" ref="H25:H29" si="13">C25*0.85</f>
        <v>0.17613921762663393</v>
      </c>
      <c r="I25" s="325">
        <f t="shared" si="9"/>
        <v>0.23830600031838706</v>
      </c>
      <c r="J25" s="325">
        <f t="shared" si="10"/>
        <v>0.14505582628075733</v>
      </c>
      <c r="K25" s="325">
        <f t="shared" si="11"/>
        <v>0.18442812198553435</v>
      </c>
      <c r="L25" s="328" t="s">
        <v>1089</v>
      </c>
      <c r="M25" s="3"/>
    </row>
    <row r="26" spans="1:14" x14ac:dyDescent="0.3">
      <c r="A26" s="321"/>
      <c r="B26" s="323" t="s">
        <v>1146</v>
      </c>
      <c r="C26" s="342">
        <v>63.560608461635148</v>
      </c>
      <c r="D26" s="342">
        <f>C26</f>
        <v>63.560608461635148</v>
      </c>
      <c r="E26" s="342">
        <f>C26*0.87</f>
        <v>55.297729361622579</v>
      </c>
      <c r="F26" s="342">
        <f>C26*0.84</f>
        <v>53.390911107773519</v>
      </c>
      <c r="G26" s="342">
        <f>C26*0.79</f>
        <v>50.212880684691768</v>
      </c>
      <c r="H26" s="324">
        <f t="shared" si="13"/>
        <v>54.026517192389875</v>
      </c>
      <c r="I26" s="324">
        <f t="shared" si="9"/>
        <v>73.094699730880421</v>
      </c>
      <c r="J26" s="324">
        <f t="shared" si="10"/>
        <v>44.492425923144602</v>
      </c>
      <c r="K26" s="324">
        <f t="shared" si="11"/>
        <v>56.568941530855284</v>
      </c>
      <c r="L26" s="328" t="s">
        <v>1090</v>
      </c>
      <c r="M26" s="3">
        <v>1</v>
      </c>
    </row>
    <row r="27" spans="1:14" x14ac:dyDescent="0.3">
      <c r="A27" s="321"/>
      <c r="B27" s="323" t="s">
        <v>686</v>
      </c>
      <c r="C27" s="324">
        <v>3.156361527436836</v>
      </c>
      <c r="D27" s="342">
        <f t="shared" ref="D27:D30" si="14">C27</f>
        <v>3.156361527436836</v>
      </c>
      <c r="E27" s="342">
        <f t="shared" ref="E27:E30" si="15">C27*0.87</f>
        <v>2.7460345288700472</v>
      </c>
      <c r="F27" s="342">
        <f t="shared" ref="F27:F30" si="16">C27*0.84</f>
        <v>2.6513436830469419</v>
      </c>
      <c r="G27" s="342">
        <f t="shared" ref="G27:G30" si="17">C27*0.79</f>
        <v>2.4935256066751004</v>
      </c>
      <c r="H27" s="324">
        <f t="shared" si="13"/>
        <v>2.6829072983213105</v>
      </c>
      <c r="I27" s="324">
        <f t="shared" si="9"/>
        <v>3.629815756552361</v>
      </c>
      <c r="J27" s="324">
        <f t="shared" si="10"/>
        <v>2.209453069205785</v>
      </c>
      <c r="K27" s="324">
        <f t="shared" si="11"/>
        <v>2.8091617594187839</v>
      </c>
      <c r="L27" s="328" t="s">
        <v>1091</v>
      </c>
      <c r="M27" s="3">
        <v>1</v>
      </c>
    </row>
    <row r="28" spans="1:14" x14ac:dyDescent="0.3">
      <c r="A28" s="321"/>
      <c r="B28" s="336" t="s">
        <v>687</v>
      </c>
      <c r="C28" s="324">
        <v>2.0807632819043267</v>
      </c>
      <c r="D28" s="342">
        <f t="shared" si="14"/>
        <v>2.0807632819043267</v>
      </c>
      <c r="E28" s="342">
        <f t="shared" si="15"/>
        <v>1.8102640552567641</v>
      </c>
      <c r="F28" s="342">
        <f t="shared" si="16"/>
        <v>1.7478411567996344</v>
      </c>
      <c r="G28" s="342">
        <f t="shared" si="17"/>
        <v>1.6438029927044182</v>
      </c>
      <c r="H28" s="324">
        <f t="shared" si="13"/>
        <v>1.7686487896186776</v>
      </c>
      <c r="I28" s="324">
        <f t="shared" si="9"/>
        <v>2.3928777741899756</v>
      </c>
      <c r="J28" s="324">
        <f t="shared" si="10"/>
        <v>1.4565342973330286</v>
      </c>
      <c r="K28" s="324">
        <f t="shared" si="11"/>
        <v>1.8518793208948507</v>
      </c>
      <c r="L28" s="328" t="s">
        <v>1092</v>
      </c>
      <c r="M28" s="3">
        <v>1</v>
      </c>
    </row>
    <row r="29" spans="1:14" x14ac:dyDescent="0.3">
      <c r="A29" s="321"/>
      <c r="B29" s="336" t="s">
        <v>688</v>
      </c>
      <c r="C29" s="324">
        <v>0.57894494733532009</v>
      </c>
      <c r="D29" s="342">
        <f t="shared" si="14"/>
        <v>0.57894494733532009</v>
      </c>
      <c r="E29" s="342">
        <f t="shared" si="15"/>
        <v>0.50368210418172843</v>
      </c>
      <c r="F29" s="342">
        <f t="shared" si="16"/>
        <v>0.48631375576166885</v>
      </c>
      <c r="G29" s="342">
        <f t="shared" si="17"/>
        <v>0.45736650839490289</v>
      </c>
      <c r="H29" s="324">
        <f t="shared" si="13"/>
        <v>0.49210320523502205</v>
      </c>
      <c r="I29" s="324">
        <f t="shared" si="9"/>
        <v>0.66578668943561803</v>
      </c>
      <c r="J29" s="324">
        <f t="shared" si="10"/>
        <v>0.40526146313472405</v>
      </c>
      <c r="K29" s="324">
        <f t="shared" si="11"/>
        <v>0.51526100312843492</v>
      </c>
      <c r="L29" s="328" t="s">
        <v>1093</v>
      </c>
      <c r="M29" s="3">
        <v>1</v>
      </c>
    </row>
    <row r="30" spans="1:14" x14ac:dyDescent="0.3">
      <c r="A30" s="321"/>
      <c r="B30" s="336" t="s">
        <v>689</v>
      </c>
      <c r="C30" s="324">
        <v>0.49665329819718934</v>
      </c>
      <c r="D30" s="342">
        <f t="shared" si="14"/>
        <v>0.49665329819718934</v>
      </c>
      <c r="E30" s="342">
        <f t="shared" si="15"/>
        <v>0.43208836943155471</v>
      </c>
      <c r="F30" s="342">
        <f t="shared" si="16"/>
        <v>0.41718877048563902</v>
      </c>
      <c r="G30" s="342">
        <f t="shared" si="17"/>
        <v>0.3923561055757796</v>
      </c>
      <c r="H30" s="324"/>
      <c r="I30" s="324"/>
      <c r="J30" s="324"/>
      <c r="K30" s="324"/>
      <c r="L30" s="328" t="s">
        <v>1094</v>
      </c>
      <c r="M30" s="3">
        <v>1</v>
      </c>
    </row>
    <row r="31" spans="1:14" x14ac:dyDescent="0.3">
      <c r="A31" s="321" t="s">
        <v>416</v>
      </c>
      <c r="B31" s="321"/>
      <c r="C31" s="324"/>
      <c r="D31" s="324"/>
      <c r="E31" s="324"/>
      <c r="F31" s="324"/>
      <c r="G31" s="324"/>
      <c r="H31" s="340"/>
      <c r="I31" s="340"/>
      <c r="J31" s="335"/>
      <c r="K31" s="335"/>
      <c r="L31" s="3"/>
      <c r="M31" s="343"/>
    </row>
    <row r="32" spans="1:14" x14ac:dyDescent="0.3">
      <c r="A32" s="321"/>
      <c r="B32" s="329" t="s">
        <v>1148</v>
      </c>
      <c r="C32" s="324">
        <f>5.89</f>
        <v>5.89</v>
      </c>
      <c r="D32" s="324">
        <f>C32</f>
        <v>5.89</v>
      </c>
      <c r="E32" s="324">
        <f t="shared" ref="E32:G32" si="18">D32</f>
        <v>5.89</v>
      </c>
      <c r="F32" s="324">
        <f t="shared" si="18"/>
        <v>5.89</v>
      </c>
      <c r="G32" s="324">
        <f t="shared" si="18"/>
        <v>5.89</v>
      </c>
      <c r="H32" s="325"/>
      <c r="I32" s="325"/>
      <c r="J32" s="325"/>
      <c r="K32" s="325"/>
      <c r="L32" s="3"/>
      <c r="M32" s="3" t="s">
        <v>1095</v>
      </c>
    </row>
    <row r="33" spans="1:15" x14ac:dyDescent="0.3">
      <c r="A33" s="18"/>
      <c r="B33" s="329" t="s">
        <v>1149</v>
      </c>
      <c r="C33" s="324">
        <v>52.12283287671233</v>
      </c>
      <c r="D33" s="324">
        <v>52.12283287671233</v>
      </c>
      <c r="E33" s="324">
        <v>52.12283287671233</v>
      </c>
      <c r="F33" s="324">
        <v>52.12283287671233</v>
      </c>
      <c r="G33" s="324">
        <v>52.12283287671233</v>
      </c>
      <c r="H33" s="340"/>
      <c r="I33" s="340"/>
      <c r="J33" s="335"/>
      <c r="K33" s="335"/>
      <c r="L33" s="3"/>
      <c r="M33" s="3" t="s">
        <v>1095</v>
      </c>
    </row>
    <row r="34" spans="1:15" x14ac:dyDescent="0.3">
      <c r="A34" s="321"/>
      <c r="B34" s="329" t="s">
        <v>1150</v>
      </c>
      <c r="C34" s="324">
        <v>65</v>
      </c>
      <c r="D34" s="324">
        <v>65</v>
      </c>
      <c r="E34" s="324">
        <v>65</v>
      </c>
      <c r="F34" s="324">
        <v>65</v>
      </c>
      <c r="G34" s="324">
        <v>65</v>
      </c>
      <c r="H34" s="325"/>
      <c r="I34" s="325"/>
      <c r="J34" s="325"/>
      <c r="K34" s="325"/>
      <c r="L34" s="3" t="s">
        <v>244</v>
      </c>
      <c r="M34" s="3" t="s">
        <v>1084</v>
      </c>
    </row>
    <row r="35" spans="1:15" x14ac:dyDescent="0.3">
      <c r="A35" s="18"/>
      <c r="B35" s="329" t="s">
        <v>1096</v>
      </c>
      <c r="C35" s="330">
        <v>0.16</v>
      </c>
      <c r="D35" s="330">
        <v>0.16</v>
      </c>
      <c r="E35" s="330">
        <v>0.16</v>
      </c>
      <c r="F35" s="330">
        <v>0.16</v>
      </c>
      <c r="G35" s="330">
        <v>0.16</v>
      </c>
      <c r="H35" s="340"/>
      <c r="I35" s="340"/>
      <c r="J35" s="335"/>
      <c r="K35" s="335"/>
      <c r="L35" s="3" t="s">
        <v>245</v>
      </c>
      <c r="M35" s="3" t="s">
        <v>1084</v>
      </c>
    </row>
    <row r="36" spans="1:15" x14ac:dyDescent="0.3">
      <c r="A36" s="18"/>
      <c r="B36" s="329" t="s">
        <v>1151</v>
      </c>
      <c r="C36" s="330">
        <v>9.0000000000000011E-3</v>
      </c>
      <c r="D36" s="330">
        <v>9.0000000000000011E-3</v>
      </c>
      <c r="E36" s="330">
        <v>9.0000000000000011E-3</v>
      </c>
      <c r="F36" s="330">
        <v>9.0000000000000011E-3</v>
      </c>
      <c r="G36" s="330">
        <v>9.0000000000000011E-3</v>
      </c>
      <c r="H36" s="340"/>
      <c r="I36" s="340"/>
      <c r="J36" s="335"/>
      <c r="K36" s="335"/>
      <c r="L36" s="3"/>
      <c r="M36" s="3" t="s">
        <v>1097</v>
      </c>
    </row>
    <row r="37" spans="1:15" x14ac:dyDescent="0.3">
      <c r="A37" s="322"/>
      <c r="B37" s="329" t="s">
        <v>1152</v>
      </c>
      <c r="C37" s="324">
        <v>43.806496300965897</v>
      </c>
      <c r="D37" s="324">
        <f>C37</f>
        <v>43.806496300965897</v>
      </c>
      <c r="E37" s="324">
        <f t="shared" ref="E37:G37" si="19">D37</f>
        <v>43.806496300965897</v>
      </c>
      <c r="F37" s="324">
        <f t="shared" si="19"/>
        <v>43.806496300965897</v>
      </c>
      <c r="G37" s="325">
        <f t="shared" si="19"/>
        <v>43.806496300965897</v>
      </c>
      <c r="H37" s="325"/>
      <c r="I37" s="325"/>
      <c r="J37" s="325"/>
      <c r="K37" s="325"/>
      <c r="L37" s="3"/>
      <c r="M37" s="3">
        <v>1</v>
      </c>
      <c r="N37" s="344"/>
      <c r="O37" s="345"/>
    </row>
    <row r="38" spans="1:15" s="350" customFormat="1" ht="15" thickBot="1" x14ac:dyDescent="0.35">
      <c r="A38" s="346"/>
      <c r="B38" s="347" t="s">
        <v>1153</v>
      </c>
      <c r="C38" s="348">
        <f>C37*9.97*3.6*0.055</f>
        <v>86.476652087884759</v>
      </c>
      <c r="D38" s="348">
        <f t="shared" ref="D38:G38" si="20">D37*9.97*3.6*0.055</f>
        <v>86.476652087884759</v>
      </c>
      <c r="E38" s="348">
        <f t="shared" si="20"/>
        <v>86.476652087884759</v>
      </c>
      <c r="F38" s="348">
        <f t="shared" si="20"/>
        <v>86.476652087884759</v>
      </c>
      <c r="G38" s="348">
        <f t="shared" si="20"/>
        <v>86.476652087884759</v>
      </c>
      <c r="H38" s="348"/>
      <c r="I38" s="348"/>
      <c r="J38" s="348"/>
      <c r="K38" s="348"/>
      <c r="L38" s="349"/>
      <c r="M38" s="349"/>
    </row>
    <row r="39" spans="1:15" s="350" customFormat="1" x14ac:dyDescent="0.3">
      <c r="B39" s="351"/>
      <c r="C39" s="352"/>
      <c r="D39" s="352"/>
      <c r="E39" s="352"/>
      <c r="F39" s="352"/>
      <c r="G39" s="352"/>
      <c r="H39" s="352"/>
      <c r="I39" s="352"/>
      <c r="J39" s="352"/>
      <c r="K39" s="352"/>
      <c r="L39" s="353"/>
      <c r="M39" s="353"/>
    </row>
    <row r="40" spans="1:15" x14ac:dyDescent="0.3">
      <c r="A40" s="416" t="s">
        <v>6</v>
      </c>
      <c r="B40" s="416"/>
      <c r="C40" s="354"/>
      <c r="D40" s="355"/>
      <c r="E40" s="354"/>
      <c r="F40" s="354"/>
      <c r="G40" s="355"/>
      <c r="H40" s="355"/>
      <c r="I40" s="354"/>
      <c r="J40" s="354"/>
      <c r="K40" s="354"/>
      <c r="L40" s="356"/>
      <c r="M40" s="357"/>
      <c r="N40" s="344"/>
    </row>
    <row r="41" spans="1:15" x14ac:dyDescent="0.3">
      <c r="A41" s="358"/>
      <c r="B41" s="359" t="s">
        <v>1098</v>
      </c>
      <c r="C41" s="360"/>
      <c r="D41" s="360"/>
      <c r="E41" s="360"/>
      <c r="F41" s="360"/>
      <c r="G41" s="360"/>
      <c r="H41" s="360"/>
      <c r="I41" s="360"/>
      <c r="J41" s="360"/>
      <c r="K41" s="360"/>
      <c r="L41" s="344"/>
      <c r="M41" s="344"/>
      <c r="N41" s="344"/>
      <c r="O41" s="345"/>
    </row>
    <row r="42" spans="1:15" x14ac:dyDescent="0.3">
      <c r="A42" s="358"/>
      <c r="B42" s="361" t="s">
        <v>1099</v>
      </c>
      <c r="C42" s="360"/>
      <c r="D42" s="360"/>
      <c r="E42" s="360"/>
      <c r="F42" s="360"/>
      <c r="G42" s="360"/>
      <c r="H42" s="360"/>
      <c r="I42" s="360"/>
      <c r="J42" s="360"/>
      <c r="K42" s="360"/>
      <c r="L42" s="344"/>
      <c r="M42" s="344"/>
      <c r="N42" s="362"/>
    </row>
    <row r="43" spans="1:15" x14ac:dyDescent="0.3">
      <c r="A43" s="358"/>
      <c r="B43" s="363" t="s">
        <v>1100</v>
      </c>
      <c r="C43" s="362"/>
      <c r="D43" s="362"/>
      <c r="E43" s="362"/>
      <c r="F43" s="362"/>
      <c r="G43" s="362"/>
      <c r="H43" s="362"/>
      <c r="I43" s="362"/>
      <c r="J43" s="362"/>
      <c r="K43" s="362"/>
      <c r="L43" s="362"/>
      <c r="M43" s="362"/>
      <c r="N43" s="344"/>
    </row>
    <row r="44" spans="1:15" x14ac:dyDescent="0.3">
      <c r="A44" s="358"/>
      <c r="B44" s="363" t="s">
        <v>1101</v>
      </c>
      <c r="C44" s="360"/>
      <c r="D44" s="360"/>
      <c r="E44" s="360"/>
      <c r="F44" s="360"/>
      <c r="G44" s="360"/>
      <c r="H44" s="360"/>
      <c r="I44" s="360"/>
      <c r="J44" s="360"/>
      <c r="K44" s="360"/>
      <c r="L44" s="360"/>
      <c r="M44" s="344"/>
      <c r="N44" s="364"/>
    </row>
    <row r="45" spans="1:15" x14ac:dyDescent="0.3">
      <c r="A45" s="358"/>
      <c r="B45" s="359" t="s">
        <v>1102</v>
      </c>
      <c r="C45" s="365"/>
      <c r="D45" s="365"/>
      <c r="E45" s="365"/>
      <c r="F45" s="365"/>
      <c r="G45" s="365"/>
      <c r="H45" s="365"/>
      <c r="I45" s="365"/>
      <c r="J45" s="365"/>
      <c r="K45" s="365"/>
      <c r="L45" s="356"/>
      <c r="M45" s="364"/>
      <c r="N45" s="365"/>
    </row>
    <row r="46" spans="1:15" x14ac:dyDescent="0.3">
      <c r="A46" s="358"/>
      <c r="B46" s="359" t="s">
        <v>1103</v>
      </c>
      <c r="C46" s="365"/>
      <c r="D46" s="365"/>
      <c r="E46" s="365"/>
      <c r="F46" s="365"/>
      <c r="G46" s="365"/>
      <c r="H46" s="365"/>
      <c r="I46" s="365"/>
      <c r="J46" s="365"/>
      <c r="K46" s="365"/>
      <c r="L46" s="365"/>
      <c r="M46" s="365"/>
      <c r="N46" s="364"/>
    </row>
    <row r="47" spans="1:15" x14ac:dyDescent="0.3">
      <c r="A47" s="358"/>
      <c r="B47" s="359" t="s">
        <v>1104</v>
      </c>
      <c r="C47" s="364"/>
      <c r="D47" s="364"/>
      <c r="E47" s="364"/>
      <c r="F47" s="364"/>
      <c r="G47" s="364"/>
      <c r="H47" s="364"/>
      <c r="I47" s="364"/>
      <c r="J47" s="364"/>
      <c r="K47" s="364"/>
      <c r="L47" s="364"/>
      <c r="M47" s="364"/>
    </row>
    <row r="48" spans="1:15" x14ac:dyDescent="0.3">
      <c r="A48" s="358"/>
      <c r="B48" s="366" t="s">
        <v>1105</v>
      </c>
      <c r="C48" s="364"/>
      <c r="D48" s="364"/>
      <c r="E48" s="364"/>
      <c r="F48" s="364"/>
      <c r="G48" s="364"/>
      <c r="H48" s="364"/>
      <c r="I48" s="364"/>
      <c r="J48" s="364"/>
      <c r="K48" s="364"/>
      <c r="L48" s="364"/>
    </row>
    <row r="49" spans="1:16384" x14ac:dyDescent="0.3">
      <c r="A49" s="358"/>
      <c r="B49" s="367" t="s">
        <v>1106</v>
      </c>
      <c r="C49" s="362"/>
      <c r="D49" s="362"/>
      <c r="E49" s="362"/>
      <c r="F49" s="362"/>
      <c r="G49" s="362"/>
      <c r="H49" s="362"/>
      <c r="I49" s="362"/>
      <c r="J49" s="362"/>
      <c r="K49" s="362"/>
      <c r="N49" s="368"/>
      <c r="O49" s="368"/>
    </row>
    <row r="50" spans="1:16384" x14ac:dyDescent="0.3">
      <c r="A50" s="358"/>
      <c r="B50" s="367" t="s">
        <v>1107</v>
      </c>
      <c r="C50" s="368"/>
      <c r="D50" s="368"/>
      <c r="E50" s="368"/>
      <c r="F50" s="368"/>
      <c r="G50" s="368"/>
      <c r="H50" s="368"/>
      <c r="I50" s="368"/>
      <c r="J50" s="368"/>
      <c r="K50" s="368"/>
      <c r="L50" s="368"/>
      <c r="M50" s="368"/>
      <c r="N50" s="368"/>
      <c r="O50" s="368"/>
    </row>
    <row r="51" spans="1:16384" x14ac:dyDescent="0.3">
      <c r="A51" s="358"/>
      <c r="B51" s="369" t="s">
        <v>1108</v>
      </c>
      <c r="C51" s="368"/>
      <c r="D51" s="368"/>
      <c r="E51" s="368"/>
      <c r="F51" s="368"/>
      <c r="G51" s="368"/>
      <c r="H51" s="368"/>
      <c r="I51" s="368"/>
      <c r="J51" s="368"/>
      <c r="K51" s="368"/>
      <c r="L51" s="368"/>
      <c r="M51" s="368"/>
      <c r="N51" s="370"/>
      <c r="O51" s="370"/>
    </row>
    <row r="52" spans="1:16384" x14ac:dyDescent="0.3">
      <c r="A52" s="358"/>
      <c r="B52" s="369" t="s">
        <v>1109</v>
      </c>
      <c r="C52" s="368"/>
      <c r="D52" s="368"/>
      <c r="E52" s="370"/>
      <c r="F52" s="370"/>
      <c r="G52" s="370"/>
      <c r="H52" s="370"/>
      <c r="I52" s="370"/>
      <c r="J52" s="370"/>
      <c r="K52" s="370"/>
      <c r="L52" s="370"/>
      <c r="M52" s="370"/>
    </row>
    <row r="53" spans="1:16384" x14ac:dyDescent="0.3">
      <c r="A53" s="358"/>
      <c r="B53" s="366" t="s">
        <v>1110</v>
      </c>
      <c r="C53" s="368"/>
      <c r="D53" s="368"/>
      <c r="E53" s="371"/>
      <c r="F53" s="371"/>
      <c r="G53" s="371"/>
      <c r="H53" s="371"/>
      <c r="I53" s="371"/>
      <c r="J53" s="371"/>
    </row>
    <row r="54" spans="1:16384" x14ac:dyDescent="0.3">
      <c r="A54" s="358"/>
      <c r="B54" s="366" t="s">
        <v>1111</v>
      </c>
      <c r="C54" s="368"/>
      <c r="D54" s="368"/>
      <c r="E54" s="372"/>
      <c r="F54" s="373"/>
      <c r="G54" s="372"/>
      <c r="H54" s="372"/>
      <c r="I54" s="372"/>
      <c r="J54" s="372"/>
      <c r="K54" s="372"/>
      <c r="L54" s="372"/>
    </row>
    <row r="55" spans="1:16384" x14ac:dyDescent="0.3">
      <c r="A55" s="358"/>
      <c r="B55" s="366" t="s">
        <v>1112</v>
      </c>
      <c r="C55" s="370"/>
      <c r="D55" s="370"/>
      <c r="E55" s="372"/>
      <c r="F55" s="372"/>
      <c r="G55" s="372"/>
      <c r="H55" s="372"/>
      <c r="I55" s="372"/>
      <c r="J55" s="372"/>
    </row>
    <row r="56" spans="1:16384" x14ac:dyDescent="0.3">
      <c r="A56" s="358"/>
      <c r="B56" s="366" t="s">
        <v>1113</v>
      </c>
      <c r="C56" s="374"/>
      <c r="D56" s="375"/>
      <c r="E56" s="374"/>
      <c r="F56" s="375"/>
      <c r="G56" s="374"/>
      <c r="H56" s="375"/>
      <c r="I56" s="374"/>
      <c r="J56" s="375"/>
      <c r="K56" s="374"/>
      <c r="L56" s="375"/>
      <c r="M56" s="374"/>
      <c r="N56" s="375"/>
      <c r="O56" s="374"/>
      <c r="P56" s="375"/>
      <c r="Q56" s="374"/>
      <c r="R56" s="375"/>
      <c r="S56" s="374"/>
      <c r="T56" s="375"/>
      <c r="U56" s="374"/>
      <c r="V56" s="375"/>
      <c r="W56" s="374"/>
      <c r="X56" s="375"/>
      <c r="Y56" s="374"/>
      <c r="Z56" s="375"/>
      <c r="AA56" s="374"/>
      <c r="AB56" s="375"/>
      <c r="AC56" s="374"/>
      <c r="AD56" s="375"/>
      <c r="AE56" s="374"/>
      <c r="AF56" s="375"/>
      <c r="AG56" s="374"/>
      <c r="AH56" s="375"/>
      <c r="AI56" s="374"/>
      <c r="AJ56" s="375"/>
      <c r="AK56" s="374"/>
      <c r="AL56" s="375"/>
      <c r="AM56" s="374"/>
      <c r="AN56" s="375"/>
      <c r="AO56" s="374"/>
      <c r="AP56" s="375"/>
      <c r="AQ56" s="374"/>
      <c r="AR56" s="375"/>
      <c r="AS56" s="374"/>
      <c r="AT56" s="375"/>
      <c r="AU56" s="374"/>
      <c r="AV56" s="375"/>
      <c r="AW56" s="374"/>
      <c r="AX56" s="375"/>
      <c r="AY56" s="374"/>
      <c r="AZ56" s="375"/>
      <c r="BA56" s="374"/>
      <c r="BB56" s="375"/>
      <c r="BC56" s="374"/>
      <c r="BD56" s="375"/>
      <c r="BE56" s="374"/>
      <c r="BF56" s="375"/>
      <c r="BG56" s="374"/>
      <c r="BH56" s="375"/>
      <c r="BI56" s="374"/>
      <c r="BJ56" s="375"/>
      <c r="BK56" s="374"/>
      <c r="BL56" s="375"/>
      <c r="BM56" s="374"/>
      <c r="BN56" s="375"/>
      <c r="BO56" s="374"/>
      <c r="BP56" s="375"/>
      <c r="BQ56" s="374"/>
      <c r="BR56" s="375"/>
      <c r="BS56" s="374"/>
      <c r="BT56" s="375"/>
      <c r="BU56" s="374"/>
      <c r="BV56" s="375"/>
      <c r="BW56" s="374"/>
      <c r="BX56" s="375"/>
      <c r="BY56" s="374"/>
      <c r="BZ56" s="375"/>
      <c r="CA56" s="374"/>
      <c r="CB56" s="375"/>
      <c r="CC56" s="374"/>
      <c r="CD56" s="375"/>
      <c r="CE56" s="374"/>
      <c r="CF56" s="375"/>
      <c r="CG56" s="374"/>
      <c r="CH56" s="375"/>
      <c r="CI56" s="374"/>
      <c r="CJ56" s="375"/>
      <c r="CK56" s="374"/>
      <c r="CL56" s="375"/>
      <c r="CM56" s="374"/>
      <c r="CN56" s="375"/>
      <c r="CO56" s="374"/>
      <c r="CP56" s="375"/>
      <c r="CQ56" s="374"/>
      <c r="CR56" s="375"/>
      <c r="CS56" s="374"/>
      <c r="CT56" s="375"/>
      <c r="CU56" s="374"/>
      <c r="CV56" s="375"/>
      <c r="CW56" s="374"/>
      <c r="CX56" s="375"/>
      <c r="CY56" s="374"/>
      <c r="CZ56" s="375"/>
      <c r="DA56" s="374"/>
      <c r="DB56" s="375"/>
      <c r="DC56" s="374"/>
      <c r="DD56" s="375"/>
      <c r="DE56" s="374"/>
      <c r="DF56" s="375"/>
      <c r="DG56" s="374"/>
      <c r="DH56" s="375"/>
      <c r="DI56" s="374"/>
      <c r="DJ56" s="375"/>
      <c r="DK56" s="374"/>
      <c r="DL56" s="375"/>
      <c r="DM56" s="374"/>
      <c r="DN56" s="375"/>
      <c r="DO56" s="374"/>
      <c r="DP56" s="375"/>
      <c r="DQ56" s="374"/>
      <c r="DR56" s="375"/>
      <c r="DS56" s="374"/>
      <c r="DT56" s="375"/>
      <c r="DU56" s="374"/>
      <c r="DV56" s="375"/>
      <c r="DW56" s="374"/>
      <c r="DX56" s="375"/>
      <c r="DY56" s="374"/>
      <c r="DZ56" s="375"/>
      <c r="EA56" s="374"/>
      <c r="EB56" s="375"/>
      <c r="EC56" s="374"/>
      <c r="ED56" s="375"/>
      <c r="EE56" s="374"/>
      <c r="EF56" s="375"/>
      <c r="EG56" s="374"/>
      <c r="EH56" s="375"/>
      <c r="EI56" s="374"/>
      <c r="EJ56" s="375"/>
      <c r="EK56" s="374"/>
      <c r="EL56" s="375"/>
      <c r="EM56" s="374"/>
      <c r="EN56" s="375"/>
      <c r="EO56" s="374"/>
      <c r="EP56" s="375"/>
      <c r="EQ56" s="374"/>
      <c r="ER56" s="375"/>
      <c r="ES56" s="374"/>
      <c r="ET56" s="375"/>
      <c r="EU56" s="374"/>
      <c r="EV56" s="375"/>
      <c r="EW56" s="374"/>
      <c r="EX56" s="375"/>
      <c r="EY56" s="374"/>
      <c r="EZ56" s="375"/>
      <c r="FA56" s="374"/>
      <c r="FB56" s="375"/>
      <c r="FC56" s="374"/>
      <c r="FD56" s="375"/>
      <c r="FE56" s="374"/>
      <c r="FF56" s="375"/>
      <c r="FG56" s="374"/>
      <c r="FH56" s="375"/>
      <c r="FI56" s="374"/>
      <c r="FJ56" s="375"/>
      <c r="FK56" s="374"/>
      <c r="FL56" s="375"/>
      <c r="FM56" s="374"/>
      <c r="FN56" s="375"/>
      <c r="FO56" s="374"/>
      <c r="FP56" s="375"/>
      <c r="FQ56" s="374"/>
      <c r="FR56" s="375"/>
      <c r="FS56" s="374"/>
      <c r="FT56" s="375"/>
      <c r="FU56" s="374"/>
      <c r="FV56" s="375"/>
      <c r="FW56" s="374"/>
      <c r="FX56" s="375"/>
      <c r="FY56" s="374"/>
      <c r="FZ56" s="375"/>
      <c r="GA56" s="374"/>
      <c r="GB56" s="375"/>
      <c r="GC56" s="374"/>
      <c r="GD56" s="375"/>
      <c r="GE56" s="374"/>
      <c r="GF56" s="375"/>
      <c r="GG56" s="374"/>
      <c r="GH56" s="375"/>
      <c r="GI56" s="374"/>
      <c r="GJ56" s="375"/>
      <c r="GK56" s="374"/>
      <c r="GL56" s="375"/>
      <c r="GM56" s="374"/>
      <c r="GN56" s="375"/>
      <c r="GO56" s="374"/>
      <c r="GP56" s="375"/>
      <c r="GQ56" s="374"/>
      <c r="GR56" s="375"/>
      <c r="GS56" s="374"/>
      <c r="GT56" s="375"/>
      <c r="GU56" s="374"/>
      <c r="GV56" s="375"/>
      <c r="GW56" s="374"/>
      <c r="GX56" s="375"/>
      <c r="GY56" s="374"/>
      <c r="GZ56" s="375"/>
      <c r="HA56" s="374"/>
      <c r="HB56" s="375"/>
      <c r="HC56" s="374"/>
      <c r="HD56" s="375"/>
      <c r="HE56" s="374"/>
      <c r="HF56" s="375"/>
      <c r="HG56" s="374"/>
      <c r="HH56" s="375"/>
      <c r="HI56" s="374"/>
      <c r="HJ56" s="375"/>
      <c r="HK56" s="374"/>
      <c r="HL56" s="375"/>
      <c r="HM56" s="374"/>
      <c r="HN56" s="375"/>
      <c r="HO56" s="374"/>
      <c r="HP56" s="375"/>
      <c r="HQ56" s="374"/>
      <c r="HR56" s="375"/>
      <c r="HS56" s="374"/>
      <c r="HT56" s="375"/>
      <c r="HU56" s="374"/>
      <c r="HV56" s="375"/>
      <c r="HW56" s="374"/>
      <c r="HX56" s="375"/>
      <c r="HY56" s="374"/>
      <c r="HZ56" s="375"/>
      <c r="IA56" s="374"/>
      <c r="IB56" s="375"/>
      <c r="IC56" s="374"/>
      <c r="ID56" s="375"/>
      <c r="IE56" s="374"/>
      <c r="IF56" s="375"/>
      <c r="IG56" s="374"/>
      <c r="IH56" s="375"/>
      <c r="II56" s="374"/>
      <c r="IJ56" s="375"/>
      <c r="IK56" s="374"/>
      <c r="IL56" s="375"/>
      <c r="IM56" s="374"/>
      <c r="IN56" s="375"/>
      <c r="IO56" s="374"/>
      <c r="IP56" s="375"/>
      <c r="IQ56" s="374"/>
      <c r="IR56" s="375"/>
      <c r="IS56" s="374"/>
      <c r="IT56" s="375"/>
      <c r="IU56" s="374"/>
      <c r="IV56" s="375"/>
      <c r="IW56" s="374"/>
      <c r="IX56" s="375"/>
      <c r="IY56" s="374"/>
      <c r="IZ56" s="375"/>
      <c r="JA56" s="374"/>
      <c r="JB56" s="375"/>
      <c r="JC56" s="374"/>
      <c r="JD56" s="375"/>
      <c r="JE56" s="374"/>
      <c r="JF56" s="375"/>
      <c r="JG56" s="374"/>
      <c r="JH56" s="375"/>
      <c r="JI56" s="374"/>
      <c r="JJ56" s="375"/>
      <c r="JK56" s="374"/>
      <c r="JL56" s="375"/>
      <c r="JM56" s="374"/>
      <c r="JN56" s="375"/>
      <c r="JO56" s="374"/>
      <c r="JP56" s="375"/>
      <c r="JQ56" s="374"/>
      <c r="JR56" s="375"/>
      <c r="JS56" s="374"/>
      <c r="JT56" s="375"/>
      <c r="JU56" s="374"/>
      <c r="JV56" s="375"/>
      <c r="JW56" s="374"/>
      <c r="JX56" s="375"/>
      <c r="JY56" s="374"/>
      <c r="JZ56" s="375"/>
      <c r="KA56" s="374"/>
      <c r="KB56" s="375"/>
      <c r="KC56" s="374"/>
      <c r="KD56" s="375"/>
      <c r="KE56" s="374"/>
      <c r="KF56" s="375"/>
      <c r="KG56" s="374"/>
      <c r="KH56" s="375"/>
      <c r="KI56" s="374"/>
      <c r="KJ56" s="375"/>
      <c r="KK56" s="374"/>
      <c r="KL56" s="375"/>
      <c r="KM56" s="374"/>
      <c r="KN56" s="375"/>
      <c r="KO56" s="374"/>
      <c r="KP56" s="375"/>
      <c r="KQ56" s="374"/>
      <c r="KR56" s="375"/>
      <c r="KS56" s="374"/>
      <c r="KT56" s="375"/>
      <c r="KU56" s="374"/>
      <c r="KV56" s="375"/>
      <c r="KW56" s="374"/>
      <c r="KX56" s="375"/>
      <c r="KY56" s="374"/>
      <c r="KZ56" s="375"/>
      <c r="LA56" s="374"/>
      <c r="LB56" s="375"/>
      <c r="LC56" s="374"/>
      <c r="LD56" s="375"/>
      <c r="LE56" s="374"/>
      <c r="LF56" s="375"/>
      <c r="LG56" s="374"/>
      <c r="LH56" s="375"/>
      <c r="LI56" s="374"/>
      <c r="LJ56" s="375"/>
      <c r="LK56" s="374"/>
      <c r="LL56" s="375"/>
      <c r="LM56" s="374"/>
      <c r="LN56" s="375"/>
      <c r="LO56" s="374"/>
      <c r="LP56" s="375"/>
      <c r="LQ56" s="374"/>
      <c r="LR56" s="375"/>
      <c r="LS56" s="374"/>
      <c r="LT56" s="375"/>
      <c r="LU56" s="374"/>
      <c r="LV56" s="375"/>
      <c r="LW56" s="374"/>
      <c r="LX56" s="375"/>
      <c r="LY56" s="374"/>
      <c r="LZ56" s="375"/>
      <c r="MA56" s="374"/>
      <c r="MB56" s="375"/>
      <c r="MC56" s="374"/>
      <c r="MD56" s="375"/>
      <c r="ME56" s="374"/>
      <c r="MF56" s="375"/>
      <c r="MG56" s="374"/>
      <c r="MH56" s="375"/>
      <c r="MI56" s="374"/>
      <c r="MJ56" s="375"/>
      <c r="MK56" s="374"/>
      <c r="ML56" s="375"/>
      <c r="MM56" s="374"/>
      <c r="MN56" s="375"/>
      <c r="MO56" s="374"/>
      <c r="MP56" s="375"/>
      <c r="MQ56" s="374"/>
      <c r="MR56" s="375"/>
      <c r="MS56" s="374"/>
      <c r="MT56" s="375"/>
      <c r="MU56" s="374"/>
      <c r="MV56" s="375"/>
      <c r="MW56" s="374"/>
      <c r="MX56" s="375"/>
      <c r="MY56" s="374"/>
      <c r="MZ56" s="375"/>
      <c r="NA56" s="374"/>
      <c r="NB56" s="375"/>
      <c r="NC56" s="374"/>
      <c r="ND56" s="375"/>
      <c r="NE56" s="374"/>
      <c r="NF56" s="375"/>
      <c r="NG56" s="374"/>
      <c r="NH56" s="375"/>
      <c r="NI56" s="374"/>
      <c r="NJ56" s="375"/>
      <c r="NK56" s="374"/>
      <c r="NL56" s="375"/>
      <c r="NM56" s="374"/>
      <c r="NN56" s="375"/>
      <c r="NO56" s="374"/>
      <c r="NP56" s="375"/>
      <c r="NQ56" s="374"/>
      <c r="NR56" s="375"/>
      <c r="NS56" s="374"/>
      <c r="NT56" s="375"/>
      <c r="NU56" s="374"/>
      <c r="NV56" s="375"/>
      <c r="NW56" s="374"/>
      <c r="NX56" s="375"/>
      <c r="NY56" s="374"/>
      <c r="NZ56" s="375"/>
      <c r="OA56" s="374"/>
      <c r="OB56" s="375"/>
      <c r="OC56" s="374"/>
      <c r="OD56" s="375"/>
      <c r="OE56" s="374"/>
      <c r="OF56" s="375"/>
      <c r="OG56" s="374"/>
      <c r="OH56" s="375"/>
      <c r="OI56" s="374"/>
      <c r="OJ56" s="375"/>
      <c r="OK56" s="374"/>
      <c r="OL56" s="375"/>
      <c r="OM56" s="374"/>
      <c r="ON56" s="375"/>
      <c r="OO56" s="374"/>
      <c r="OP56" s="375"/>
      <c r="OQ56" s="374"/>
      <c r="OR56" s="375"/>
      <c r="OS56" s="374"/>
      <c r="OT56" s="375"/>
      <c r="OU56" s="374"/>
      <c r="OV56" s="375"/>
      <c r="OW56" s="374"/>
      <c r="OX56" s="375"/>
      <c r="OY56" s="374"/>
      <c r="OZ56" s="375"/>
      <c r="PA56" s="374"/>
      <c r="PB56" s="375"/>
      <c r="PC56" s="374"/>
      <c r="PD56" s="375"/>
      <c r="PE56" s="374"/>
      <c r="PF56" s="375"/>
      <c r="PG56" s="374"/>
      <c r="PH56" s="375"/>
      <c r="PI56" s="374"/>
      <c r="PJ56" s="375"/>
      <c r="PK56" s="374"/>
      <c r="PL56" s="375"/>
      <c r="PM56" s="374"/>
      <c r="PN56" s="375"/>
      <c r="PO56" s="374"/>
      <c r="PP56" s="375"/>
      <c r="PQ56" s="374"/>
      <c r="PR56" s="375"/>
      <c r="PS56" s="374"/>
      <c r="PT56" s="375"/>
      <c r="PU56" s="374"/>
      <c r="PV56" s="375"/>
      <c r="PW56" s="374"/>
      <c r="PX56" s="375"/>
      <c r="PY56" s="374"/>
      <c r="PZ56" s="375"/>
      <c r="QA56" s="374"/>
      <c r="QB56" s="375"/>
      <c r="QC56" s="374"/>
      <c r="QD56" s="375"/>
      <c r="QE56" s="374"/>
      <c r="QF56" s="375"/>
      <c r="QG56" s="374"/>
      <c r="QH56" s="375"/>
      <c r="QI56" s="374"/>
      <c r="QJ56" s="375"/>
      <c r="QK56" s="374"/>
      <c r="QL56" s="375"/>
      <c r="QM56" s="374"/>
      <c r="QN56" s="375"/>
      <c r="QO56" s="374"/>
      <c r="QP56" s="375"/>
      <c r="QQ56" s="374"/>
      <c r="QR56" s="375"/>
      <c r="QS56" s="374"/>
      <c r="QT56" s="375"/>
      <c r="QU56" s="374"/>
      <c r="QV56" s="375"/>
      <c r="QW56" s="374"/>
      <c r="QX56" s="375"/>
      <c r="QY56" s="374"/>
      <c r="QZ56" s="375"/>
      <c r="RA56" s="374"/>
      <c r="RB56" s="375"/>
      <c r="RC56" s="374"/>
      <c r="RD56" s="375"/>
      <c r="RE56" s="374"/>
      <c r="RF56" s="375"/>
      <c r="RG56" s="374"/>
      <c r="RH56" s="375"/>
      <c r="RI56" s="374"/>
      <c r="RJ56" s="375"/>
      <c r="RK56" s="374"/>
      <c r="RL56" s="375"/>
      <c r="RM56" s="374"/>
      <c r="RN56" s="375"/>
      <c r="RO56" s="374"/>
      <c r="RP56" s="375"/>
      <c r="RQ56" s="374"/>
      <c r="RR56" s="375"/>
      <c r="RS56" s="374"/>
      <c r="RT56" s="375"/>
      <c r="RU56" s="374"/>
      <c r="RV56" s="375"/>
      <c r="RW56" s="374"/>
      <c r="RX56" s="375"/>
      <c r="RY56" s="374"/>
      <c r="RZ56" s="375"/>
      <c r="SA56" s="374"/>
      <c r="SB56" s="375"/>
      <c r="SC56" s="374"/>
      <c r="SD56" s="375"/>
      <c r="SE56" s="374"/>
      <c r="SF56" s="375"/>
      <c r="SG56" s="374"/>
      <c r="SH56" s="375"/>
      <c r="SI56" s="374"/>
      <c r="SJ56" s="375"/>
      <c r="SK56" s="374"/>
      <c r="SL56" s="375"/>
      <c r="SM56" s="374"/>
      <c r="SN56" s="375"/>
      <c r="SO56" s="374"/>
      <c r="SP56" s="375"/>
      <c r="SQ56" s="374"/>
      <c r="SR56" s="375"/>
      <c r="SS56" s="374"/>
      <c r="ST56" s="375"/>
      <c r="SU56" s="374"/>
      <c r="SV56" s="375"/>
      <c r="SW56" s="374"/>
      <c r="SX56" s="375"/>
      <c r="SY56" s="374"/>
      <c r="SZ56" s="375"/>
      <c r="TA56" s="374"/>
      <c r="TB56" s="375"/>
      <c r="TC56" s="374"/>
      <c r="TD56" s="375"/>
      <c r="TE56" s="374"/>
      <c r="TF56" s="375"/>
      <c r="TG56" s="374"/>
      <c r="TH56" s="375"/>
      <c r="TI56" s="374"/>
      <c r="TJ56" s="375"/>
      <c r="TK56" s="374"/>
      <c r="TL56" s="375"/>
      <c r="TM56" s="374"/>
      <c r="TN56" s="375"/>
      <c r="TO56" s="374"/>
      <c r="TP56" s="375"/>
      <c r="TQ56" s="374"/>
      <c r="TR56" s="375"/>
      <c r="TS56" s="374"/>
      <c r="TT56" s="375"/>
      <c r="TU56" s="374"/>
      <c r="TV56" s="375"/>
      <c r="TW56" s="374"/>
      <c r="TX56" s="375"/>
      <c r="TY56" s="374"/>
      <c r="TZ56" s="375"/>
      <c r="UA56" s="374"/>
      <c r="UB56" s="375"/>
      <c r="UC56" s="374"/>
      <c r="UD56" s="375"/>
      <c r="UE56" s="374"/>
      <c r="UF56" s="375"/>
      <c r="UG56" s="374"/>
      <c r="UH56" s="375"/>
      <c r="UI56" s="374"/>
      <c r="UJ56" s="375"/>
      <c r="UK56" s="374"/>
      <c r="UL56" s="375"/>
      <c r="UM56" s="374"/>
      <c r="UN56" s="375"/>
      <c r="UO56" s="374"/>
      <c r="UP56" s="375"/>
      <c r="UQ56" s="374"/>
      <c r="UR56" s="375"/>
      <c r="US56" s="374"/>
      <c r="UT56" s="375"/>
      <c r="UU56" s="374"/>
      <c r="UV56" s="375"/>
      <c r="UW56" s="374"/>
      <c r="UX56" s="375"/>
      <c r="UY56" s="374"/>
      <c r="UZ56" s="375"/>
      <c r="VA56" s="374"/>
      <c r="VB56" s="375"/>
      <c r="VC56" s="374"/>
      <c r="VD56" s="375"/>
      <c r="VE56" s="374"/>
      <c r="VF56" s="375"/>
      <c r="VG56" s="374"/>
      <c r="VH56" s="375"/>
      <c r="VI56" s="374"/>
      <c r="VJ56" s="375"/>
      <c r="VK56" s="374"/>
      <c r="VL56" s="375"/>
      <c r="VM56" s="374"/>
      <c r="VN56" s="375"/>
      <c r="VO56" s="374"/>
      <c r="VP56" s="375"/>
      <c r="VQ56" s="374"/>
      <c r="VR56" s="375"/>
      <c r="VS56" s="374"/>
      <c r="VT56" s="375"/>
      <c r="VU56" s="374"/>
      <c r="VV56" s="375"/>
      <c r="VW56" s="374"/>
      <c r="VX56" s="375"/>
      <c r="VY56" s="374"/>
      <c r="VZ56" s="375"/>
      <c r="WA56" s="374"/>
      <c r="WB56" s="375"/>
      <c r="WC56" s="374"/>
      <c r="WD56" s="375"/>
      <c r="WE56" s="374"/>
      <c r="WF56" s="375"/>
      <c r="WG56" s="374"/>
      <c r="WH56" s="375"/>
      <c r="WI56" s="374"/>
      <c r="WJ56" s="375"/>
      <c r="WK56" s="374"/>
      <c r="WL56" s="375"/>
      <c r="WM56" s="374"/>
      <c r="WN56" s="375"/>
      <c r="WO56" s="374"/>
      <c r="WP56" s="375"/>
      <c r="WQ56" s="374"/>
      <c r="WR56" s="375"/>
      <c r="WS56" s="374"/>
      <c r="WT56" s="375"/>
      <c r="WU56" s="374"/>
      <c r="WV56" s="375"/>
      <c r="WW56" s="374"/>
      <c r="WX56" s="375"/>
      <c r="WY56" s="374"/>
      <c r="WZ56" s="375"/>
      <c r="XA56" s="374"/>
      <c r="XB56" s="375"/>
      <c r="XC56" s="374"/>
      <c r="XD56" s="375"/>
      <c r="XE56" s="374"/>
      <c r="XF56" s="375"/>
      <c r="XG56" s="374"/>
      <c r="XH56" s="375"/>
      <c r="XI56" s="374"/>
      <c r="XJ56" s="375"/>
      <c r="XK56" s="374"/>
      <c r="XL56" s="375"/>
      <c r="XM56" s="374"/>
      <c r="XN56" s="375"/>
      <c r="XO56" s="374"/>
      <c r="XP56" s="375"/>
      <c r="XQ56" s="374"/>
      <c r="XR56" s="375"/>
      <c r="XS56" s="374"/>
      <c r="XT56" s="375"/>
      <c r="XU56" s="374"/>
      <c r="XV56" s="375"/>
      <c r="XW56" s="374"/>
      <c r="XX56" s="375"/>
      <c r="XY56" s="374"/>
      <c r="XZ56" s="375"/>
      <c r="YA56" s="374"/>
      <c r="YB56" s="375"/>
      <c r="YC56" s="374"/>
      <c r="YD56" s="375"/>
      <c r="YE56" s="374"/>
      <c r="YF56" s="375"/>
      <c r="YG56" s="374"/>
      <c r="YH56" s="375"/>
      <c r="YI56" s="374"/>
      <c r="YJ56" s="375"/>
      <c r="YK56" s="374"/>
      <c r="YL56" s="375"/>
      <c r="YM56" s="374"/>
      <c r="YN56" s="375"/>
      <c r="YO56" s="374"/>
      <c r="YP56" s="375"/>
      <c r="YQ56" s="374"/>
      <c r="YR56" s="375"/>
      <c r="YS56" s="374"/>
      <c r="YT56" s="375"/>
      <c r="YU56" s="374"/>
      <c r="YV56" s="375"/>
      <c r="YW56" s="374"/>
      <c r="YX56" s="375"/>
      <c r="YY56" s="374"/>
      <c r="YZ56" s="375"/>
      <c r="ZA56" s="374"/>
      <c r="ZB56" s="375"/>
      <c r="ZC56" s="374"/>
      <c r="ZD56" s="375"/>
      <c r="ZE56" s="374"/>
      <c r="ZF56" s="375"/>
      <c r="ZG56" s="374"/>
      <c r="ZH56" s="375"/>
      <c r="ZI56" s="374"/>
      <c r="ZJ56" s="375"/>
      <c r="ZK56" s="374"/>
      <c r="ZL56" s="375"/>
      <c r="ZM56" s="374"/>
      <c r="ZN56" s="375"/>
      <c r="ZO56" s="374"/>
      <c r="ZP56" s="375"/>
      <c r="ZQ56" s="374"/>
      <c r="ZR56" s="375"/>
      <c r="ZS56" s="374"/>
      <c r="ZT56" s="375"/>
      <c r="ZU56" s="374"/>
      <c r="ZV56" s="375"/>
      <c r="ZW56" s="374"/>
      <c r="ZX56" s="375"/>
      <c r="ZY56" s="374"/>
      <c r="ZZ56" s="375"/>
      <c r="AAA56" s="374"/>
      <c r="AAB56" s="375"/>
      <c r="AAC56" s="374"/>
      <c r="AAD56" s="375"/>
      <c r="AAE56" s="374"/>
      <c r="AAF56" s="375"/>
      <c r="AAG56" s="374"/>
      <c r="AAH56" s="375"/>
      <c r="AAI56" s="374"/>
      <c r="AAJ56" s="375"/>
      <c r="AAK56" s="374"/>
      <c r="AAL56" s="375"/>
      <c r="AAM56" s="374"/>
      <c r="AAN56" s="375"/>
      <c r="AAO56" s="374"/>
      <c r="AAP56" s="375"/>
      <c r="AAQ56" s="374"/>
      <c r="AAR56" s="375"/>
      <c r="AAS56" s="374"/>
      <c r="AAT56" s="375"/>
      <c r="AAU56" s="374"/>
      <c r="AAV56" s="375"/>
      <c r="AAW56" s="374"/>
      <c r="AAX56" s="375"/>
      <c r="AAY56" s="374"/>
      <c r="AAZ56" s="375"/>
      <c r="ABA56" s="374"/>
      <c r="ABB56" s="375"/>
      <c r="ABC56" s="374"/>
      <c r="ABD56" s="375"/>
      <c r="ABE56" s="374"/>
      <c r="ABF56" s="375"/>
      <c r="ABG56" s="374"/>
      <c r="ABH56" s="375"/>
      <c r="ABI56" s="374"/>
      <c r="ABJ56" s="375"/>
      <c r="ABK56" s="374"/>
      <c r="ABL56" s="375"/>
      <c r="ABM56" s="374"/>
      <c r="ABN56" s="375"/>
      <c r="ABO56" s="374"/>
      <c r="ABP56" s="375"/>
      <c r="ABQ56" s="374"/>
      <c r="ABR56" s="375"/>
      <c r="ABS56" s="374"/>
      <c r="ABT56" s="375"/>
      <c r="ABU56" s="374"/>
      <c r="ABV56" s="375"/>
      <c r="ABW56" s="374"/>
      <c r="ABX56" s="375"/>
      <c r="ABY56" s="374"/>
      <c r="ABZ56" s="375"/>
      <c r="ACA56" s="374"/>
      <c r="ACB56" s="375"/>
      <c r="ACC56" s="374"/>
      <c r="ACD56" s="375"/>
      <c r="ACE56" s="374"/>
      <c r="ACF56" s="375"/>
      <c r="ACG56" s="374"/>
      <c r="ACH56" s="375"/>
      <c r="ACI56" s="374"/>
      <c r="ACJ56" s="375"/>
      <c r="ACK56" s="374"/>
      <c r="ACL56" s="375"/>
      <c r="ACM56" s="374"/>
      <c r="ACN56" s="375"/>
      <c r="ACO56" s="374"/>
      <c r="ACP56" s="375"/>
      <c r="ACQ56" s="374"/>
      <c r="ACR56" s="375"/>
      <c r="ACS56" s="374"/>
      <c r="ACT56" s="375"/>
      <c r="ACU56" s="374"/>
      <c r="ACV56" s="375"/>
      <c r="ACW56" s="374"/>
      <c r="ACX56" s="375"/>
      <c r="ACY56" s="374"/>
      <c r="ACZ56" s="375"/>
      <c r="ADA56" s="374"/>
      <c r="ADB56" s="375"/>
      <c r="ADC56" s="374"/>
      <c r="ADD56" s="375"/>
      <c r="ADE56" s="374"/>
      <c r="ADF56" s="375"/>
      <c r="ADG56" s="374"/>
      <c r="ADH56" s="375"/>
      <c r="ADI56" s="374"/>
      <c r="ADJ56" s="375"/>
      <c r="ADK56" s="374"/>
      <c r="ADL56" s="375"/>
      <c r="ADM56" s="374"/>
      <c r="ADN56" s="375"/>
      <c r="ADO56" s="374"/>
      <c r="ADP56" s="375"/>
      <c r="ADQ56" s="374"/>
      <c r="ADR56" s="375"/>
      <c r="ADS56" s="374"/>
      <c r="ADT56" s="375"/>
      <c r="ADU56" s="374"/>
      <c r="ADV56" s="375"/>
      <c r="ADW56" s="374"/>
      <c r="ADX56" s="375"/>
      <c r="ADY56" s="374"/>
      <c r="ADZ56" s="375"/>
      <c r="AEA56" s="374"/>
      <c r="AEB56" s="375"/>
      <c r="AEC56" s="374"/>
      <c r="AED56" s="375"/>
      <c r="AEE56" s="374"/>
      <c r="AEF56" s="375"/>
      <c r="AEG56" s="374"/>
      <c r="AEH56" s="375"/>
      <c r="AEI56" s="374"/>
      <c r="AEJ56" s="375"/>
      <c r="AEK56" s="374"/>
      <c r="AEL56" s="375"/>
      <c r="AEM56" s="374"/>
      <c r="AEN56" s="375"/>
      <c r="AEO56" s="374"/>
      <c r="AEP56" s="375"/>
      <c r="AEQ56" s="374"/>
      <c r="AER56" s="375"/>
      <c r="AES56" s="374"/>
      <c r="AET56" s="375"/>
      <c r="AEU56" s="374"/>
      <c r="AEV56" s="375"/>
      <c r="AEW56" s="374"/>
      <c r="AEX56" s="375"/>
      <c r="AEY56" s="374"/>
      <c r="AEZ56" s="375"/>
      <c r="AFA56" s="374"/>
      <c r="AFB56" s="375"/>
      <c r="AFC56" s="374"/>
      <c r="AFD56" s="375"/>
      <c r="AFE56" s="374"/>
      <c r="AFF56" s="375"/>
      <c r="AFG56" s="374"/>
      <c r="AFH56" s="375"/>
      <c r="AFI56" s="374"/>
      <c r="AFJ56" s="375"/>
      <c r="AFK56" s="374"/>
      <c r="AFL56" s="375"/>
      <c r="AFM56" s="374"/>
      <c r="AFN56" s="375"/>
      <c r="AFO56" s="374"/>
      <c r="AFP56" s="375"/>
      <c r="AFQ56" s="374"/>
      <c r="AFR56" s="375"/>
      <c r="AFS56" s="374"/>
      <c r="AFT56" s="375"/>
      <c r="AFU56" s="374"/>
      <c r="AFV56" s="375"/>
      <c r="AFW56" s="374"/>
      <c r="AFX56" s="375"/>
      <c r="AFY56" s="374"/>
      <c r="AFZ56" s="375"/>
      <c r="AGA56" s="374"/>
      <c r="AGB56" s="375"/>
      <c r="AGC56" s="374"/>
      <c r="AGD56" s="375"/>
      <c r="AGE56" s="374"/>
      <c r="AGF56" s="375"/>
      <c r="AGG56" s="374"/>
      <c r="AGH56" s="375"/>
      <c r="AGI56" s="374"/>
      <c r="AGJ56" s="375"/>
      <c r="AGK56" s="374"/>
      <c r="AGL56" s="375"/>
      <c r="AGM56" s="374"/>
      <c r="AGN56" s="375"/>
      <c r="AGO56" s="374"/>
      <c r="AGP56" s="375"/>
      <c r="AGQ56" s="374"/>
      <c r="AGR56" s="375"/>
      <c r="AGS56" s="374"/>
      <c r="AGT56" s="375"/>
      <c r="AGU56" s="374"/>
      <c r="AGV56" s="375"/>
      <c r="AGW56" s="374"/>
      <c r="AGX56" s="375"/>
      <c r="AGY56" s="374"/>
      <c r="AGZ56" s="375"/>
      <c r="AHA56" s="374"/>
      <c r="AHB56" s="375"/>
      <c r="AHC56" s="374"/>
      <c r="AHD56" s="375"/>
      <c r="AHE56" s="374"/>
      <c r="AHF56" s="375"/>
      <c r="AHG56" s="374"/>
      <c r="AHH56" s="375"/>
      <c r="AHI56" s="374"/>
      <c r="AHJ56" s="375"/>
      <c r="AHK56" s="374"/>
      <c r="AHL56" s="375"/>
      <c r="AHM56" s="374"/>
      <c r="AHN56" s="375"/>
      <c r="AHO56" s="374"/>
      <c r="AHP56" s="375"/>
      <c r="AHQ56" s="374"/>
      <c r="AHR56" s="375"/>
      <c r="AHS56" s="374"/>
      <c r="AHT56" s="375"/>
      <c r="AHU56" s="374"/>
      <c r="AHV56" s="375"/>
      <c r="AHW56" s="374"/>
      <c r="AHX56" s="375"/>
      <c r="AHY56" s="374"/>
      <c r="AHZ56" s="375"/>
      <c r="AIA56" s="374"/>
      <c r="AIB56" s="375"/>
      <c r="AIC56" s="374"/>
      <c r="AID56" s="375"/>
      <c r="AIE56" s="374"/>
      <c r="AIF56" s="375"/>
      <c r="AIG56" s="374"/>
      <c r="AIH56" s="375"/>
      <c r="AII56" s="374"/>
      <c r="AIJ56" s="375"/>
      <c r="AIK56" s="374"/>
      <c r="AIL56" s="375"/>
      <c r="AIM56" s="374"/>
      <c r="AIN56" s="375"/>
      <c r="AIO56" s="374"/>
      <c r="AIP56" s="375"/>
      <c r="AIQ56" s="374"/>
      <c r="AIR56" s="375"/>
      <c r="AIS56" s="374"/>
      <c r="AIT56" s="375"/>
      <c r="AIU56" s="374"/>
      <c r="AIV56" s="375"/>
      <c r="AIW56" s="374"/>
      <c r="AIX56" s="375"/>
      <c r="AIY56" s="374"/>
      <c r="AIZ56" s="375"/>
      <c r="AJA56" s="374"/>
      <c r="AJB56" s="375"/>
      <c r="AJC56" s="374"/>
      <c r="AJD56" s="375"/>
      <c r="AJE56" s="374"/>
      <c r="AJF56" s="375"/>
      <c r="AJG56" s="374"/>
      <c r="AJH56" s="375"/>
      <c r="AJI56" s="374"/>
      <c r="AJJ56" s="375"/>
      <c r="AJK56" s="374"/>
      <c r="AJL56" s="375"/>
      <c r="AJM56" s="374"/>
      <c r="AJN56" s="375"/>
      <c r="AJO56" s="374"/>
      <c r="AJP56" s="375"/>
      <c r="AJQ56" s="374"/>
      <c r="AJR56" s="375"/>
      <c r="AJS56" s="374"/>
      <c r="AJT56" s="375"/>
      <c r="AJU56" s="374"/>
      <c r="AJV56" s="375"/>
      <c r="AJW56" s="374"/>
      <c r="AJX56" s="375"/>
      <c r="AJY56" s="374"/>
      <c r="AJZ56" s="375"/>
      <c r="AKA56" s="374"/>
      <c r="AKB56" s="375"/>
      <c r="AKC56" s="374"/>
      <c r="AKD56" s="375"/>
      <c r="AKE56" s="374"/>
      <c r="AKF56" s="375"/>
      <c r="AKG56" s="374"/>
      <c r="AKH56" s="375"/>
      <c r="AKI56" s="374"/>
      <c r="AKJ56" s="375"/>
      <c r="AKK56" s="374"/>
      <c r="AKL56" s="375"/>
      <c r="AKM56" s="374"/>
      <c r="AKN56" s="375"/>
      <c r="AKO56" s="374"/>
      <c r="AKP56" s="375"/>
      <c r="AKQ56" s="374"/>
      <c r="AKR56" s="375"/>
      <c r="AKS56" s="374"/>
      <c r="AKT56" s="375"/>
      <c r="AKU56" s="374"/>
      <c r="AKV56" s="375"/>
      <c r="AKW56" s="374"/>
      <c r="AKX56" s="375"/>
      <c r="AKY56" s="374"/>
      <c r="AKZ56" s="375"/>
      <c r="ALA56" s="374"/>
      <c r="ALB56" s="375"/>
      <c r="ALC56" s="374"/>
      <c r="ALD56" s="375"/>
      <c r="ALE56" s="374"/>
      <c r="ALF56" s="375"/>
      <c r="ALG56" s="374"/>
      <c r="ALH56" s="375"/>
      <c r="ALI56" s="374"/>
      <c r="ALJ56" s="375"/>
      <c r="ALK56" s="374"/>
      <c r="ALL56" s="375"/>
      <c r="ALM56" s="374"/>
      <c r="ALN56" s="375"/>
      <c r="ALO56" s="374"/>
      <c r="ALP56" s="375"/>
      <c r="ALQ56" s="374"/>
      <c r="ALR56" s="375"/>
      <c r="ALS56" s="374"/>
      <c r="ALT56" s="375"/>
      <c r="ALU56" s="374"/>
      <c r="ALV56" s="375"/>
      <c r="ALW56" s="374"/>
      <c r="ALX56" s="375"/>
      <c r="ALY56" s="374"/>
      <c r="ALZ56" s="375"/>
      <c r="AMA56" s="374"/>
      <c r="AMB56" s="375"/>
      <c r="AMC56" s="374"/>
      <c r="AMD56" s="375"/>
      <c r="AME56" s="374"/>
      <c r="AMF56" s="375"/>
      <c r="AMG56" s="374"/>
      <c r="AMH56" s="375"/>
      <c r="AMI56" s="374"/>
      <c r="AMJ56" s="375"/>
      <c r="AMK56" s="374"/>
      <c r="AML56" s="375"/>
      <c r="AMM56" s="374"/>
      <c r="AMN56" s="375"/>
      <c r="AMO56" s="374"/>
      <c r="AMP56" s="375"/>
      <c r="AMQ56" s="374"/>
      <c r="AMR56" s="375"/>
      <c r="AMS56" s="374"/>
      <c r="AMT56" s="375"/>
      <c r="AMU56" s="374"/>
      <c r="AMV56" s="375"/>
      <c r="AMW56" s="374"/>
      <c r="AMX56" s="375"/>
      <c r="AMY56" s="374"/>
      <c r="AMZ56" s="375"/>
      <c r="ANA56" s="374"/>
      <c r="ANB56" s="375"/>
      <c r="ANC56" s="374"/>
      <c r="AND56" s="375"/>
      <c r="ANE56" s="374"/>
      <c r="ANF56" s="375"/>
      <c r="ANG56" s="374"/>
      <c r="ANH56" s="375"/>
      <c r="ANI56" s="374"/>
      <c r="ANJ56" s="375"/>
      <c r="ANK56" s="374"/>
      <c r="ANL56" s="375"/>
      <c r="ANM56" s="374"/>
      <c r="ANN56" s="375"/>
      <c r="ANO56" s="374"/>
      <c r="ANP56" s="375"/>
      <c r="ANQ56" s="374"/>
      <c r="ANR56" s="375"/>
      <c r="ANS56" s="374"/>
      <c r="ANT56" s="375"/>
      <c r="ANU56" s="374"/>
      <c r="ANV56" s="375"/>
      <c r="ANW56" s="374"/>
      <c r="ANX56" s="375"/>
      <c r="ANY56" s="374"/>
      <c r="ANZ56" s="375"/>
      <c r="AOA56" s="374"/>
      <c r="AOB56" s="375"/>
      <c r="AOC56" s="374"/>
      <c r="AOD56" s="375"/>
      <c r="AOE56" s="374"/>
      <c r="AOF56" s="375"/>
      <c r="AOG56" s="374"/>
      <c r="AOH56" s="375"/>
      <c r="AOI56" s="374"/>
      <c r="AOJ56" s="375"/>
      <c r="AOK56" s="374"/>
      <c r="AOL56" s="375"/>
      <c r="AOM56" s="374"/>
      <c r="AON56" s="375"/>
      <c r="AOO56" s="374"/>
      <c r="AOP56" s="375"/>
      <c r="AOQ56" s="374"/>
      <c r="AOR56" s="375"/>
      <c r="AOS56" s="374"/>
      <c r="AOT56" s="375"/>
      <c r="AOU56" s="374"/>
      <c r="AOV56" s="375"/>
      <c r="AOW56" s="374"/>
      <c r="AOX56" s="375"/>
      <c r="AOY56" s="374"/>
      <c r="AOZ56" s="375"/>
      <c r="APA56" s="374"/>
      <c r="APB56" s="375"/>
      <c r="APC56" s="374"/>
      <c r="APD56" s="375"/>
      <c r="APE56" s="374"/>
      <c r="APF56" s="375"/>
      <c r="APG56" s="374"/>
      <c r="APH56" s="375"/>
      <c r="API56" s="374"/>
      <c r="APJ56" s="375"/>
      <c r="APK56" s="374"/>
      <c r="APL56" s="375"/>
      <c r="APM56" s="374"/>
      <c r="APN56" s="375"/>
      <c r="APO56" s="374"/>
      <c r="APP56" s="375"/>
      <c r="APQ56" s="374"/>
      <c r="APR56" s="375"/>
      <c r="APS56" s="374"/>
      <c r="APT56" s="375"/>
      <c r="APU56" s="374"/>
      <c r="APV56" s="375"/>
      <c r="APW56" s="374"/>
      <c r="APX56" s="375"/>
      <c r="APY56" s="374"/>
      <c r="APZ56" s="375"/>
      <c r="AQA56" s="374"/>
      <c r="AQB56" s="375"/>
      <c r="AQC56" s="374"/>
      <c r="AQD56" s="375"/>
      <c r="AQE56" s="374"/>
      <c r="AQF56" s="375"/>
      <c r="AQG56" s="374"/>
      <c r="AQH56" s="375"/>
      <c r="AQI56" s="374"/>
      <c r="AQJ56" s="375"/>
      <c r="AQK56" s="374"/>
      <c r="AQL56" s="375"/>
      <c r="AQM56" s="374"/>
      <c r="AQN56" s="375"/>
      <c r="AQO56" s="374"/>
      <c r="AQP56" s="375"/>
      <c r="AQQ56" s="374"/>
      <c r="AQR56" s="375"/>
      <c r="AQS56" s="374"/>
      <c r="AQT56" s="375"/>
      <c r="AQU56" s="374"/>
      <c r="AQV56" s="375"/>
      <c r="AQW56" s="374"/>
      <c r="AQX56" s="375"/>
      <c r="AQY56" s="374"/>
      <c r="AQZ56" s="375"/>
      <c r="ARA56" s="374"/>
      <c r="ARB56" s="375"/>
      <c r="ARC56" s="374"/>
      <c r="ARD56" s="375"/>
      <c r="ARE56" s="374"/>
      <c r="ARF56" s="375"/>
      <c r="ARG56" s="374"/>
      <c r="ARH56" s="375"/>
      <c r="ARI56" s="374"/>
      <c r="ARJ56" s="375"/>
      <c r="ARK56" s="374"/>
      <c r="ARL56" s="375"/>
      <c r="ARM56" s="374"/>
      <c r="ARN56" s="375"/>
      <c r="ARO56" s="374"/>
      <c r="ARP56" s="375"/>
      <c r="ARQ56" s="374"/>
      <c r="ARR56" s="375"/>
      <c r="ARS56" s="374"/>
      <c r="ART56" s="375"/>
      <c r="ARU56" s="374"/>
      <c r="ARV56" s="375"/>
      <c r="ARW56" s="374"/>
      <c r="ARX56" s="375"/>
      <c r="ARY56" s="374"/>
      <c r="ARZ56" s="375"/>
      <c r="ASA56" s="374"/>
      <c r="ASB56" s="375"/>
      <c r="ASC56" s="374"/>
      <c r="ASD56" s="375"/>
      <c r="ASE56" s="374"/>
      <c r="ASF56" s="375"/>
      <c r="ASG56" s="374"/>
      <c r="ASH56" s="375"/>
      <c r="ASI56" s="374"/>
      <c r="ASJ56" s="375"/>
      <c r="ASK56" s="374"/>
      <c r="ASL56" s="375"/>
      <c r="ASM56" s="374"/>
      <c r="ASN56" s="375"/>
      <c r="ASO56" s="374"/>
      <c r="ASP56" s="375"/>
      <c r="ASQ56" s="374"/>
      <c r="ASR56" s="375"/>
      <c r="ASS56" s="374"/>
      <c r="AST56" s="375"/>
      <c r="ASU56" s="374"/>
      <c r="ASV56" s="375"/>
      <c r="ASW56" s="374"/>
      <c r="ASX56" s="375"/>
      <c r="ASY56" s="374"/>
      <c r="ASZ56" s="375"/>
      <c r="ATA56" s="374"/>
      <c r="ATB56" s="375"/>
      <c r="ATC56" s="374"/>
      <c r="ATD56" s="375"/>
      <c r="ATE56" s="374"/>
      <c r="ATF56" s="375"/>
      <c r="ATG56" s="374"/>
      <c r="ATH56" s="375"/>
      <c r="ATI56" s="374"/>
      <c r="ATJ56" s="375"/>
      <c r="ATK56" s="374"/>
      <c r="ATL56" s="375"/>
      <c r="ATM56" s="374"/>
      <c r="ATN56" s="375"/>
      <c r="ATO56" s="374"/>
      <c r="ATP56" s="375"/>
      <c r="ATQ56" s="374"/>
      <c r="ATR56" s="375"/>
      <c r="ATS56" s="374"/>
      <c r="ATT56" s="375"/>
      <c r="ATU56" s="374"/>
      <c r="ATV56" s="375"/>
      <c r="ATW56" s="374"/>
      <c r="ATX56" s="375"/>
      <c r="ATY56" s="374"/>
      <c r="ATZ56" s="375"/>
      <c r="AUA56" s="374"/>
      <c r="AUB56" s="375"/>
      <c r="AUC56" s="374"/>
      <c r="AUD56" s="375"/>
      <c r="AUE56" s="374"/>
      <c r="AUF56" s="375"/>
      <c r="AUG56" s="374"/>
      <c r="AUH56" s="375"/>
      <c r="AUI56" s="374"/>
      <c r="AUJ56" s="375"/>
      <c r="AUK56" s="374"/>
      <c r="AUL56" s="375"/>
      <c r="AUM56" s="374"/>
      <c r="AUN56" s="375"/>
      <c r="AUO56" s="374"/>
      <c r="AUP56" s="375"/>
      <c r="AUQ56" s="374"/>
      <c r="AUR56" s="375"/>
      <c r="AUS56" s="374"/>
      <c r="AUT56" s="375"/>
      <c r="AUU56" s="374"/>
      <c r="AUV56" s="375"/>
      <c r="AUW56" s="374"/>
      <c r="AUX56" s="375"/>
      <c r="AUY56" s="374"/>
      <c r="AUZ56" s="375"/>
      <c r="AVA56" s="374"/>
      <c r="AVB56" s="375"/>
      <c r="AVC56" s="374"/>
      <c r="AVD56" s="375"/>
      <c r="AVE56" s="374"/>
      <c r="AVF56" s="375"/>
      <c r="AVG56" s="374"/>
      <c r="AVH56" s="375"/>
      <c r="AVI56" s="374"/>
      <c r="AVJ56" s="375"/>
      <c r="AVK56" s="374"/>
      <c r="AVL56" s="375"/>
      <c r="AVM56" s="374"/>
      <c r="AVN56" s="375"/>
      <c r="AVO56" s="374"/>
      <c r="AVP56" s="375"/>
      <c r="AVQ56" s="374"/>
      <c r="AVR56" s="375"/>
      <c r="AVS56" s="374"/>
      <c r="AVT56" s="375"/>
      <c r="AVU56" s="374"/>
      <c r="AVV56" s="375"/>
      <c r="AVW56" s="374"/>
      <c r="AVX56" s="375"/>
      <c r="AVY56" s="374"/>
      <c r="AVZ56" s="375"/>
      <c r="AWA56" s="374"/>
      <c r="AWB56" s="375"/>
      <c r="AWC56" s="374"/>
      <c r="AWD56" s="375"/>
      <c r="AWE56" s="374"/>
      <c r="AWF56" s="375"/>
      <c r="AWG56" s="374"/>
      <c r="AWH56" s="375"/>
      <c r="AWI56" s="374"/>
      <c r="AWJ56" s="375"/>
      <c r="AWK56" s="374"/>
      <c r="AWL56" s="375"/>
      <c r="AWM56" s="374"/>
      <c r="AWN56" s="375"/>
      <c r="AWO56" s="374"/>
      <c r="AWP56" s="375"/>
      <c r="AWQ56" s="374"/>
      <c r="AWR56" s="375"/>
      <c r="AWS56" s="374"/>
      <c r="AWT56" s="375"/>
      <c r="AWU56" s="374"/>
      <c r="AWV56" s="375"/>
      <c r="AWW56" s="374"/>
      <c r="AWX56" s="375"/>
      <c r="AWY56" s="374"/>
      <c r="AWZ56" s="375"/>
      <c r="AXA56" s="374"/>
      <c r="AXB56" s="375"/>
      <c r="AXC56" s="374"/>
      <c r="AXD56" s="375"/>
      <c r="AXE56" s="374"/>
      <c r="AXF56" s="375"/>
      <c r="AXG56" s="374"/>
      <c r="AXH56" s="375"/>
      <c r="AXI56" s="374"/>
      <c r="AXJ56" s="375"/>
      <c r="AXK56" s="374"/>
      <c r="AXL56" s="375"/>
      <c r="AXM56" s="374"/>
      <c r="AXN56" s="375"/>
      <c r="AXO56" s="374"/>
      <c r="AXP56" s="375"/>
      <c r="AXQ56" s="374"/>
      <c r="AXR56" s="375"/>
      <c r="AXS56" s="374"/>
      <c r="AXT56" s="375"/>
      <c r="AXU56" s="374"/>
      <c r="AXV56" s="375"/>
      <c r="AXW56" s="374"/>
      <c r="AXX56" s="375"/>
      <c r="AXY56" s="374"/>
      <c r="AXZ56" s="375"/>
      <c r="AYA56" s="374"/>
      <c r="AYB56" s="375"/>
      <c r="AYC56" s="374"/>
      <c r="AYD56" s="375"/>
      <c r="AYE56" s="374"/>
      <c r="AYF56" s="375"/>
      <c r="AYG56" s="374"/>
      <c r="AYH56" s="375"/>
      <c r="AYI56" s="374"/>
      <c r="AYJ56" s="375"/>
      <c r="AYK56" s="374"/>
      <c r="AYL56" s="375"/>
      <c r="AYM56" s="374"/>
      <c r="AYN56" s="375"/>
      <c r="AYO56" s="374"/>
      <c r="AYP56" s="375"/>
      <c r="AYQ56" s="374"/>
      <c r="AYR56" s="375"/>
      <c r="AYS56" s="374"/>
      <c r="AYT56" s="375"/>
      <c r="AYU56" s="374"/>
      <c r="AYV56" s="375"/>
      <c r="AYW56" s="374"/>
      <c r="AYX56" s="375"/>
      <c r="AYY56" s="374"/>
      <c r="AYZ56" s="375"/>
      <c r="AZA56" s="374"/>
      <c r="AZB56" s="375"/>
      <c r="AZC56" s="374"/>
      <c r="AZD56" s="375"/>
      <c r="AZE56" s="374"/>
      <c r="AZF56" s="375"/>
      <c r="AZG56" s="374"/>
      <c r="AZH56" s="375"/>
      <c r="AZI56" s="374"/>
      <c r="AZJ56" s="375"/>
      <c r="AZK56" s="374"/>
      <c r="AZL56" s="375"/>
      <c r="AZM56" s="374"/>
      <c r="AZN56" s="375"/>
      <c r="AZO56" s="374"/>
      <c r="AZP56" s="375"/>
      <c r="AZQ56" s="374"/>
      <c r="AZR56" s="375"/>
      <c r="AZS56" s="374"/>
      <c r="AZT56" s="375"/>
      <c r="AZU56" s="374"/>
      <c r="AZV56" s="375"/>
      <c r="AZW56" s="374"/>
      <c r="AZX56" s="375"/>
      <c r="AZY56" s="374"/>
      <c r="AZZ56" s="375"/>
      <c r="BAA56" s="374"/>
      <c r="BAB56" s="375"/>
      <c r="BAC56" s="374"/>
      <c r="BAD56" s="375"/>
      <c r="BAE56" s="374"/>
      <c r="BAF56" s="375"/>
      <c r="BAG56" s="374"/>
      <c r="BAH56" s="375"/>
      <c r="BAI56" s="374"/>
      <c r="BAJ56" s="375"/>
      <c r="BAK56" s="374"/>
      <c r="BAL56" s="375"/>
      <c r="BAM56" s="374"/>
      <c r="BAN56" s="375"/>
      <c r="BAO56" s="374"/>
      <c r="BAP56" s="375"/>
      <c r="BAQ56" s="374"/>
      <c r="BAR56" s="375"/>
      <c r="BAS56" s="374"/>
      <c r="BAT56" s="375"/>
      <c r="BAU56" s="374"/>
      <c r="BAV56" s="375"/>
      <c r="BAW56" s="374"/>
      <c r="BAX56" s="375"/>
      <c r="BAY56" s="374"/>
      <c r="BAZ56" s="375"/>
      <c r="BBA56" s="374"/>
      <c r="BBB56" s="375"/>
      <c r="BBC56" s="374"/>
      <c r="BBD56" s="375"/>
      <c r="BBE56" s="374"/>
      <c r="BBF56" s="375"/>
      <c r="BBG56" s="374"/>
      <c r="BBH56" s="375"/>
      <c r="BBI56" s="374"/>
      <c r="BBJ56" s="375"/>
      <c r="BBK56" s="374"/>
      <c r="BBL56" s="375"/>
      <c r="BBM56" s="374"/>
      <c r="BBN56" s="375"/>
      <c r="BBO56" s="374"/>
      <c r="BBP56" s="375"/>
      <c r="BBQ56" s="374"/>
      <c r="BBR56" s="375"/>
      <c r="BBS56" s="374"/>
      <c r="BBT56" s="375"/>
      <c r="BBU56" s="374"/>
      <c r="BBV56" s="375"/>
      <c r="BBW56" s="374"/>
      <c r="BBX56" s="375"/>
      <c r="BBY56" s="374"/>
      <c r="BBZ56" s="375"/>
      <c r="BCA56" s="374"/>
      <c r="BCB56" s="375"/>
      <c r="BCC56" s="374"/>
      <c r="BCD56" s="375"/>
      <c r="BCE56" s="374"/>
      <c r="BCF56" s="375"/>
      <c r="BCG56" s="374"/>
      <c r="BCH56" s="375"/>
      <c r="BCI56" s="374"/>
      <c r="BCJ56" s="375"/>
      <c r="BCK56" s="374"/>
      <c r="BCL56" s="375"/>
      <c r="BCM56" s="374"/>
      <c r="BCN56" s="375"/>
      <c r="BCO56" s="374"/>
      <c r="BCP56" s="375"/>
      <c r="BCQ56" s="374"/>
      <c r="BCR56" s="375"/>
      <c r="BCS56" s="374"/>
      <c r="BCT56" s="375"/>
      <c r="BCU56" s="374"/>
      <c r="BCV56" s="375"/>
      <c r="BCW56" s="374"/>
      <c r="BCX56" s="375"/>
      <c r="BCY56" s="374"/>
      <c r="BCZ56" s="375"/>
      <c r="BDA56" s="374"/>
      <c r="BDB56" s="375"/>
      <c r="BDC56" s="374"/>
      <c r="BDD56" s="375"/>
      <c r="BDE56" s="374"/>
      <c r="BDF56" s="375"/>
      <c r="BDG56" s="374"/>
      <c r="BDH56" s="375"/>
      <c r="BDI56" s="374"/>
      <c r="BDJ56" s="375"/>
      <c r="BDK56" s="374"/>
      <c r="BDL56" s="375"/>
      <c r="BDM56" s="374"/>
      <c r="BDN56" s="375"/>
      <c r="BDO56" s="374"/>
      <c r="BDP56" s="375"/>
      <c r="BDQ56" s="374"/>
      <c r="BDR56" s="375"/>
      <c r="BDS56" s="374"/>
      <c r="BDT56" s="375"/>
      <c r="BDU56" s="374"/>
      <c r="BDV56" s="375"/>
      <c r="BDW56" s="374"/>
      <c r="BDX56" s="375"/>
      <c r="BDY56" s="374"/>
      <c r="BDZ56" s="375"/>
      <c r="BEA56" s="374"/>
      <c r="BEB56" s="375"/>
      <c r="BEC56" s="374"/>
      <c r="BED56" s="375"/>
      <c r="BEE56" s="374"/>
      <c r="BEF56" s="375"/>
      <c r="BEG56" s="374"/>
      <c r="BEH56" s="375"/>
      <c r="BEI56" s="374"/>
      <c r="BEJ56" s="375"/>
      <c r="BEK56" s="374"/>
      <c r="BEL56" s="375"/>
      <c r="BEM56" s="374"/>
      <c r="BEN56" s="375"/>
      <c r="BEO56" s="374"/>
      <c r="BEP56" s="375"/>
      <c r="BEQ56" s="374"/>
      <c r="BER56" s="375"/>
      <c r="BES56" s="374"/>
      <c r="BET56" s="375"/>
      <c r="BEU56" s="374"/>
      <c r="BEV56" s="375"/>
      <c r="BEW56" s="374"/>
      <c r="BEX56" s="375"/>
      <c r="BEY56" s="374"/>
      <c r="BEZ56" s="375"/>
      <c r="BFA56" s="374"/>
      <c r="BFB56" s="375"/>
      <c r="BFC56" s="374"/>
      <c r="BFD56" s="375"/>
      <c r="BFE56" s="374"/>
      <c r="BFF56" s="375"/>
      <c r="BFG56" s="374"/>
      <c r="BFH56" s="375"/>
      <c r="BFI56" s="374"/>
      <c r="BFJ56" s="375"/>
      <c r="BFK56" s="374"/>
      <c r="BFL56" s="375"/>
      <c r="BFM56" s="374"/>
      <c r="BFN56" s="375"/>
      <c r="BFO56" s="374"/>
      <c r="BFP56" s="375"/>
      <c r="BFQ56" s="374"/>
      <c r="BFR56" s="375"/>
      <c r="BFS56" s="374"/>
      <c r="BFT56" s="375"/>
      <c r="BFU56" s="374"/>
      <c r="BFV56" s="375"/>
      <c r="BFW56" s="374"/>
      <c r="BFX56" s="375"/>
      <c r="BFY56" s="374"/>
      <c r="BFZ56" s="375"/>
      <c r="BGA56" s="374"/>
      <c r="BGB56" s="375"/>
      <c r="BGC56" s="374"/>
      <c r="BGD56" s="375"/>
      <c r="BGE56" s="374"/>
      <c r="BGF56" s="375"/>
      <c r="BGG56" s="374"/>
      <c r="BGH56" s="375"/>
      <c r="BGI56" s="374"/>
      <c r="BGJ56" s="375"/>
      <c r="BGK56" s="374"/>
      <c r="BGL56" s="375"/>
      <c r="BGM56" s="374"/>
      <c r="BGN56" s="375"/>
      <c r="BGO56" s="374"/>
      <c r="BGP56" s="375"/>
      <c r="BGQ56" s="374"/>
      <c r="BGR56" s="375"/>
      <c r="BGS56" s="374"/>
      <c r="BGT56" s="375"/>
      <c r="BGU56" s="374"/>
      <c r="BGV56" s="375"/>
      <c r="BGW56" s="374"/>
      <c r="BGX56" s="375"/>
      <c r="BGY56" s="374"/>
      <c r="BGZ56" s="375"/>
      <c r="BHA56" s="374"/>
      <c r="BHB56" s="375"/>
      <c r="BHC56" s="374"/>
      <c r="BHD56" s="375"/>
      <c r="BHE56" s="374"/>
      <c r="BHF56" s="375"/>
      <c r="BHG56" s="374"/>
      <c r="BHH56" s="375"/>
      <c r="BHI56" s="374"/>
      <c r="BHJ56" s="375"/>
      <c r="BHK56" s="374"/>
      <c r="BHL56" s="375"/>
      <c r="BHM56" s="374"/>
      <c r="BHN56" s="375"/>
      <c r="BHO56" s="374"/>
      <c r="BHP56" s="375"/>
      <c r="BHQ56" s="374"/>
      <c r="BHR56" s="375"/>
      <c r="BHS56" s="374"/>
      <c r="BHT56" s="375"/>
      <c r="BHU56" s="374"/>
      <c r="BHV56" s="375"/>
      <c r="BHW56" s="374"/>
      <c r="BHX56" s="375"/>
      <c r="BHY56" s="374"/>
      <c r="BHZ56" s="375"/>
      <c r="BIA56" s="374"/>
      <c r="BIB56" s="375"/>
      <c r="BIC56" s="374"/>
      <c r="BID56" s="375"/>
      <c r="BIE56" s="374"/>
      <c r="BIF56" s="375"/>
      <c r="BIG56" s="374"/>
      <c r="BIH56" s="375"/>
      <c r="BII56" s="374"/>
      <c r="BIJ56" s="375"/>
      <c r="BIK56" s="374"/>
      <c r="BIL56" s="375"/>
      <c r="BIM56" s="374"/>
      <c r="BIN56" s="375"/>
      <c r="BIO56" s="374"/>
      <c r="BIP56" s="375"/>
      <c r="BIQ56" s="374"/>
      <c r="BIR56" s="375"/>
      <c r="BIS56" s="374"/>
      <c r="BIT56" s="375"/>
      <c r="BIU56" s="374"/>
      <c r="BIV56" s="375"/>
      <c r="BIW56" s="374"/>
      <c r="BIX56" s="375"/>
      <c r="BIY56" s="374"/>
      <c r="BIZ56" s="375"/>
      <c r="BJA56" s="374"/>
      <c r="BJB56" s="375"/>
      <c r="BJC56" s="374"/>
      <c r="BJD56" s="375"/>
      <c r="BJE56" s="374"/>
      <c r="BJF56" s="375"/>
      <c r="BJG56" s="374"/>
      <c r="BJH56" s="375"/>
      <c r="BJI56" s="374"/>
      <c r="BJJ56" s="375"/>
      <c r="BJK56" s="374"/>
      <c r="BJL56" s="375"/>
      <c r="BJM56" s="374"/>
      <c r="BJN56" s="375"/>
      <c r="BJO56" s="374"/>
      <c r="BJP56" s="375"/>
      <c r="BJQ56" s="374"/>
      <c r="BJR56" s="375"/>
      <c r="BJS56" s="374"/>
      <c r="BJT56" s="375"/>
      <c r="BJU56" s="374"/>
      <c r="BJV56" s="375"/>
      <c r="BJW56" s="374"/>
      <c r="BJX56" s="375"/>
      <c r="BJY56" s="374"/>
      <c r="BJZ56" s="375"/>
      <c r="BKA56" s="374"/>
      <c r="BKB56" s="375"/>
      <c r="BKC56" s="374"/>
      <c r="BKD56" s="375"/>
      <c r="BKE56" s="374"/>
      <c r="BKF56" s="375"/>
      <c r="BKG56" s="374"/>
      <c r="BKH56" s="375"/>
      <c r="BKI56" s="374"/>
      <c r="BKJ56" s="375"/>
      <c r="BKK56" s="374"/>
      <c r="BKL56" s="375"/>
      <c r="BKM56" s="374"/>
      <c r="BKN56" s="375"/>
      <c r="BKO56" s="374"/>
      <c r="BKP56" s="375"/>
      <c r="BKQ56" s="374"/>
      <c r="BKR56" s="375"/>
      <c r="BKS56" s="374"/>
      <c r="BKT56" s="375"/>
      <c r="BKU56" s="374"/>
      <c r="BKV56" s="375"/>
      <c r="BKW56" s="374"/>
      <c r="BKX56" s="375"/>
      <c r="BKY56" s="374"/>
      <c r="BKZ56" s="375"/>
      <c r="BLA56" s="374"/>
      <c r="BLB56" s="375"/>
      <c r="BLC56" s="374"/>
      <c r="BLD56" s="375"/>
      <c r="BLE56" s="374"/>
      <c r="BLF56" s="375"/>
      <c r="BLG56" s="374"/>
      <c r="BLH56" s="375"/>
      <c r="BLI56" s="374"/>
      <c r="BLJ56" s="375"/>
      <c r="BLK56" s="374"/>
      <c r="BLL56" s="375"/>
      <c r="BLM56" s="374"/>
      <c r="BLN56" s="375"/>
      <c r="BLO56" s="374"/>
      <c r="BLP56" s="375"/>
      <c r="BLQ56" s="374"/>
      <c r="BLR56" s="375"/>
      <c r="BLS56" s="374"/>
      <c r="BLT56" s="375"/>
      <c r="BLU56" s="374"/>
      <c r="BLV56" s="375"/>
      <c r="BLW56" s="374"/>
      <c r="BLX56" s="375"/>
      <c r="BLY56" s="374"/>
      <c r="BLZ56" s="375"/>
      <c r="BMA56" s="374"/>
      <c r="BMB56" s="375"/>
      <c r="BMC56" s="374"/>
      <c r="BMD56" s="375"/>
      <c r="BME56" s="374"/>
      <c r="BMF56" s="375"/>
      <c r="BMG56" s="374"/>
      <c r="BMH56" s="375"/>
      <c r="BMI56" s="374"/>
      <c r="BMJ56" s="375"/>
      <c r="BMK56" s="374"/>
      <c r="BML56" s="375"/>
      <c r="BMM56" s="374"/>
      <c r="BMN56" s="375"/>
      <c r="BMO56" s="374"/>
      <c r="BMP56" s="375"/>
      <c r="BMQ56" s="374"/>
      <c r="BMR56" s="375"/>
      <c r="BMS56" s="374"/>
      <c r="BMT56" s="375"/>
      <c r="BMU56" s="374"/>
      <c r="BMV56" s="375"/>
      <c r="BMW56" s="374"/>
      <c r="BMX56" s="375"/>
      <c r="BMY56" s="374"/>
      <c r="BMZ56" s="375"/>
      <c r="BNA56" s="374"/>
      <c r="BNB56" s="375"/>
      <c r="BNC56" s="374"/>
      <c r="BND56" s="375"/>
      <c r="BNE56" s="374"/>
      <c r="BNF56" s="375"/>
      <c r="BNG56" s="374"/>
      <c r="BNH56" s="375"/>
      <c r="BNI56" s="374"/>
      <c r="BNJ56" s="375"/>
      <c r="BNK56" s="374"/>
      <c r="BNL56" s="375"/>
      <c r="BNM56" s="374"/>
      <c r="BNN56" s="375"/>
      <c r="BNO56" s="374"/>
      <c r="BNP56" s="375"/>
      <c r="BNQ56" s="374"/>
      <c r="BNR56" s="375"/>
      <c r="BNS56" s="374"/>
      <c r="BNT56" s="375"/>
      <c r="BNU56" s="374"/>
      <c r="BNV56" s="375"/>
      <c r="BNW56" s="374"/>
      <c r="BNX56" s="375"/>
      <c r="BNY56" s="374"/>
      <c r="BNZ56" s="375"/>
      <c r="BOA56" s="374"/>
      <c r="BOB56" s="375"/>
      <c r="BOC56" s="374"/>
      <c r="BOD56" s="375"/>
      <c r="BOE56" s="374"/>
      <c r="BOF56" s="375"/>
      <c r="BOG56" s="374"/>
      <c r="BOH56" s="375"/>
      <c r="BOI56" s="374"/>
      <c r="BOJ56" s="375"/>
      <c r="BOK56" s="374"/>
      <c r="BOL56" s="375"/>
      <c r="BOM56" s="374"/>
      <c r="BON56" s="375"/>
      <c r="BOO56" s="374"/>
      <c r="BOP56" s="375"/>
      <c r="BOQ56" s="374"/>
      <c r="BOR56" s="375"/>
      <c r="BOS56" s="374"/>
      <c r="BOT56" s="375"/>
      <c r="BOU56" s="374"/>
      <c r="BOV56" s="375"/>
      <c r="BOW56" s="374"/>
      <c r="BOX56" s="375"/>
      <c r="BOY56" s="374"/>
      <c r="BOZ56" s="375"/>
      <c r="BPA56" s="374"/>
      <c r="BPB56" s="375"/>
      <c r="BPC56" s="374"/>
      <c r="BPD56" s="375"/>
      <c r="BPE56" s="374"/>
      <c r="BPF56" s="375"/>
      <c r="BPG56" s="374"/>
      <c r="BPH56" s="375"/>
      <c r="BPI56" s="374"/>
      <c r="BPJ56" s="375"/>
      <c r="BPK56" s="374"/>
      <c r="BPL56" s="375"/>
      <c r="BPM56" s="374"/>
      <c r="BPN56" s="375"/>
      <c r="BPO56" s="374"/>
      <c r="BPP56" s="375"/>
      <c r="BPQ56" s="374"/>
      <c r="BPR56" s="375"/>
      <c r="BPS56" s="374"/>
      <c r="BPT56" s="375"/>
      <c r="BPU56" s="374"/>
      <c r="BPV56" s="375"/>
      <c r="BPW56" s="374"/>
      <c r="BPX56" s="375"/>
      <c r="BPY56" s="374"/>
      <c r="BPZ56" s="375"/>
      <c r="BQA56" s="374"/>
      <c r="BQB56" s="375"/>
      <c r="BQC56" s="374"/>
      <c r="BQD56" s="375"/>
      <c r="BQE56" s="374"/>
      <c r="BQF56" s="375"/>
      <c r="BQG56" s="374"/>
      <c r="BQH56" s="375"/>
      <c r="BQI56" s="374"/>
      <c r="BQJ56" s="375"/>
      <c r="BQK56" s="374"/>
      <c r="BQL56" s="375"/>
      <c r="BQM56" s="374"/>
      <c r="BQN56" s="375"/>
      <c r="BQO56" s="374"/>
      <c r="BQP56" s="375"/>
      <c r="BQQ56" s="374"/>
      <c r="BQR56" s="375"/>
      <c r="BQS56" s="374"/>
      <c r="BQT56" s="375"/>
      <c r="BQU56" s="374"/>
      <c r="BQV56" s="375"/>
      <c r="BQW56" s="374"/>
      <c r="BQX56" s="375"/>
      <c r="BQY56" s="374"/>
      <c r="BQZ56" s="375"/>
      <c r="BRA56" s="374"/>
      <c r="BRB56" s="375"/>
      <c r="BRC56" s="374"/>
      <c r="BRD56" s="375"/>
      <c r="BRE56" s="374"/>
      <c r="BRF56" s="375"/>
      <c r="BRG56" s="374"/>
      <c r="BRH56" s="375"/>
      <c r="BRI56" s="374"/>
      <c r="BRJ56" s="375"/>
      <c r="BRK56" s="374"/>
      <c r="BRL56" s="375"/>
      <c r="BRM56" s="374"/>
      <c r="BRN56" s="375"/>
      <c r="BRO56" s="374"/>
      <c r="BRP56" s="375"/>
      <c r="BRQ56" s="374"/>
      <c r="BRR56" s="375"/>
      <c r="BRS56" s="374"/>
      <c r="BRT56" s="375"/>
      <c r="BRU56" s="374"/>
      <c r="BRV56" s="375"/>
      <c r="BRW56" s="374"/>
      <c r="BRX56" s="375"/>
      <c r="BRY56" s="374"/>
      <c r="BRZ56" s="375"/>
      <c r="BSA56" s="374"/>
      <c r="BSB56" s="375"/>
      <c r="BSC56" s="374"/>
      <c r="BSD56" s="375"/>
      <c r="BSE56" s="374"/>
      <c r="BSF56" s="375"/>
      <c r="BSG56" s="374"/>
      <c r="BSH56" s="375"/>
      <c r="BSI56" s="374"/>
      <c r="BSJ56" s="375"/>
      <c r="BSK56" s="374"/>
      <c r="BSL56" s="375"/>
      <c r="BSM56" s="374"/>
      <c r="BSN56" s="375"/>
      <c r="BSO56" s="374"/>
      <c r="BSP56" s="375"/>
      <c r="BSQ56" s="374"/>
      <c r="BSR56" s="375"/>
      <c r="BSS56" s="374"/>
      <c r="BST56" s="375"/>
      <c r="BSU56" s="374"/>
      <c r="BSV56" s="375"/>
      <c r="BSW56" s="374"/>
      <c r="BSX56" s="375"/>
      <c r="BSY56" s="374"/>
      <c r="BSZ56" s="375"/>
      <c r="BTA56" s="374"/>
      <c r="BTB56" s="375"/>
      <c r="BTC56" s="374"/>
      <c r="BTD56" s="375"/>
      <c r="BTE56" s="374"/>
      <c r="BTF56" s="375"/>
      <c r="BTG56" s="374"/>
      <c r="BTH56" s="375"/>
      <c r="BTI56" s="374"/>
      <c r="BTJ56" s="375"/>
      <c r="BTK56" s="374"/>
      <c r="BTL56" s="375"/>
      <c r="BTM56" s="374"/>
      <c r="BTN56" s="375"/>
      <c r="BTO56" s="374"/>
      <c r="BTP56" s="375"/>
      <c r="BTQ56" s="374"/>
      <c r="BTR56" s="375"/>
      <c r="BTS56" s="374"/>
      <c r="BTT56" s="375"/>
      <c r="BTU56" s="374"/>
      <c r="BTV56" s="375"/>
      <c r="BTW56" s="374"/>
      <c r="BTX56" s="375"/>
      <c r="BTY56" s="374"/>
      <c r="BTZ56" s="375"/>
      <c r="BUA56" s="374"/>
      <c r="BUB56" s="375"/>
      <c r="BUC56" s="374"/>
      <c r="BUD56" s="375"/>
      <c r="BUE56" s="374"/>
      <c r="BUF56" s="375"/>
      <c r="BUG56" s="374"/>
      <c r="BUH56" s="375"/>
      <c r="BUI56" s="374"/>
      <c r="BUJ56" s="375"/>
      <c r="BUK56" s="374"/>
      <c r="BUL56" s="375"/>
      <c r="BUM56" s="374"/>
      <c r="BUN56" s="375"/>
      <c r="BUO56" s="374"/>
      <c r="BUP56" s="375"/>
      <c r="BUQ56" s="374"/>
      <c r="BUR56" s="375"/>
      <c r="BUS56" s="374"/>
      <c r="BUT56" s="375"/>
      <c r="BUU56" s="374"/>
      <c r="BUV56" s="375"/>
      <c r="BUW56" s="374"/>
      <c r="BUX56" s="375"/>
      <c r="BUY56" s="374"/>
      <c r="BUZ56" s="375"/>
      <c r="BVA56" s="374"/>
      <c r="BVB56" s="375"/>
      <c r="BVC56" s="374"/>
      <c r="BVD56" s="375"/>
      <c r="BVE56" s="374"/>
      <c r="BVF56" s="375"/>
      <c r="BVG56" s="374"/>
      <c r="BVH56" s="375"/>
      <c r="BVI56" s="374"/>
      <c r="BVJ56" s="375"/>
      <c r="BVK56" s="374"/>
      <c r="BVL56" s="375"/>
      <c r="BVM56" s="374"/>
      <c r="BVN56" s="375"/>
      <c r="BVO56" s="374"/>
      <c r="BVP56" s="375"/>
      <c r="BVQ56" s="374"/>
      <c r="BVR56" s="375"/>
      <c r="BVS56" s="374"/>
      <c r="BVT56" s="375"/>
      <c r="BVU56" s="374"/>
      <c r="BVV56" s="375"/>
      <c r="BVW56" s="374"/>
      <c r="BVX56" s="375"/>
      <c r="BVY56" s="374"/>
      <c r="BVZ56" s="375"/>
      <c r="BWA56" s="374"/>
      <c r="BWB56" s="375"/>
      <c r="BWC56" s="374"/>
      <c r="BWD56" s="375"/>
      <c r="BWE56" s="374"/>
      <c r="BWF56" s="375"/>
      <c r="BWG56" s="374"/>
      <c r="BWH56" s="375"/>
      <c r="BWI56" s="374"/>
      <c r="BWJ56" s="375"/>
      <c r="BWK56" s="374"/>
      <c r="BWL56" s="375"/>
      <c r="BWM56" s="374"/>
      <c r="BWN56" s="375"/>
      <c r="BWO56" s="374"/>
      <c r="BWP56" s="375"/>
      <c r="BWQ56" s="374"/>
      <c r="BWR56" s="375"/>
      <c r="BWS56" s="374"/>
      <c r="BWT56" s="375"/>
      <c r="BWU56" s="374"/>
      <c r="BWV56" s="375"/>
      <c r="BWW56" s="374"/>
      <c r="BWX56" s="375"/>
      <c r="BWY56" s="374"/>
      <c r="BWZ56" s="375"/>
      <c r="BXA56" s="374"/>
      <c r="BXB56" s="375"/>
      <c r="BXC56" s="374"/>
      <c r="BXD56" s="375"/>
      <c r="BXE56" s="374"/>
      <c r="BXF56" s="375"/>
      <c r="BXG56" s="374"/>
      <c r="BXH56" s="375"/>
      <c r="BXI56" s="374"/>
      <c r="BXJ56" s="375"/>
      <c r="BXK56" s="374"/>
      <c r="BXL56" s="375"/>
      <c r="BXM56" s="374"/>
      <c r="BXN56" s="375"/>
      <c r="BXO56" s="374"/>
      <c r="BXP56" s="375"/>
      <c r="BXQ56" s="374"/>
      <c r="BXR56" s="375"/>
      <c r="BXS56" s="374"/>
      <c r="BXT56" s="375"/>
      <c r="BXU56" s="374"/>
      <c r="BXV56" s="375"/>
      <c r="BXW56" s="374"/>
      <c r="BXX56" s="375"/>
      <c r="BXY56" s="374"/>
      <c r="BXZ56" s="375"/>
      <c r="BYA56" s="374"/>
      <c r="BYB56" s="375"/>
      <c r="BYC56" s="374"/>
      <c r="BYD56" s="375"/>
      <c r="BYE56" s="374"/>
      <c r="BYF56" s="375"/>
      <c r="BYG56" s="374"/>
      <c r="BYH56" s="375"/>
      <c r="BYI56" s="374"/>
      <c r="BYJ56" s="375"/>
      <c r="BYK56" s="374"/>
      <c r="BYL56" s="375"/>
      <c r="BYM56" s="374"/>
      <c r="BYN56" s="375"/>
      <c r="BYO56" s="374"/>
      <c r="BYP56" s="375"/>
      <c r="BYQ56" s="374"/>
      <c r="BYR56" s="375"/>
      <c r="BYS56" s="374"/>
      <c r="BYT56" s="375"/>
      <c r="BYU56" s="374"/>
      <c r="BYV56" s="375"/>
      <c r="BYW56" s="374"/>
      <c r="BYX56" s="375"/>
      <c r="BYY56" s="374"/>
      <c r="BYZ56" s="375"/>
      <c r="BZA56" s="374"/>
      <c r="BZB56" s="375"/>
      <c r="BZC56" s="374"/>
      <c r="BZD56" s="375"/>
      <c r="BZE56" s="374"/>
      <c r="BZF56" s="375"/>
      <c r="BZG56" s="374"/>
      <c r="BZH56" s="375"/>
      <c r="BZI56" s="374"/>
      <c r="BZJ56" s="375"/>
      <c r="BZK56" s="374"/>
      <c r="BZL56" s="375"/>
      <c r="BZM56" s="374"/>
      <c r="BZN56" s="375"/>
      <c r="BZO56" s="374"/>
      <c r="BZP56" s="375"/>
      <c r="BZQ56" s="374"/>
      <c r="BZR56" s="375"/>
      <c r="BZS56" s="374"/>
      <c r="BZT56" s="375"/>
      <c r="BZU56" s="374"/>
      <c r="BZV56" s="375"/>
      <c r="BZW56" s="374"/>
      <c r="BZX56" s="375"/>
      <c r="BZY56" s="374"/>
      <c r="BZZ56" s="375"/>
      <c r="CAA56" s="374"/>
      <c r="CAB56" s="375"/>
      <c r="CAC56" s="374"/>
      <c r="CAD56" s="375"/>
      <c r="CAE56" s="374"/>
      <c r="CAF56" s="375"/>
      <c r="CAG56" s="374"/>
      <c r="CAH56" s="375"/>
      <c r="CAI56" s="374"/>
      <c r="CAJ56" s="375"/>
      <c r="CAK56" s="374"/>
      <c r="CAL56" s="375"/>
      <c r="CAM56" s="374"/>
      <c r="CAN56" s="375"/>
      <c r="CAO56" s="374"/>
      <c r="CAP56" s="375"/>
      <c r="CAQ56" s="374"/>
      <c r="CAR56" s="375"/>
      <c r="CAS56" s="374"/>
      <c r="CAT56" s="375"/>
      <c r="CAU56" s="374"/>
      <c r="CAV56" s="375"/>
      <c r="CAW56" s="374"/>
      <c r="CAX56" s="375"/>
      <c r="CAY56" s="374"/>
      <c r="CAZ56" s="375"/>
      <c r="CBA56" s="374"/>
      <c r="CBB56" s="375"/>
      <c r="CBC56" s="374"/>
      <c r="CBD56" s="375"/>
      <c r="CBE56" s="374"/>
      <c r="CBF56" s="375"/>
      <c r="CBG56" s="374"/>
      <c r="CBH56" s="375"/>
      <c r="CBI56" s="374"/>
      <c r="CBJ56" s="375"/>
      <c r="CBK56" s="374"/>
      <c r="CBL56" s="375"/>
      <c r="CBM56" s="374"/>
      <c r="CBN56" s="375"/>
      <c r="CBO56" s="374"/>
      <c r="CBP56" s="375"/>
      <c r="CBQ56" s="374"/>
      <c r="CBR56" s="375"/>
      <c r="CBS56" s="374"/>
      <c r="CBT56" s="375"/>
      <c r="CBU56" s="374"/>
      <c r="CBV56" s="375"/>
      <c r="CBW56" s="374"/>
      <c r="CBX56" s="375"/>
      <c r="CBY56" s="374"/>
      <c r="CBZ56" s="375"/>
      <c r="CCA56" s="374"/>
      <c r="CCB56" s="375"/>
      <c r="CCC56" s="374"/>
      <c r="CCD56" s="375"/>
      <c r="CCE56" s="374"/>
      <c r="CCF56" s="375"/>
      <c r="CCG56" s="374"/>
      <c r="CCH56" s="375"/>
      <c r="CCI56" s="374"/>
      <c r="CCJ56" s="375"/>
      <c r="CCK56" s="374"/>
      <c r="CCL56" s="375"/>
      <c r="CCM56" s="374"/>
      <c r="CCN56" s="375"/>
      <c r="CCO56" s="374"/>
      <c r="CCP56" s="375"/>
      <c r="CCQ56" s="374"/>
      <c r="CCR56" s="375"/>
      <c r="CCS56" s="374"/>
      <c r="CCT56" s="375"/>
      <c r="CCU56" s="374"/>
      <c r="CCV56" s="375"/>
      <c r="CCW56" s="374"/>
      <c r="CCX56" s="375"/>
      <c r="CCY56" s="374"/>
      <c r="CCZ56" s="375"/>
      <c r="CDA56" s="374"/>
      <c r="CDB56" s="375"/>
      <c r="CDC56" s="374"/>
      <c r="CDD56" s="375"/>
      <c r="CDE56" s="374"/>
      <c r="CDF56" s="375"/>
      <c r="CDG56" s="374"/>
      <c r="CDH56" s="375"/>
      <c r="CDI56" s="374"/>
      <c r="CDJ56" s="375"/>
      <c r="CDK56" s="374"/>
      <c r="CDL56" s="375"/>
      <c r="CDM56" s="374"/>
      <c r="CDN56" s="375"/>
      <c r="CDO56" s="374"/>
      <c r="CDP56" s="375"/>
      <c r="CDQ56" s="374"/>
      <c r="CDR56" s="375"/>
      <c r="CDS56" s="374"/>
      <c r="CDT56" s="375"/>
      <c r="CDU56" s="374"/>
      <c r="CDV56" s="375"/>
      <c r="CDW56" s="374"/>
      <c r="CDX56" s="375"/>
      <c r="CDY56" s="374"/>
      <c r="CDZ56" s="375"/>
      <c r="CEA56" s="374"/>
      <c r="CEB56" s="375"/>
      <c r="CEC56" s="374"/>
      <c r="CED56" s="375"/>
      <c r="CEE56" s="374"/>
      <c r="CEF56" s="375"/>
      <c r="CEG56" s="374"/>
      <c r="CEH56" s="375"/>
      <c r="CEI56" s="374"/>
      <c r="CEJ56" s="375"/>
      <c r="CEK56" s="374"/>
      <c r="CEL56" s="375"/>
      <c r="CEM56" s="374"/>
      <c r="CEN56" s="375"/>
      <c r="CEO56" s="374"/>
      <c r="CEP56" s="375"/>
      <c r="CEQ56" s="374"/>
      <c r="CER56" s="375"/>
      <c r="CES56" s="374"/>
      <c r="CET56" s="375"/>
      <c r="CEU56" s="374"/>
      <c r="CEV56" s="375"/>
      <c r="CEW56" s="374"/>
      <c r="CEX56" s="375"/>
      <c r="CEY56" s="374"/>
      <c r="CEZ56" s="375"/>
      <c r="CFA56" s="374"/>
      <c r="CFB56" s="375"/>
      <c r="CFC56" s="374"/>
      <c r="CFD56" s="375"/>
      <c r="CFE56" s="374"/>
      <c r="CFF56" s="375"/>
      <c r="CFG56" s="374"/>
      <c r="CFH56" s="375"/>
      <c r="CFI56" s="374"/>
      <c r="CFJ56" s="375"/>
      <c r="CFK56" s="374"/>
      <c r="CFL56" s="375"/>
      <c r="CFM56" s="374"/>
      <c r="CFN56" s="375"/>
      <c r="CFO56" s="374"/>
      <c r="CFP56" s="375"/>
      <c r="CFQ56" s="374"/>
      <c r="CFR56" s="375"/>
      <c r="CFS56" s="374"/>
      <c r="CFT56" s="375"/>
      <c r="CFU56" s="374"/>
      <c r="CFV56" s="375"/>
      <c r="CFW56" s="374"/>
      <c r="CFX56" s="375"/>
      <c r="CFY56" s="374"/>
      <c r="CFZ56" s="375"/>
      <c r="CGA56" s="374"/>
      <c r="CGB56" s="375"/>
      <c r="CGC56" s="374"/>
      <c r="CGD56" s="375"/>
      <c r="CGE56" s="374"/>
      <c r="CGF56" s="375"/>
      <c r="CGG56" s="374"/>
      <c r="CGH56" s="375"/>
      <c r="CGI56" s="374"/>
      <c r="CGJ56" s="375"/>
      <c r="CGK56" s="374"/>
      <c r="CGL56" s="375"/>
      <c r="CGM56" s="374"/>
      <c r="CGN56" s="375"/>
      <c r="CGO56" s="374"/>
      <c r="CGP56" s="375"/>
      <c r="CGQ56" s="374"/>
      <c r="CGR56" s="375"/>
      <c r="CGS56" s="374"/>
      <c r="CGT56" s="375"/>
      <c r="CGU56" s="374"/>
      <c r="CGV56" s="375"/>
      <c r="CGW56" s="374"/>
      <c r="CGX56" s="375"/>
      <c r="CGY56" s="374"/>
      <c r="CGZ56" s="375"/>
      <c r="CHA56" s="374"/>
      <c r="CHB56" s="375"/>
      <c r="CHC56" s="374"/>
      <c r="CHD56" s="375"/>
      <c r="CHE56" s="374"/>
      <c r="CHF56" s="375"/>
      <c r="CHG56" s="374"/>
      <c r="CHH56" s="375"/>
      <c r="CHI56" s="374"/>
      <c r="CHJ56" s="375"/>
      <c r="CHK56" s="374"/>
      <c r="CHL56" s="375"/>
      <c r="CHM56" s="374"/>
      <c r="CHN56" s="375"/>
      <c r="CHO56" s="374"/>
      <c r="CHP56" s="375"/>
      <c r="CHQ56" s="374"/>
      <c r="CHR56" s="375"/>
      <c r="CHS56" s="374"/>
      <c r="CHT56" s="375"/>
      <c r="CHU56" s="374"/>
      <c r="CHV56" s="375"/>
      <c r="CHW56" s="374"/>
      <c r="CHX56" s="375"/>
      <c r="CHY56" s="374"/>
      <c r="CHZ56" s="375"/>
      <c r="CIA56" s="374"/>
      <c r="CIB56" s="375"/>
      <c r="CIC56" s="374"/>
      <c r="CID56" s="375"/>
      <c r="CIE56" s="374"/>
      <c r="CIF56" s="375"/>
      <c r="CIG56" s="374"/>
      <c r="CIH56" s="375"/>
      <c r="CII56" s="374"/>
      <c r="CIJ56" s="375"/>
      <c r="CIK56" s="374"/>
      <c r="CIL56" s="375"/>
      <c r="CIM56" s="374"/>
      <c r="CIN56" s="375"/>
      <c r="CIO56" s="374"/>
      <c r="CIP56" s="375"/>
      <c r="CIQ56" s="374"/>
      <c r="CIR56" s="375"/>
      <c r="CIS56" s="374"/>
      <c r="CIT56" s="375"/>
      <c r="CIU56" s="374"/>
      <c r="CIV56" s="375"/>
      <c r="CIW56" s="374"/>
      <c r="CIX56" s="375"/>
      <c r="CIY56" s="374"/>
      <c r="CIZ56" s="375"/>
      <c r="CJA56" s="374"/>
      <c r="CJB56" s="375"/>
      <c r="CJC56" s="374"/>
      <c r="CJD56" s="375"/>
      <c r="CJE56" s="374"/>
      <c r="CJF56" s="375"/>
      <c r="CJG56" s="374"/>
      <c r="CJH56" s="375"/>
      <c r="CJI56" s="374"/>
      <c r="CJJ56" s="375"/>
      <c r="CJK56" s="374"/>
      <c r="CJL56" s="375"/>
      <c r="CJM56" s="374"/>
      <c r="CJN56" s="375"/>
      <c r="CJO56" s="374"/>
      <c r="CJP56" s="375"/>
      <c r="CJQ56" s="374"/>
      <c r="CJR56" s="375"/>
      <c r="CJS56" s="374"/>
      <c r="CJT56" s="375"/>
      <c r="CJU56" s="374"/>
      <c r="CJV56" s="375"/>
      <c r="CJW56" s="374"/>
      <c r="CJX56" s="375"/>
      <c r="CJY56" s="374"/>
      <c r="CJZ56" s="375"/>
      <c r="CKA56" s="374"/>
      <c r="CKB56" s="375"/>
      <c r="CKC56" s="374"/>
      <c r="CKD56" s="375"/>
      <c r="CKE56" s="374"/>
      <c r="CKF56" s="375"/>
      <c r="CKG56" s="374"/>
      <c r="CKH56" s="375"/>
      <c r="CKI56" s="374"/>
      <c r="CKJ56" s="375"/>
      <c r="CKK56" s="374"/>
      <c r="CKL56" s="375"/>
      <c r="CKM56" s="374"/>
      <c r="CKN56" s="375"/>
      <c r="CKO56" s="374"/>
      <c r="CKP56" s="375"/>
      <c r="CKQ56" s="374"/>
      <c r="CKR56" s="375"/>
      <c r="CKS56" s="374"/>
      <c r="CKT56" s="375"/>
      <c r="CKU56" s="374"/>
      <c r="CKV56" s="375"/>
      <c r="CKW56" s="374"/>
      <c r="CKX56" s="375"/>
      <c r="CKY56" s="374"/>
      <c r="CKZ56" s="375"/>
      <c r="CLA56" s="374"/>
      <c r="CLB56" s="375"/>
      <c r="CLC56" s="374"/>
      <c r="CLD56" s="375"/>
      <c r="CLE56" s="374"/>
      <c r="CLF56" s="375"/>
      <c r="CLG56" s="374"/>
      <c r="CLH56" s="375"/>
      <c r="CLI56" s="374"/>
      <c r="CLJ56" s="375"/>
      <c r="CLK56" s="374"/>
      <c r="CLL56" s="375"/>
      <c r="CLM56" s="374"/>
      <c r="CLN56" s="375"/>
      <c r="CLO56" s="374"/>
      <c r="CLP56" s="375"/>
      <c r="CLQ56" s="374"/>
      <c r="CLR56" s="375"/>
      <c r="CLS56" s="374"/>
      <c r="CLT56" s="375"/>
      <c r="CLU56" s="374"/>
      <c r="CLV56" s="375"/>
      <c r="CLW56" s="374"/>
      <c r="CLX56" s="375"/>
      <c r="CLY56" s="374"/>
      <c r="CLZ56" s="375"/>
      <c r="CMA56" s="374"/>
      <c r="CMB56" s="375"/>
      <c r="CMC56" s="374"/>
      <c r="CMD56" s="375"/>
      <c r="CME56" s="374"/>
      <c r="CMF56" s="375"/>
      <c r="CMG56" s="374"/>
      <c r="CMH56" s="375"/>
      <c r="CMI56" s="374"/>
      <c r="CMJ56" s="375"/>
      <c r="CMK56" s="374"/>
      <c r="CML56" s="375"/>
      <c r="CMM56" s="374"/>
      <c r="CMN56" s="375"/>
      <c r="CMO56" s="374"/>
      <c r="CMP56" s="375"/>
      <c r="CMQ56" s="374"/>
      <c r="CMR56" s="375"/>
      <c r="CMS56" s="374"/>
      <c r="CMT56" s="375"/>
      <c r="CMU56" s="374"/>
      <c r="CMV56" s="375"/>
      <c r="CMW56" s="374"/>
      <c r="CMX56" s="375"/>
      <c r="CMY56" s="374"/>
      <c r="CMZ56" s="375"/>
      <c r="CNA56" s="374"/>
      <c r="CNB56" s="375"/>
      <c r="CNC56" s="374"/>
      <c r="CND56" s="375"/>
      <c r="CNE56" s="374"/>
      <c r="CNF56" s="375"/>
      <c r="CNG56" s="374"/>
      <c r="CNH56" s="375"/>
      <c r="CNI56" s="374"/>
      <c r="CNJ56" s="375"/>
      <c r="CNK56" s="374"/>
      <c r="CNL56" s="375"/>
      <c r="CNM56" s="374"/>
      <c r="CNN56" s="375"/>
      <c r="CNO56" s="374"/>
      <c r="CNP56" s="375"/>
      <c r="CNQ56" s="374"/>
      <c r="CNR56" s="375"/>
      <c r="CNS56" s="374"/>
      <c r="CNT56" s="375"/>
      <c r="CNU56" s="374"/>
      <c r="CNV56" s="375"/>
      <c r="CNW56" s="374"/>
      <c r="CNX56" s="375"/>
      <c r="CNY56" s="374"/>
      <c r="CNZ56" s="375"/>
      <c r="COA56" s="374"/>
      <c r="COB56" s="375"/>
      <c r="COC56" s="374"/>
      <c r="COD56" s="375"/>
      <c r="COE56" s="374"/>
      <c r="COF56" s="375"/>
      <c r="COG56" s="374"/>
      <c r="COH56" s="375"/>
      <c r="COI56" s="374"/>
      <c r="COJ56" s="375"/>
      <c r="COK56" s="374"/>
      <c r="COL56" s="375"/>
      <c r="COM56" s="374"/>
      <c r="CON56" s="375"/>
      <c r="COO56" s="374"/>
      <c r="COP56" s="375"/>
      <c r="COQ56" s="374"/>
      <c r="COR56" s="375"/>
      <c r="COS56" s="374"/>
      <c r="COT56" s="375"/>
      <c r="COU56" s="374"/>
      <c r="COV56" s="375"/>
      <c r="COW56" s="374"/>
      <c r="COX56" s="375"/>
      <c r="COY56" s="374"/>
      <c r="COZ56" s="375"/>
      <c r="CPA56" s="374"/>
      <c r="CPB56" s="375"/>
      <c r="CPC56" s="374"/>
      <c r="CPD56" s="375"/>
      <c r="CPE56" s="374"/>
      <c r="CPF56" s="375"/>
      <c r="CPG56" s="374"/>
      <c r="CPH56" s="375"/>
      <c r="CPI56" s="374"/>
      <c r="CPJ56" s="375"/>
      <c r="CPK56" s="374"/>
      <c r="CPL56" s="375"/>
      <c r="CPM56" s="374"/>
      <c r="CPN56" s="375"/>
      <c r="CPO56" s="374"/>
      <c r="CPP56" s="375"/>
      <c r="CPQ56" s="374"/>
      <c r="CPR56" s="375"/>
      <c r="CPS56" s="374"/>
      <c r="CPT56" s="375"/>
      <c r="CPU56" s="374"/>
      <c r="CPV56" s="375"/>
      <c r="CPW56" s="374"/>
      <c r="CPX56" s="375"/>
      <c r="CPY56" s="374"/>
      <c r="CPZ56" s="375"/>
      <c r="CQA56" s="374"/>
      <c r="CQB56" s="375"/>
      <c r="CQC56" s="374"/>
      <c r="CQD56" s="375"/>
      <c r="CQE56" s="374"/>
      <c r="CQF56" s="375"/>
      <c r="CQG56" s="374"/>
      <c r="CQH56" s="375"/>
      <c r="CQI56" s="374"/>
      <c r="CQJ56" s="375"/>
      <c r="CQK56" s="374"/>
      <c r="CQL56" s="375"/>
      <c r="CQM56" s="374"/>
      <c r="CQN56" s="375"/>
      <c r="CQO56" s="374"/>
      <c r="CQP56" s="375"/>
      <c r="CQQ56" s="374"/>
      <c r="CQR56" s="375"/>
      <c r="CQS56" s="374"/>
      <c r="CQT56" s="375"/>
      <c r="CQU56" s="374"/>
      <c r="CQV56" s="375"/>
      <c r="CQW56" s="374"/>
      <c r="CQX56" s="375"/>
      <c r="CQY56" s="374"/>
      <c r="CQZ56" s="375"/>
      <c r="CRA56" s="374"/>
      <c r="CRB56" s="375"/>
      <c r="CRC56" s="374"/>
      <c r="CRD56" s="375"/>
      <c r="CRE56" s="374"/>
      <c r="CRF56" s="375"/>
      <c r="CRG56" s="374"/>
      <c r="CRH56" s="375"/>
      <c r="CRI56" s="374"/>
      <c r="CRJ56" s="375"/>
      <c r="CRK56" s="374"/>
      <c r="CRL56" s="375"/>
      <c r="CRM56" s="374"/>
      <c r="CRN56" s="375"/>
      <c r="CRO56" s="374"/>
      <c r="CRP56" s="375"/>
      <c r="CRQ56" s="374"/>
      <c r="CRR56" s="375"/>
      <c r="CRS56" s="374"/>
      <c r="CRT56" s="375"/>
      <c r="CRU56" s="374"/>
      <c r="CRV56" s="375"/>
      <c r="CRW56" s="374"/>
      <c r="CRX56" s="375"/>
      <c r="CRY56" s="374"/>
      <c r="CRZ56" s="375"/>
      <c r="CSA56" s="374"/>
      <c r="CSB56" s="375"/>
      <c r="CSC56" s="374"/>
      <c r="CSD56" s="375"/>
      <c r="CSE56" s="374"/>
      <c r="CSF56" s="375"/>
      <c r="CSG56" s="374"/>
      <c r="CSH56" s="375"/>
      <c r="CSI56" s="374"/>
      <c r="CSJ56" s="375"/>
      <c r="CSK56" s="374"/>
      <c r="CSL56" s="375"/>
      <c r="CSM56" s="374"/>
      <c r="CSN56" s="375"/>
      <c r="CSO56" s="374"/>
      <c r="CSP56" s="375"/>
      <c r="CSQ56" s="374"/>
      <c r="CSR56" s="375"/>
      <c r="CSS56" s="374"/>
      <c r="CST56" s="375"/>
      <c r="CSU56" s="374"/>
      <c r="CSV56" s="375"/>
      <c r="CSW56" s="374"/>
      <c r="CSX56" s="375"/>
      <c r="CSY56" s="374"/>
      <c r="CSZ56" s="375"/>
      <c r="CTA56" s="374"/>
      <c r="CTB56" s="375"/>
      <c r="CTC56" s="374"/>
      <c r="CTD56" s="375"/>
      <c r="CTE56" s="374"/>
      <c r="CTF56" s="375"/>
      <c r="CTG56" s="374"/>
      <c r="CTH56" s="375"/>
      <c r="CTI56" s="374"/>
      <c r="CTJ56" s="375"/>
      <c r="CTK56" s="374"/>
      <c r="CTL56" s="375"/>
      <c r="CTM56" s="374"/>
      <c r="CTN56" s="375"/>
      <c r="CTO56" s="374"/>
      <c r="CTP56" s="375"/>
      <c r="CTQ56" s="374"/>
      <c r="CTR56" s="375"/>
      <c r="CTS56" s="374"/>
      <c r="CTT56" s="375"/>
      <c r="CTU56" s="374"/>
      <c r="CTV56" s="375"/>
      <c r="CTW56" s="374"/>
      <c r="CTX56" s="375"/>
      <c r="CTY56" s="374"/>
      <c r="CTZ56" s="375"/>
      <c r="CUA56" s="374"/>
      <c r="CUB56" s="375"/>
      <c r="CUC56" s="374"/>
      <c r="CUD56" s="375"/>
      <c r="CUE56" s="374"/>
      <c r="CUF56" s="375"/>
      <c r="CUG56" s="374"/>
      <c r="CUH56" s="375"/>
      <c r="CUI56" s="374"/>
      <c r="CUJ56" s="375"/>
      <c r="CUK56" s="374"/>
      <c r="CUL56" s="375"/>
      <c r="CUM56" s="374"/>
      <c r="CUN56" s="375"/>
      <c r="CUO56" s="374"/>
      <c r="CUP56" s="375"/>
      <c r="CUQ56" s="374"/>
      <c r="CUR56" s="375"/>
      <c r="CUS56" s="374"/>
      <c r="CUT56" s="375"/>
      <c r="CUU56" s="374"/>
      <c r="CUV56" s="375"/>
      <c r="CUW56" s="374"/>
      <c r="CUX56" s="375"/>
      <c r="CUY56" s="374"/>
      <c r="CUZ56" s="375"/>
      <c r="CVA56" s="374"/>
      <c r="CVB56" s="375"/>
      <c r="CVC56" s="374"/>
      <c r="CVD56" s="375"/>
      <c r="CVE56" s="374"/>
      <c r="CVF56" s="375"/>
      <c r="CVG56" s="374"/>
      <c r="CVH56" s="375"/>
      <c r="CVI56" s="374"/>
      <c r="CVJ56" s="375"/>
      <c r="CVK56" s="374"/>
      <c r="CVL56" s="375"/>
      <c r="CVM56" s="374"/>
      <c r="CVN56" s="375"/>
      <c r="CVO56" s="374"/>
      <c r="CVP56" s="375"/>
      <c r="CVQ56" s="374"/>
      <c r="CVR56" s="375"/>
      <c r="CVS56" s="374"/>
      <c r="CVT56" s="375"/>
      <c r="CVU56" s="374"/>
      <c r="CVV56" s="375"/>
      <c r="CVW56" s="374"/>
      <c r="CVX56" s="375"/>
      <c r="CVY56" s="374"/>
      <c r="CVZ56" s="375"/>
      <c r="CWA56" s="374"/>
      <c r="CWB56" s="375"/>
      <c r="CWC56" s="374"/>
      <c r="CWD56" s="375"/>
      <c r="CWE56" s="374"/>
      <c r="CWF56" s="375"/>
      <c r="CWG56" s="374"/>
      <c r="CWH56" s="375"/>
      <c r="CWI56" s="374"/>
      <c r="CWJ56" s="375"/>
      <c r="CWK56" s="374"/>
      <c r="CWL56" s="375"/>
      <c r="CWM56" s="374"/>
      <c r="CWN56" s="375"/>
      <c r="CWO56" s="374"/>
      <c r="CWP56" s="375"/>
      <c r="CWQ56" s="374"/>
      <c r="CWR56" s="375"/>
      <c r="CWS56" s="374"/>
      <c r="CWT56" s="375"/>
      <c r="CWU56" s="374"/>
      <c r="CWV56" s="375"/>
      <c r="CWW56" s="374"/>
      <c r="CWX56" s="375"/>
      <c r="CWY56" s="374"/>
      <c r="CWZ56" s="375"/>
      <c r="CXA56" s="374"/>
      <c r="CXB56" s="375"/>
      <c r="CXC56" s="374"/>
      <c r="CXD56" s="375"/>
      <c r="CXE56" s="374"/>
      <c r="CXF56" s="375"/>
      <c r="CXG56" s="374"/>
      <c r="CXH56" s="375"/>
      <c r="CXI56" s="374"/>
      <c r="CXJ56" s="375"/>
      <c r="CXK56" s="374"/>
      <c r="CXL56" s="375"/>
      <c r="CXM56" s="374"/>
      <c r="CXN56" s="375"/>
      <c r="CXO56" s="374"/>
      <c r="CXP56" s="375"/>
      <c r="CXQ56" s="374"/>
      <c r="CXR56" s="375"/>
      <c r="CXS56" s="374"/>
      <c r="CXT56" s="375"/>
      <c r="CXU56" s="374"/>
      <c r="CXV56" s="375"/>
      <c r="CXW56" s="374"/>
      <c r="CXX56" s="375"/>
      <c r="CXY56" s="374"/>
      <c r="CXZ56" s="375"/>
      <c r="CYA56" s="374"/>
      <c r="CYB56" s="375"/>
      <c r="CYC56" s="374"/>
      <c r="CYD56" s="375"/>
      <c r="CYE56" s="374"/>
      <c r="CYF56" s="375"/>
      <c r="CYG56" s="374"/>
      <c r="CYH56" s="375"/>
      <c r="CYI56" s="374"/>
      <c r="CYJ56" s="375"/>
      <c r="CYK56" s="374"/>
      <c r="CYL56" s="375"/>
      <c r="CYM56" s="374"/>
      <c r="CYN56" s="375"/>
      <c r="CYO56" s="374"/>
      <c r="CYP56" s="375"/>
      <c r="CYQ56" s="374"/>
      <c r="CYR56" s="375"/>
      <c r="CYS56" s="374"/>
      <c r="CYT56" s="375"/>
      <c r="CYU56" s="374"/>
      <c r="CYV56" s="375"/>
      <c r="CYW56" s="374"/>
      <c r="CYX56" s="375"/>
      <c r="CYY56" s="374"/>
      <c r="CYZ56" s="375"/>
      <c r="CZA56" s="374"/>
      <c r="CZB56" s="375"/>
      <c r="CZC56" s="374"/>
      <c r="CZD56" s="375"/>
      <c r="CZE56" s="374"/>
      <c r="CZF56" s="375"/>
      <c r="CZG56" s="374"/>
      <c r="CZH56" s="375"/>
      <c r="CZI56" s="374"/>
      <c r="CZJ56" s="375"/>
      <c r="CZK56" s="374"/>
      <c r="CZL56" s="375"/>
      <c r="CZM56" s="374"/>
      <c r="CZN56" s="375"/>
      <c r="CZO56" s="374"/>
      <c r="CZP56" s="375"/>
      <c r="CZQ56" s="374"/>
      <c r="CZR56" s="375"/>
      <c r="CZS56" s="374"/>
      <c r="CZT56" s="375"/>
      <c r="CZU56" s="374"/>
      <c r="CZV56" s="375"/>
      <c r="CZW56" s="374"/>
      <c r="CZX56" s="375"/>
      <c r="CZY56" s="374"/>
      <c r="CZZ56" s="375"/>
      <c r="DAA56" s="374"/>
      <c r="DAB56" s="375"/>
      <c r="DAC56" s="374"/>
      <c r="DAD56" s="375"/>
      <c r="DAE56" s="374"/>
      <c r="DAF56" s="375"/>
      <c r="DAG56" s="374"/>
      <c r="DAH56" s="375"/>
      <c r="DAI56" s="374"/>
      <c r="DAJ56" s="375"/>
      <c r="DAK56" s="374"/>
      <c r="DAL56" s="375"/>
      <c r="DAM56" s="374"/>
      <c r="DAN56" s="375"/>
      <c r="DAO56" s="374"/>
      <c r="DAP56" s="375"/>
      <c r="DAQ56" s="374"/>
      <c r="DAR56" s="375"/>
      <c r="DAS56" s="374"/>
      <c r="DAT56" s="375"/>
      <c r="DAU56" s="374"/>
      <c r="DAV56" s="375"/>
      <c r="DAW56" s="374"/>
      <c r="DAX56" s="375"/>
      <c r="DAY56" s="374"/>
      <c r="DAZ56" s="375"/>
      <c r="DBA56" s="374"/>
      <c r="DBB56" s="375"/>
      <c r="DBC56" s="374"/>
      <c r="DBD56" s="375"/>
      <c r="DBE56" s="374"/>
      <c r="DBF56" s="375"/>
      <c r="DBG56" s="374"/>
      <c r="DBH56" s="375"/>
      <c r="DBI56" s="374"/>
      <c r="DBJ56" s="375"/>
      <c r="DBK56" s="374"/>
      <c r="DBL56" s="375"/>
      <c r="DBM56" s="374"/>
      <c r="DBN56" s="375"/>
      <c r="DBO56" s="374"/>
      <c r="DBP56" s="375"/>
      <c r="DBQ56" s="374"/>
      <c r="DBR56" s="375"/>
      <c r="DBS56" s="374"/>
      <c r="DBT56" s="375"/>
      <c r="DBU56" s="374"/>
      <c r="DBV56" s="375"/>
      <c r="DBW56" s="374"/>
      <c r="DBX56" s="375"/>
      <c r="DBY56" s="374"/>
      <c r="DBZ56" s="375"/>
      <c r="DCA56" s="374"/>
      <c r="DCB56" s="375"/>
      <c r="DCC56" s="374"/>
      <c r="DCD56" s="375"/>
      <c r="DCE56" s="374"/>
      <c r="DCF56" s="375"/>
      <c r="DCG56" s="374"/>
      <c r="DCH56" s="375"/>
      <c r="DCI56" s="374"/>
      <c r="DCJ56" s="375"/>
      <c r="DCK56" s="374"/>
      <c r="DCL56" s="375"/>
      <c r="DCM56" s="374"/>
      <c r="DCN56" s="375"/>
      <c r="DCO56" s="374"/>
      <c r="DCP56" s="375"/>
      <c r="DCQ56" s="374"/>
      <c r="DCR56" s="375"/>
      <c r="DCS56" s="374"/>
      <c r="DCT56" s="375"/>
      <c r="DCU56" s="374"/>
      <c r="DCV56" s="375"/>
      <c r="DCW56" s="374"/>
      <c r="DCX56" s="375"/>
      <c r="DCY56" s="374"/>
      <c r="DCZ56" s="375"/>
      <c r="DDA56" s="374"/>
      <c r="DDB56" s="375"/>
      <c r="DDC56" s="374"/>
      <c r="DDD56" s="375"/>
      <c r="DDE56" s="374"/>
      <c r="DDF56" s="375"/>
      <c r="DDG56" s="374"/>
      <c r="DDH56" s="375"/>
      <c r="DDI56" s="374"/>
      <c r="DDJ56" s="375"/>
      <c r="DDK56" s="374"/>
      <c r="DDL56" s="375"/>
      <c r="DDM56" s="374"/>
      <c r="DDN56" s="375"/>
      <c r="DDO56" s="374"/>
      <c r="DDP56" s="375"/>
      <c r="DDQ56" s="374"/>
      <c r="DDR56" s="375"/>
      <c r="DDS56" s="374"/>
      <c r="DDT56" s="375"/>
      <c r="DDU56" s="374"/>
      <c r="DDV56" s="375"/>
      <c r="DDW56" s="374"/>
      <c r="DDX56" s="375"/>
      <c r="DDY56" s="374"/>
      <c r="DDZ56" s="375"/>
      <c r="DEA56" s="374"/>
      <c r="DEB56" s="375"/>
      <c r="DEC56" s="374"/>
      <c r="DED56" s="375"/>
      <c r="DEE56" s="374"/>
      <c r="DEF56" s="375"/>
      <c r="DEG56" s="374"/>
      <c r="DEH56" s="375"/>
      <c r="DEI56" s="374"/>
      <c r="DEJ56" s="375"/>
      <c r="DEK56" s="374"/>
      <c r="DEL56" s="375"/>
      <c r="DEM56" s="374"/>
      <c r="DEN56" s="375"/>
      <c r="DEO56" s="374"/>
      <c r="DEP56" s="375"/>
      <c r="DEQ56" s="374"/>
      <c r="DER56" s="375"/>
      <c r="DES56" s="374"/>
      <c r="DET56" s="375"/>
      <c r="DEU56" s="374"/>
      <c r="DEV56" s="375"/>
      <c r="DEW56" s="374"/>
      <c r="DEX56" s="375"/>
      <c r="DEY56" s="374"/>
      <c r="DEZ56" s="375"/>
      <c r="DFA56" s="374"/>
      <c r="DFB56" s="375"/>
      <c r="DFC56" s="374"/>
      <c r="DFD56" s="375"/>
      <c r="DFE56" s="374"/>
      <c r="DFF56" s="375"/>
      <c r="DFG56" s="374"/>
      <c r="DFH56" s="375"/>
      <c r="DFI56" s="374"/>
      <c r="DFJ56" s="375"/>
      <c r="DFK56" s="374"/>
      <c r="DFL56" s="375"/>
      <c r="DFM56" s="374"/>
      <c r="DFN56" s="375"/>
      <c r="DFO56" s="374"/>
      <c r="DFP56" s="375"/>
      <c r="DFQ56" s="374"/>
      <c r="DFR56" s="375"/>
      <c r="DFS56" s="374"/>
      <c r="DFT56" s="375"/>
      <c r="DFU56" s="374"/>
      <c r="DFV56" s="375"/>
      <c r="DFW56" s="374"/>
      <c r="DFX56" s="375"/>
      <c r="DFY56" s="374"/>
      <c r="DFZ56" s="375"/>
      <c r="DGA56" s="374"/>
      <c r="DGB56" s="375"/>
      <c r="DGC56" s="374"/>
      <c r="DGD56" s="375"/>
      <c r="DGE56" s="374"/>
      <c r="DGF56" s="375"/>
      <c r="DGG56" s="374"/>
      <c r="DGH56" s="375"/>
      <c r="DGI56" s="374"/>
      <c r="DGJ56" s="375"/>
      <c r="DGK56" s="374"/>
      <c r="DGL56" s="375"/>
      <c r="DGM56" s="374"/>
      <c r="DGN56" s="375"/>
      <c r="DGO56" s="374"/>
      <c r="DGP56" s="375"/>
      <c r="DGQ56" s="374"/>
      <c r="DGR56" s="375"/>
      <c r="DGS56" s="374"/>
      <c r="DGT56" s="375"/>
      <c r="DGU56" s="374"/>
      <c r="DGV56" s="375"/>
      <c r="DGW56" s="374"/>
      <c r="DGX56" s="375"/>
      <c r="DGY56" s="374"/>
      <c r="DGZ56" s="375"/>
      <c r="DHA56" s="374"/>
      <c r="DHB56" s="375"/>
      <c r="DHC56" s="374"/>
      <c r="DHD56" s="375"/>
      <c r="DHE56" s="374"/>
      <c r="DHF56" s="375"/>
      <c r="DHG56" s="374"/>
      <c r="DHH56" s="375"/>
      <c r="DHI56" s="374"/>
      <c r="DHJ56" s="375"/>
      <c r="DHK56" s="374"/>
      <c r="DHL56" s="375"/>
      <c r="DHM56" s="374"/>
      <c r="DHN56" s="375"/>
      <c r="DHO56" s="374"/>
      <c r="DHP56" s="375"/>
      <c r="DHQ56" s="374"/>
      <c r="DHR56" s="375"/>
      <c r="DHS56" s="374"/>
      <c r="DHT56" s="375"/>
      <c r="DHU56" s="374"/>
      <c r="DHV56" s="375"/>
      <c r="DHW56" s="374"/>
      <c r="DHX56" s="375"/>
      <c r="DHY56" s="374"/>
      <c r="DHZ56" s="375"/>
      <c r="DIA56" s="374"/>
      <c r="DIB56" s="375"/>
      <c r="DIC56" s="374"/>
      <c r="DID56" s="375"/>
      <c r="DIE56" s="374"/>
      <c r="DIF56" s="375"/>
      <c r="DIG56" s="374"/>
      <c r="DIH56" s="375"/>
      <c r="DII56" s="374"/>
      <c r="DIJ56" s="375"/>
      <c r="DIK56" s="374"/>
      <c r="DIL56" s="375"/>
      <c r="DIM56" s="374"/>
      <c r="DIN56" s="375"/>
      <c r="DIO56" s="374"/>
      <c r="DIP56" s="375"/>
      <c r="DIQ56" s="374"/>
      <c r="DIR56" s="375"/>
      <c r="DIS56" s="374"/>
      <c r="DIT56" s="375"/>
      <c r="DIU56" s="374"/>
      <c r="DIV56" s="375"/>
      <c r="DIW56" s="374"/>
      <c r="DIX56" s="375"/>
      <c r="DIY56" s="374"/>
      <c r="DIZ56" s="375"/>
      <c r="DJA56" s="374"/>
      <c r="DJB56" s="375"/>
      <c r="DJC56" s="374"/>
      <c r="DJD56" s="375"/>
      <c r="DJE56" s="374"/>
      <c r="DJF56" s="375"/>
      <c r="DJG56" s="374"/>
      <c r="DJH56" s="375"/>
      <c r="DJI56" s="374"/>
      <c r="DJJ56" s="375"/>
      <c r="DJK56" s="374"/>
      <c r="DJL56" s="375"/>
      <c r="DJM56" s="374"/>
      <c r="DJN56" s="375"/>
      <c r="DJO56" s="374"/>
      <c r="DJP56" s="375"/>
      <c r="DJQ56" s="374"/>
      <c r="DJR56" s="375"/>
      <c r="DJS56" s="374"/>
      <c r="DJT56" s="375"/>
      <c r="DJU56" s="374"/>
      <c r="DJV56" s="375"/>
      <c r="DJW56" s="374"/>
      <c r="DJX56" s="375"/>
      <c r="DJY56" s="374"/>
      <c r="DJZ56" s="375"/>
      <c r="DKA56" s="374"/>
      <c r="DKB56" s="375"/>
      <c r="DKC56" s="374"/>
      <c r="DKD56" s="375"/>
      <c r="DKE56" s="374"/>
      <c r="DKF56" s="375"/>
      <c r="DKG56" s="374"/>
      <c r="DKH56" s="375"/>
      <c r="DKI56" s="374"/>
      <c r="DKJ56" s="375"/>
      <c r="DKK56" s="374"/>
      <c r="DKL56" s="375"/>
      <c r="DKM56" s="374"/>
      <c r="DKN56" s="375"/>
      <c r="DKO56" s="374"/>
      <c r="DKP56" s="375"/>
      <c r="DKQ56" s="374"/>
      <c r="DKR56" s="375"/>
      <c r="DKS56" s="374"/>
      <c r="DKT56" s="375"/>
      <c r="DKU56" s="374"/>
      <c r="DKV56" s="375"/>
      <c r="DKW56" s="374"/>
      <c r="DKX56" s="375"/>
      <c r="DKY56" s="374"/>
      <c r="DKZ56" s="375"/>
      <c r="DLA56" s="374"/>
      <c r="DLB56" s="375"/>
      <c r="DLC56" s="374"/>
      <c r="DLD56" s="375"/>
      <c r="DLE56" s="374"/>
      <c r="DLF56" s="375"/>
      <c r="DLG56" s="374"/>
      <c r="DLH56" s="375"/>
      <c r="DLI56" s="374"/>
      <c r="DLJ56" s="375"/>
      <c r="DLK56" s="374"/>
      <c r="DLL56" s="375"/>
      <c r="DLM56" s="374"/>
      <c r="DLN56" s="375"/>
      <c r="DLO56" s="374"/>
      <c r="DLP56" s="375"/>
      <c r="DLQ56" s="374"/>
      <c r="DLR56" s="375"/>
      <c r="DLS56" s="374"/>
      <c r="DLT56" s="375"/>
      <c r="DLU56" s="374"/>
      <c r="DLV56" s="375"/>
      <c r="DLW56" s="374"/>
      <c r="DLX56" s="375"/>
      <c r="DLY56" s="374"/>
      <c r="DLZ56" s="375"/>
      <c r="DMA56" s="374"/>
      <c r="DMB56" s="375"/>
      <c r="DMC56" s="374"/>
      <c r="DMD56" s="375"/>
      <c r="DME56" s="374"/>
      <c r="DMF56" s="375"/>
      <c r="DMG56" s="374"/>
      <c r="DMH56" s="375"/>
      <c r="DMI56" s="374"/>
      <c r="DMJ56" s="375"/>
      <c r="DMK56" s="374"/>
      <c r="DML56" s="375"/>
      <c r="DMM56" s="374"/>
      <c r="DMN56" s="375"/>
      <c r="DMO56" s="374"/>
      <c r="DMP56" s="375"/>
      <c r="DMQ56" s="374"/>
      <c r="DMR56" s="375"/>
      <c r="DMS56" s="374"/>
      <c r="DMT56" s="375"/>
      <c r="DMU56" s="374"/>
      <c r="DMV56" s="375"/>
      <c r="DMW56" s="374"/>
      <c r="DMX56" s="375"/>
      <c r="DMY56" s="374"/>
      <c r="DMZ56" s="375"/>
      <c r="DNA56" s="374"/>
      <c r="DNB56" s="375"/>
      <c r="DNC56" s="374"/>
      <c r="DND56" s="375"/>
      <c r="DNE56" s="374"/>
      <c r="DNF56" s="375"/>
      <c r="DNG56" s="374"/>
      <c r="DNH56" s="375"/>
      <c r="DNI56" s="374"/>
      <c r="DNJ56" s="375"/>
      <c r="DNK56" s="374"/>
      <c r="DNL56" s="375"/>
      <c r="DNM56" s="374"/>
      <c r="DNN56" s="375"/>
      <c r="DNO56" s="374"/>
      <c r="DNP56" s="375"/>
      <c r="DNQ56" s="374"/>
      <c r="DNR56" s="375"/>
      <c r="DNS56" s="374"/>
      <c r="DNT56" s="375"/>
      <c r="DNU56" s="374"/>
      <c r="DNV56" s="375"/>
      <c r="DNW56" s="374"/>
      <c r="DNX56" s="375"/>
      <c r="DNY56" s="374"/>
      <c r="DNZ56" s="375"/>
      <c r="DOA56" s="374"/>
      <c r="DOB56" s="375"/>
      <c r="DOC56" s="374"/>
      <c r="DOD56" s="375"/>
      <c r="DOE56" s="374"/>
      <c r="DOF56" s="375"/>
      <c r="DOG56" s="374"/>
      <c r="DOH56" s="375"/>
      <c r="DOI56" s="374"/>
      <c r="DOJ56" s="375"/>
      <c r="DOK56" s="374"/>
      <c r="DOL56" s="375"/>
      <c r="DOM56" s="374"/>
      <c r="DON56" s="375"/>
      <c r="DOO56" s="374"/>
      <c r="DOP56" s="375"/>
      <c r="DOQ56" s="374"/>
      <c r="DOR56" s="375"/>
      <c r="DOS56" s="374"/>
      <c r="DOT56" s="375"/>
      <c r="DOU56" s="374"/>
      <c r="DOV56" s="375"/>
      <c r="DOW56" s="374"/>
      <c r="DOX56" s="375"/>
      <c r="DOY56" s="374"/>
      <c r="DOZ56" s="375"/>
      <c r="DPA56" s="374"/>
      <c r="DPB56" s="375"/>
      <c r="DPC56" s="374"/>
      <c r="DPD56" s="375"/>
      <c r="DPE56" s="374"/>
      <c r="DPF56" s="375"/>
      <c r="DPG56" s="374"/>
      <c r="DPH56" s="375"/>
      <c r="DPI56" s="374"/>
      <c r="DPJ56" s="375"/>
      <c r="DPK56" s="374"/>
      <c r="DPL56" s="375"/>
      <c r="DPM56" s="374"/>
      <c r="DPN56" s="375"/>
      <c r="DPO56" s="374"/>
      <c r="DPP56" s="375"/>
      <c r="DPQ56" s="374"/>
      <c r="DPR56" s="375"/>
      <c r="DPS56" s="374"/>
      <c r="DPT56" s="375"/>
      <c r="DPU56" s="374"/>
      <c r="DPV56" s="375"/>
      <c r="DPW56" s="374"/>
      <c r="DPX56" s="375"/>
      <c r="DPY56" s="374"/>
      <c r="DPZ56" s="375"/>
      <c r="DQA56" s="374"/>
      <c r="DQB56" s="375"/>
      <c r="DQC56" s="374"/>
      <c r="DQD56" s="375"/>
      <c r="DQE56" s="374"/>
      <c r="DQF56" s="375"/>
      <c r="DQG56" s="374"/>
      <c r="DQH56" s="375"/>
      <c r="DQI56" s="374"/>
      <c r="DQJ56" s="375"/>
      <c r="DQK56" s="374"/>
      <c r="DQL56" s="375"/>
      <c r="DQM56" s="374"/>
      <c r="DQN56" s="375"/>
      <c r="DQO56" s="374"/>
      <c r="DQP56" s="375"/>
      <c r="DQQ56" s="374"/>
      <c r="DQR56" s="375"/>
      <c r="DQS56" s="374"/>
      <c r="DQT56" s="375"/>
      <c r="DQU56" s="374"/>
      <c r="DQV56" s="375"/>
      <c r="DQW56" s="374"/>
      <c r="DQX56" s="375"/>
      <c r="DQY56" s="374"/>
      <c r="DQZ56" s="375"/>
      <c r="DRA56" s="374"/>
      <c r="DRB56" s="375"/>
      <c r="DRC56" s="374"/>
      <c r="DRD56" s="375"/>
      <c r="DRE56" s="374"/>
      <c r="DRF56" s="375"/>
      <c r="DRG56" s="374"/>
      <c r="DRH56" s="375"/>
      <c r="DRI56" s="374"/>
      <c r="DRJ56" s="375"/>
      <c r="DRK56" s="374"/>
      <c r="DRL56" s="375"/>
      <c r="DRM56" s="374"/>
      <c r="DRN56" s="375"/>
      <c r="DRO56" s="374"/>
      <c r="DRP56" s="375"/>
      <c r="DRQ56" s="374"/>
      <c r="DRR56" s="375"/>
      <c r="DRS56" s="374"/>
      <c r="DRT56" s="375"/>
      <c r="DRU56" s="374"/>
      <c r="DRV56" s="375"/>
      <c r="DRW56" s="374"/>
      <c r="DRX56" s="375"/>
      <c r="DRY56" s="374"/>
      <c r="DRZ56" s="375"/>
      <c r="DSA56" s="374"/>
      <c r="DSB56" s="375"/>
      <c r="DSC56" s="374"/>
      <c r="DSD56" s="375"/>
      <c r="DSE56" s="374"/>
      <c r="DSF56" s="375"/>
      <c r="DSG56" s="374"/>
      <c r="DSH56" s="375"/>
      <c r="DSI56" s="374"/>
      <c r="DSJ56" s="375"/>
      <c r="DSK56" s="374"/>
      <c r="DSL56" s="375"/>
      <c r="DSM56" s="374"/>
      <c r="DSN56" s="375"/>
      <c r="DSO56" s="374"/>
      <c r="DSP56" s="375"/>
      <c r="DSQ56" s="374"/>
      <c r="DSR56" s="375"/>
      <c r="DSS56" s="374"/>
      <c r="DST56" s="375"/>
      <c r="DSU56" s="374"/>
      <c r="DSV56" s="375"/>
      <c r="DSW56" s="374"/>
      <c r="DSX56" s="375"/>
      <c r="DSY56" s="374"/>
      <c r="DSZ56" s="375"/>
      <c r="DTA56" s="374"/>
      <c r="DTB56" s="375"/>
      <c r="DTC56" s="374"/>
      <c r="DTD56" s="375"/>
      <c r="DTE56" s="374"/>
      <c r="DTF56" s="375"/>
      <c r="DTG56" s="374"/>
      <c r="DTH56" s="375"/>
      <c r="DTI56" s="374"/>
      <c r="DTJ56" s="375"/>
      <c r="DTK56" s="374"/>
      <c r="DTL56" s="375"/>
      <c r="DTM56" s="374"/>
      <c r="DTN56" s="375"/>
      <c r="DTO56" s="374"/>
      <c r="DTP56" s="375"/>
      <c r="DTQ56" s="374"/>
      <c r="DTR56" s="375"/>
      <c r="DTS56" s="374"/>
      <c r="DTT56" s="375"/>
      <c r="DTU56" s="374"/>
      <c r="DTV56" s="375"/>
      <c r="DTW56" s="374"/>
      <c r="DTX56" s="375"/>
      <c r="DTY56" s="374"/>
      <c r="DTZ56" s="375"/>
      <c r="DUA56" s="374"/>
      <c r="DUB56" s="375"/>
      <c r="DUC56" s="374"/>
      <c r="DUD56" s="375"/>
      <c r="DUE56" s="374"/>
      <c r="DUF56" s="375"/>
      <c r="DUG56" s="374"/>
      <c r="DUH56" s="375"/>
      <c r="DUI56" s="374"/>
      <c r="DUJ56" s="375"/>
      <c r="DUK56" s="374"/>
      <c r="DUL56" s="375"/>
      <c r="DUM56" s="374"/>
      <c r="DUN56" s="375"/>
      <c r="DUO56" s="374"/>
      <c r="DUP56" s="375"/>
      <c r="DUQ56" s="374"/>
      <c r="DUR56" s="375"/>
      <c r="DUS56" s="374"/>
      <c r="DUT56" s="375"/>
      <c r="DUU56" s="374"/>
      <c r="DUV56" s="375"/>
      <c r="DUW56" s="374"/>
      <c r="DUX56" s="375"/>
      <c r="DUY56" s="374"/>
      <c r="DUZ56" s="375"/>
      <c r="DVA56" s="374"/>
      <c r="DVB56" s="375"/>
      <c r="DVC56" s="374"/>
      <c r="DVD56" s="375"/>
      <c r="DVE56" s="374"/>
      <c r="DVF56" s="375"/>
      <c r="DVG56" s="374"/>
      <c r="DVH56" s="375"/>
      <c r="DVI56" s="374"/>
      <c r="DVJ56" s="375"/>
      <c r="DVK56" s="374"/>
      <c r="DVL56" s="375"/>
      <c r="DVM56" s="374"/>
      <c r="DVN56" s="375"/>
      <c r="DVO56" s="374"/>
      <c r="DVP56" s="375"/>
      <c r="DVQ56" s="374"/>
      <c r="DVR56" s="375"/>
      <c r="DVS56" s="374"/>
      <c r="DVT56" s="375"/>
      <c r="DVU56" s="374"/>
      <c r="DVV56" s="375"/>
      <c r="DVW56" s="374"/>
      <c r="DVX56" s="375"/>
      <c r="DVY56" s="374"/>
      <c r="DVZ56" s="375"/>
      <c r="DWA56" s="374"/>
      <c r="DWB56" s="375"/>
      <c r="DWC56" s="374"/>
      <c r="DWD56" s="375"/>
      <c r="DWE56" s="374"/>
      <c r="DWF56" s="375"/>
      <c r="DWG56" s="374"/>
      <c r="DWH56" s="375"/>
      <c r="DWI56" s="374"/>
      <c r="DWJ56" s="375"/>
      <c r="DWK56" s="374"/>
      <c r="DWL56" s="375"/>
      <c r="DWM56" s="374"/>
      <c r="DWN56" s="375"/>
      <c r="DWO56" s="374"/>
      <c r="DWP56" s="375"/>
      <c r="DWQ56" s="374"/>
      <c r="DWR56" s="375"/>
      <c r="DWS56" s="374"/>
      <c r="DWT56" s="375"/>
      <c r="DWU56" s="374"/>
      <c r="DWV56" s="375"/>
      <c r="DWW56" s="374"/>
      <c r="DWX56" s="375"/>
      <c r="DWY56" s="374"/>
      <c r="DWZ56" s="375"/>
      <c r="DXA56" s="374"/>
      <c r="DXB56" s="375"/>
      <c r="DXC56" s="374"/>
      <c r="DXD56" s="375"/>
      <c r="DXE56" s="374"/>
      <c r="DXF56" s="375"/>
      <c r="DXG56" s="374"/>
      <c r="DXH56" s="375"/>
      <c r="DXI56" s="374"/>
      <c r="DXJ56" s="375"/>
      <c r="DXK56" s="374"/>
      <c r="DXL56" s="375"/>
      <c r="DXM56" s="374"/>
      <c r="DXN56" s="375"/>
      <c r="DXO56" s="374"/>
      <c r="DXP56" s="375"/>
      <c r="DXQ56" s="374"/>
      <c r="DXR56" s="375"/>
      <c r="DXS56" s="374"/>
      <c r="DXT56" s="375"/>
      <c r="DXU56" s="374"/>
      <c r="DXV56" s="375"/>
      <c r="DXW56" s="374"/>
      <c r="DXX56" s="375"/>
      <c r="DXY56" s="374"/>
      <c r="DXZ56" s="375"/>
      <c r="DYA56" s="374"/>
      <c r="DYB56" s="375"/>
      <c r="DYC56" s="374"/>
      <c r="DYD56" s="375"/>
      <c r="DYE56" s="374"/>
      <c r="DYF56" s="375"/>
      <c r="DYG56" s="374"/>
      <c r="DYH56" s="375"/>
      <c r="DYI56" s="374"/>
      <c r="DYJ56" s="375"/>
      <c r="DYK56" s="374"/>
      <c r="DYL56" s="375"/>
      <c r="DYM56" s="374"/>
      <c r="DYN56" s="375"/>
      <c r="DYO56" s="374"/>
      <c r="DYP56" s="375"/>
      <c r="DYQ56" s="374"/>
      <c r="DYR56" s="375"/>
      <c r="DYS56" s="374"/>
      <c r="DYT56" s="375"/>
      <c r="DYU56" s="374"/>
      <c r="DYV56" s="375"/>
      <c r="DYW56" s="374"/>
      <c r="DYX56" s="375"/>
      <c r="DYY56" s="374"/>
      <c r="DYZ56" s="375"/>
      <c r="DZA56" s="374"/>
      <c r="DZB56" s="375"/>
      <c r="DZC56" s="374"/>
      <c r="DZD56" s="375"/>
      <c r="DZE56" s="374"/>
      <c r="DZF56" s="375"/>
      <c r="DZG56" s="374"/>
      <c r="DZH56" s="375"/>
      <c r="DZI56" s="374"/>
      <c r="DZJ56" s="375"/>
      <c r="DZK56" s="374"/>
      <c r="DZL56" s="375"/>
      <c r="DZM56" s="374"/>
      <c r="DZN56" s="375"/>
      <c r="DZO56" s="374"/>
      <c r="DZP56" s="375"/>
      <c r="DZQ56" s="374"/>
      <c r="DZR56" s="375"/>
      <c r="DZS56" s="374"/>
      <c r="DZT56" s="375"/>
      <c r="DZU56" s="374"/>
      <c r="DZV56" s="375"/>
      <c r="DZW56" s="374"/>
      <c r="DZX56" s="375"/>
      <c r="DZY56" s="374"/>
      <c r="DZZ56" s="375"/>
      <c r="EAA56" s="374"/>
      <c r="EAB56" s="375"/>
      <c r="EAC56" s="374"/>
      <c r="EAD56" s="375"/>
      <c r="EAE56" s="374"/>
      <c r="EAF56" s="375"/>
      <c r="EAG56" s="374"/>
      <c r="EAH56" s="375"/>
      <c r="EAI56" s="374"/>
      <c r="EAJ56" s="375"/>
      <c r="EAK56" s="374"/>
      <c r="EAL56" s="375"/>
      <c r="EAM56" s="374"/>
      <c r="EAN56" s="375"/>
      <c r="EAO56" s="374"/>
      <c r="EAP56" s="375"/>
      <c r="EAQ56" s="374"/>
      <c r="EAR56" s="375"/>
      <c r="EAS56" s="374"/>
      <c r="EAT56" s="375"/>
      <c r="EAU56" s="374"/>
      <c r="EAV56" s="375"/>
      <c r="EAW56" s="374"/>
      <c r="EAX56" s="375"/>
      <c r="EAY56" s="374"/>
      <c r="EAZ56" s="375"/>
      <c r="EBA56" s="374"/>
      <c r="EBB56" s="375"/>
      <c r="EBC56" s="374"/>
      <c r="EBD56" s="375"/>
      <c r="EBE56" s="374"/>
      <c r="EBF56" s="375"/>
      <c r="EBG56" s="374"/>
      <c r="EBH56" s="375"/>
      <c r="EBI56" s="374"/>
      <c r="EBJ56" s="375"/>
      <c r="EBK56" s="374"/>
      <c r="EBL56" s="375"/>
      <c r="EBM56" s="374"/>
      <c r="EBN56" s="375"/>
      <c r="EBO56" s="374"/>
      <c r="EBP56" s="375"/>
      <c r="EBQ56" s="374"/>
      <c r="EBR56" s="375"/>
      <c r="EBS56" s="374"/>
      <c r="EBT56" s="375"/>
      <c r="EBU56" s="374"/>
      <c r="EBV56" s="375"/>
      <c r="EBW56" s="374"/>
      <c r="EBX56" s="375"/>
      <c r="EBY56" s="374"/>
      <c r="EBZ56" s="375"/>
      <c r="ECA56" s="374"/>
      <c r="ECB56" s="375"/>
      <c r="ECC56" s="374"/>
      <c r="ECD56" s="375"/>
      <c r="ECE56" s="374"/>
      <c r="ECF56" s="375"/>
      <c r="ECG56" s="374"/>
      <c r="ECH56" s="375"/>
      <c r="ECI56" s="374"/>
      <c r="ECJ56" s="375"/>
      <c r="ECK56" s="374"/>
      <c r="ECL56" s="375"/>
      <c r="ECM56" s="374"/>
      <c r="ECN56" s="375"/>
      <c r="ECO56" s="374"/>
      <c r="ECP56" s="375"/>
      <c r="ECQ56" s="374"/>
      <c r="ECR56" s="375"/>
      <c r="ECS56" s="374"/>
      <c r="ECT56" s="375"/>
      <c r="ECU56" s="374"/>
      <c r="ECV56" s="375"/>
      <c r="ECW56" s="374"/>
      <c r="ECX56" s="375"/>
      <c r="ECY56" s="374"/>
      <c r="ECZ56" s="375"/>
      <c r="EDA56" s="374"/>
      <c r="EDB56" s="375"/>
      <c r="EDC56" s="374"/>
      <c r="EDD56" s="375"/>
      <c r="EDE56" s="374"/>
      <c r="EDF56" s="375"/>
      <c r="EDG56" s="374"/>
      <c r="EDH56" s="375"/>
      <c r="EDI56" s="374"/>
      <c r="EDJ56" s="375"/>
      <c r="EDK56" s="374"/>
      <c r="EDL56" s="375"/>
      <c r="EDM56" s="374"/>
      <c r="EDN56" s="375"/>
      <c r="EDO56" s="374"/>
      <c r="EDP56" s="375"/>
      <c r="EDQ56" s="374"/>
      <c r="EDR56" s="375"/>
      <c r="EDS56" s="374"/>
      <c r="EDT56" s="375"/>
      <c r="EDU56" s="374"/>
      <c r="EDV56" s="375"/>
      <c r="EDW56" s="374"/>
      <c r="EDX56" s="375"/>
      <c r="EDY56" s="374"/>
      <c r="EDZ56" s="375"/>
      <c r="EEA56" s="374"/>
      <c r="EEB56" s="375"/>
      <c r="EEC56" s="374"/>
      <c r="EED56" s="375"/>
      <c r="EEE56" s="374"/>
      <c r="EEF56" s="375"/>
      <c r="EEG56" s="374"/>
      <c r="EEH56" s="375"/>
      <c r="EEI56" s="374"/>
      <c r="EEJ56" s="375"/>
      <c r="EEK56" s="374"/>
      <c r="EEL56" s="375"/>
      <c r="EEM56" s="374"/>
      <c r="EEN56" s="375"/>
      <c r="EEO56" s="374"/>
      <c r="EEP56" s="375"/>
      <c r="EEQ56" s="374"/>
      <c r="EER56" s="375"/>
      <c r="EES56" s="374"/>
      <c r="EET56" s="375"/>
      <c r="EEU56" s="374"/>
      <c r="EEV56" s="375"/>
      <c r="EEW56" s="374"/>
      <c r="EEX56" s="375"/>
      <c r="EEY56" s="374"/>
      <c r="EEZ56" s="375"/>
      <c r="EFA56" s="374"/>
      <c r="EFB56" s="375"/>
      <c r="EFC56" s="374"/>
      <c r="EFD56" s="375"/>
      <c r="EFE56" s="374"/>
      <c r="EFF56" s="375"/>
      <c r="EFG56" s="374"/>
      <c r="EFH56" s="375"/>
      <c r="EFI56" s="374"/>
      <c r="EFJ56" s="375"/>
      <c r="EFK56" s="374"/>
      <c r="EFL56" s="375"/>
      <c r="EFM56" s="374"/>
      <c r="EFN56" s="375"/>
      <c r="EFO56" s="374"/>
      <c r="EFP56" s="375"/>
      <c r="EFQ56" s="374"/>
      <c r="EFR56" s="375"/>
      <c r="EFS56" s="374"/>
      <c r="EFT56" s="375"/>
      <c r="EFU56" s="374"/>
      <c r="EFV56" s="375"/>
      <c r="EFW56" s="374"/>
      <c r="EFX56" s="375"/>
      <c r="EFY56" s="374"/>
      <c r="EFZ56" s="375"/>
      <c r="EGA56" s="374"/>
      <c r="EGB56" s="375"/>
      <c r="EGC56" s="374"/>
      <c r="EGD56" s="375"/>
      <c r="EGE56" s="374"/>
      <c r="EGF56" s="375"/>
      <c r="EGG56" s="374"/>
      <c r="EGH56" s="375"/>
      <c r="EGI56" s="374"/>
      <c r="EGJ56" s="375"/>
      <c r="EGK56" s="374"/>
      <c r="EGL56" s="375"/>
      <c r="EGM56" s="374"/>
      <c r="EGN56" s="375"/>
      <c r="EGO56" s="374"/>
      <c r="EGP56" s="375"/>
      <c r="EGQ56" s="374"/>
      <c r="EGR56" s="375"/>
      <c r="EGS56" s="374"/>
      <c r="EGT56" s="375"/>
      <c r="EGU56" s="374"/>
      <c r="EGV56" s="375"/>
      <c r="EGW56" s="374"/>
      <c r="EGX56" s="375"/>
      <c r="EGY56" s="374"/>
      <c r="EGZ56" s="375"/>
      <c r="EHA56" s="374"/>
      <c r="EHB56" s="375"/>
      <c r="EHC56" s="374"/>
      <c r="EHD56" s="375"/>
      <c r="EHE56" s="374"/>
      <c r="EHF56" s="375"/>
      <c r="EHG56" s="374"/>
      <c r="EHH56" s="375"/>
      <c r="EHI56" s="374"/>
      <c r="EHJ56" s="375"/>
      <c r="EHK56" s="374"/>
      <c r="EHL56" s="375"/>
      <c r="EHM56" s="374"/>
      <c r="EHN56" s="375"/>
      <c r="EHO56" s="374"/>
      <c r="EHP56" s="375"/>
      <c r="EHQ56" s="374"/>
      <c r="EHR56" s="375"/>
      <c r="EHS56" s="374"/>
      <c r="EHT56" s="375"/>
      <c r="EHU56" s="374"/>
      <c r="EHV56" s="375"/>
      <c r="EHW56" s="374"/>
      <c r="EHX56" s="375"/>
      <c r="EHY56" s="374"/>
      <c r="EHZ56" s="375"/>
      <c r="EIA56" s="374"/>
      <c r="EIB56" s="375"/>
      <c r="EIC56" s="374"/>
      <c r="EID56" s="375"/>
      <c r="EIE56" s="374"/>
      <c r="EIF56" s="375"/>
      <c r="EIG56" s="374"/>
      <c r="EIH56" s="375"/>
      <c r="EII56" s="374"/>
      <c r="EIJ56" s="375"/>
      <c r="EIK56" s="374"/>
      <c r="EIL56" s="375"/>
      <c r="EIM56" s="374"/>
      <c r="EIN56" s="375"/>
      <c r="EIO56" s="374"/>
      <c r="EIP56" s="375"/>
      <c r="EIQ56" s="374"/>
      <c r="EIR56" s="375"/>
      <c r="EIS56" s="374"/>
      <c r="EIT56" s="375"/>
      <c r="EIU56" s="374"/>
      <c r="EIV56" s="375"/>
      <c r="EIW56" s="374"/>
      <c r="EIX56" s="375"/>
      <c r="EIY56" s="374"/>
      <c r="EIZ56" s="375"/>
      <c r="EJA56" s="374"/>
      <c r="EJB56" s="375"/>
      <c r="EJC56" s="374"/>
      <c r="EJD56" s="375"/>
      <c r="EJE56" s="374"/>
      <c r="EJF56" s="375"/>
      <c r="EJG56" s="374"/>
      <c r="EJH56" s="375"/>
      <c r="EJI56" s="374"/>
      <c r="EJJ56" s="375"/>
      <c r="EJK56" s="374"/>
      <c r="EJL56" s="375"/>
      <c r="EJM56" s="374"/>
      <c r="EJN56" s="375"/>
      <c r="EJO56" s="374"/>
      <c r="EJP56" s="375"/>
      <c r="EJQ56" s="374"/>
      <c r="EJR56" s="375"/>
      <c r="EJS56" s="374"/>
      <c r="EJT56" s="375"/>
      <c r="EJU56" s="374"/>
      <c r="EJV56" s="375"/>
      <c r="EJW56" s="374"/>
      <c r="EJX56" s="375"/>
      <c r="EJY56" s="374"/>
      <c r="EJZ56" s="375"/>
      <c r="EKA56" s="374"/>
      <c r="EKB56" s="375"/>
      <c r="EKC56" s="374"/>
      <c r="EKD56" s="375"/>
      <c r="EKE56" s="374"/>
      <c r="EKF56" s="375"/>
      <c r="EKG56" s="374"/>
      <c r="EKH56" s="375"/>
      <c r="EKI56" s="374"/>
      <c r="EKJ56" s="375"/>
      <c r="EKK56" s="374"/>
      <c r="EKL56" s="375"/>
      <c r="EKM56" s="374"/>
      <c r="EKN56" s="375"/>
      <c r="EKO56" s="374"/>
      <c r="EKP56" s="375"/>
      <c r="EKQ56" s="374"/>
      <c r="EKR56" s="375"/>
      <c r="EKS56" s="374"/>
      <c r="EKT56" s="375"/>
      <c r="EKU56" s="374"/>
      <c r="EKV56" s="375"/>
      <c r="EKW56" s="374"/>
      <c r="EKX56" s="375"/>
      <c r="EKY56" s="374"/>
      <c r="EKZ56" s="375"/>
      <c r="ELA56" s="374"/>
      <c r="ELB56" s="375"/>
      <c r="ELC56" s="374"/>
      <c r="ELD56" s="375"/>
      <c r="ELE56" s="374"/>
      <c r="ELF56" s="375"/>
      <c r="ELG56" s="374"/>
      <c r="ELH56" s="375"/>
      <c r="ELI56" s="374"/>
      <c r="ELJ56" s="375"/>
      <c r="ELK56" s="374"/>
      <c r="ELL56" s="375"/>
      <c r="ELM56" s="374"/>
      <c r="ELN56" s="375"/>
      <c r="ELO56" s="374"/>
      <c r="ELP56" s="375"/>
      <c r="ELQ56" s="374"/>
      <c r="ELR56" s="375"/>
      <c r="ELS56" s="374"/>
      <c r="ELT56" s="375"/>
      <c r="ELU56" s="374"/>
      <c r="ELV56" s="375"/>
      <c r="ELW56" s="374"/>
      <c r="ELX56" s="375"/>
      <c r="ELY56" s="374"/>
      <c r="ELZ56" s="375"/>
      <c r="EMA56" s="374"/>
      <c r="EMB56" s="375"/>
      <c r="EMC56" s="374"/>
      <c r="EMD56" s="375"/>
      <c r="EME56" s="374"/>
      <c r="EMF56" s="375"/>
      <c r="EMG56" s="374"/>
      <c r="EMH56" s="375"/>
      <c r="EMI56" s="374"/>
      <c r="EMJ56" s="375"/>
      <c r="EMK56" s="374"/>
      <c r="EML56" s="375"/>
      <c r="EMM56" s="374"/>
      <c r="EMN56" s="375"/>
      <c r="EMO56" s="374"/>
      <c r="EMP56" s="375"/>
      <c r="EMQ56" s="374"/>
      <c r="EMR56" s="375"/>
      <c r="EMS56" s="374"/>
      <c r="EMT56" s="375"/>
      <c r="EMU56" s="374"/>
      <c r="EMV56" s="375"/>
      <c r="EMW56" s="374"/>
      <c r="EMX56" s="375"/>
      <c r="EMY56" s="374"/>
      <c r="EMZ56" s="375"/>
      <c r="ENA56" s="374"/>
      <c r="ENB56" s="375"/>
      <c r="ENC56" s="374"/>
      <c r="END56" s="375"/>
      <c r="ENE56" s="374"/>
      <c r="ENF56" s="375"/>
      <c r="ENG56" s="374"/>
      <c r="ENH56" s="375"/>
      <c r="ENI56" s="374"/>
      <c r="ENJ56" s="375"/>
      <c r="ENK56" s="374"/>
      <c r="ENL56" s="375"/>
      <c r="ENM56" s="374"/>
      <c r="ENN56" s="375"/>
      <c r="ENO56" s="374"/>
      <c r="ENP56" s="375"/>
      <c r="ENQ56" s="374"/>
      <c r="ENR56" s="375"/>
      <c r="ENS56" s="374"/>
      <c r="ENT56" s="375"/>
      <c r="ENU56" s="374"/>
      <c r="ENV56" s="375"/>
      <c r="ENW56" s="374"/>
      <c r="ENX56" s="375"/>
      <c r="ENY56" s="374"/>
      <c r="ENZ56" s="375"/>
      <c r="EOA56" s="374"/>
      <c r="EOB56" s="375"/>
      <c r="EOC56" s="374"/>
      <c r="EOD56" s="375"/>
      <c r="EOE56" s="374"/>
      <c r="EOF56" s="375"/>
      <c r="EOG56" s="374"/>
      <c r="EOH56" s="375"/>
      <c r="EOI56" s="374"/>
      <c r="EOJ56" s="375"/>
      <c r="EOK56" s="374"/>
      <c r="EOL56" s="375"/>
      <c r="EOM56" s="374"/>
      <c r="EON56" s="375"/>
      <c r="EOO56" s="374"/>
      <c r="EOP56" s="375"/>
      <c r="EOQ56" s="374"/>
      <c r="EOR56" s="375"/>
      <c r="EOS56" s="374"/>
      <c r="EOT56" s="375"/>
      <c r="EOU56" s="374"/>
      <c r="EOV56" s="375"/>
      <c r="EOW56" s="374"/>
      <c r="EOX56" s="375"/>
      <c r="EOY56" s="374"/>
      <c r="EOZ56" s="375"/>
      <c r="EPA56" s="374"/>
      <c r="EPB56" s="375"/>
      <c r="EPC56" s="374"/>
      <c r="EPD56" s="375"/>
      <c r="EPE56" s="374"/>
      <c r="EPF56" s="375"/>
      <c r="EPG56" s="374"/>
      <c r="EPH56" s="375"/>
      <c r="EPI56" s="374"/>
      <c r="EPJ56" s="375"/>
      <c r="EPK56" s="374"/>
      <c r="EPL56" s="375"/>
      <c r="EPM56" s="374"/>
      <c r="EPN56" s="375"/>
      <c r="EPO56" s="374"/>
      <c r="EPP56" s="375"/>
      <c r="EPQ56" s="374"/>
      <c r="EPR56" s="375"/>
      <c r="EPS56" s="374"/>
      <c r="EPT56" s="375"/>
      <c r="EPU56" s="374"/>
      <c r="EPV56" s="375"/>
      <c r="EPW56" s="374"/>
      <c r="EPX56" s="375"/>
      <c r="EPY56" s="374"/>
      <c r="EPZ56" s="375"/>
      <c r="EQA56" s="374"/>
      <c r="EQB56" s="375"/>
      <c r="EQC56" s="374"/>
      <c r="EQD56" s="375"/>
      <c r="EQE56" s="374"/>
      <c r="EQF56" s="375"/>
      <c r="EQG56" s="374"/>
      <c r="EQH56" s="375"/>
      <c r="EQI56" s="374"/>
      <c r="EQJ56" s="375"/>
      <c r="EQK56" s="374"/>
      <c r="EQL56" s="375"/>
      <c r="EQM56" s="374"/>
      <c r="EQN56" s="375"/>
      <c r="EQO56" s="374"/>
      <c r="EQP56" s="375"/>
      <c r="EQQ56" s="374"/>
      <c r="EQR56" s="375"/>
      <c r="EQS56" s="374"/>
      <c r="EQT56" s="375"/>
      <c r="EQU56" s="374"/>
      <c r="EQV56" s="375"/>
      <c r="EQW56" s="374"/>
      <c r="EQX56" s="375"/>
      <c r="EQY56" s="374"/>
      <c r="EQZ56" s="375"/>
      <c r="ERA56" s="374"/>
      <c r="ERB56" s="375"/>
      <c r="ERC56" s="374"/>
      <c r="ERD56" s="375"/>
      <c r="ERE56" s="374"/>
      <c r="ERF56" s="375"/>
      <c r="ERG56" s="374"/>
      <c r="ERH56" s="375"/>
      <c r="ERI56" s="374"/>
      <c r="ERJ56" s="375"/>
      <c r="ERK56" s="374"/>
      <c r="ERL56" s="375"/>
      <c r="ERM56" s="374"/>
      <c r="ERN56" s="375"/>
      <c r="ERO56" s="374"/>
      <c r="ERP56" s="375"/>
      <c r="ERQ56" s="374"/>
      <c r="ERR56" s="375"/>
      <c r="ERS56" s="374"/>
      <c r="ERT56" s="375"/>
      <c r="ERU56" s="374"/>
      <c r="ERV56" s="375"/>
      <c r="ERW56" s="374"/>
      <c r="ERX56" s="375"/>
      <c r="ERY56" s="374"/>
      <c r="ERZ56" s="375"/>
      <c r="ESA56" s="374"/>
      <c r="ESB56" s="375"/>
      <c r="ESC56" s="374"/>
      <c r="ESD56" s="375"/>
      <c r="ESE56" s="374"/>
      <c r="ESF56" s="375"/>
      <c r="ESG56" s="374"/>
      <c r="ESH56" s="375"/>
      <c r="ESI56" s="374"/>
      <c r="ESJ56" s="375"/>
      <c r="ESK56" s="374"/>
      <c r="ESL56" s="375"/>
      <c r="ESM56" s="374"/>
      <c r="ESN56" s="375"/>
      <c r="ESO56" s="374"/>
      <c r="ESP56" s="375"/>
      <c r="ESQ56" s="374"/>
      <c r="ESR56" s="375"/>
      <c r="ESS56" s="374"/>
      <c r="EST56" s="375"/>
      <c r="ESU56" s="374"/>
      <c r="ESV56" s="375"/>
      <c r="ESW56" s="374"/>
      <c r="ESX56" s="375"/>
      <c r="ESY56" s="374"/>
      <c r="ESZ56" s="375"/>
      <c r="ETA56" s="374"/>
      <c r="ETB56" s="375"/>
      <c r="ETC56" s="374"/>
      <c r="ETD56" s="375"/>
      <c r="ETE56" s="374"/>
      <c r="ETF56" s="375"/>
      <c r="ETG56" s="374"/>
      <c r="ETH56" s="375"/>
      <c r="ETI56" s="374"/>
      <c r="ETJ56" s="375"/>
      <c r="ETK56" s="374"/>
      <c r="ETL56" s="375"/>
      <c r="ETM56" s="374"/>
      <c r="ETN56" s="375"/>
      <c r="ETO56" s="374"/>
      <c r="ETP56" s="375"/>
      <c r="ETQ56" s="374"/>
      <c r="ETR56" s="375"/>
      <c r="ETS56" s="374"/>
      <c r="ETT56" s="375"/>
      <c r="ETU56" s="374"/>
      <c r="ETV56" s="375"/>
      <c r="ETW56" s="374"/>
      <c r="ETX56" s="375"/>
      <c r="ETY56" s="374"/>
      <c r="ETZ56" s="375"/>
      <c r="EUA56" s="374"/>
      <c r="EUB56" s="375"/>
      <c r="EUC56" s="374"/>
      <c r="EUD56" s="375"/>
      <c r="EUE56" s="374"/>
      <c r="EUF56" s="375"/>
      <c r="EUG56" s="374"/>
      <c r="EUH56" s="375"/>
      <c r="EUI56" s="374"/>
      <c r="EUJ56" s="375"/>
      <c r="EUK56" s="374"/>
      <c r="EUL56" s="375"/>
      <c r="EUM56" s="374"/>
      <c r="EUN56" s="375"/>
      <c r="EUO56" s="374"/>
      <c r="EUP56" s="375"/>
      <c r="EUQ56" s="374"/>
      <c r="EUR56" s="375"/>
      <c r="EUS56" s="374"/>
      <c r="EUT56" s="375"/>
      <c r="EUU56" s="374"/>
      <c r="EUV56" s="375"/>
      <c r="EUW56" s="374"/>
      <c r="EUX56" s="375"/>
      <c r="EUY56" s="374"/>
      <c r="EUZ56" s="375"/>
      <c r="EVA56" s="374"/>
      <c r="EVB56" s="375"/>
      <c r="EVC56" s="374"/>
      <c r="EVD56" s="375"/>
      <c r="EVE56" s="374"/>
      <c r="EVF56" s="375"/>
      <c r="EVG56" s="374"/>
      <c r="EVH56" s="375"/>
      <c r="EVI56" s="374"/>
      <c r="EVJ56" s="375"/>
      <c r="EVK56" s="374"/>
      <c r="EVL56" s="375"/>
      <c r="EVM56" s="374"/>
      <c r="EVN56" s="375"/>
      <c r="EVO56" s="374"/>
      <c r="EVP56" s="375"/>
      <c r="EVQ56" s="374"/>
      <c r="EVR56" s="375"/>
      <c r="EVS56" s="374"/>
      <c r="EVT56" s="375"/>
      <c r="EVU56" s="374"/>
      <c r="EVV56" s="375"/>
      <c r="EVW56" s="374"/>
      <c r="EVX56" s="375"/>
      <c r="EVY56" s="374"/>
      <c r="EVZ56" s="375"/>
      <c r="EWA56" s="374"/>
      <c r="EWB56" s="375"/>
      <c r="EWC56" s="374"/>
      <c r="EWD56" s="375"/>
      <c r="EWE56" s="374"/>
      <c r="EWF56" s="375"/>
      <c r="EWG56" s="374"/>
      <c r="EWH56" s="375"/>
      <c r="EWI56" s="374"/>
      <c r="EWJ56" s="375"/>
      <c r="EWK56" s="374"/>
      <c r="EWL56" s="375"/>
      <c r="EWM56" s="374"/>
      <c r="EWN56" s="375"/>
      <c r="EWO56" s="374"/>
      <c r="EWP56" s="375"/>
      <c r="EWQ56" s="374"/>
      <c r="EWR56" s="375"/>
      <c r="EWS56" s="374"/>
      <c r="EWT56" s="375"/>
      <c r="EWU56" s="374"/>
      <c r="EWV56" s="375"/>
      <c r="EWW56" s="374"/>
      <c r="EWX56" s="375"/>
      <c r="EWY56" s="374"/>
      <c r="EWZ56" s="375"/>
      <c r="EXA56" s="374"/>
      <c r="EXB56" s="375"/>
      <c r="EXC56" s="374"/>
      <c r="EXD56" s="375"/>
      <c r="EXE56" s="374"/>
      <c r="EXF56" s="375"/>
      <c r="EXG56" s="374"/>
      <c r="EXH56" s="375"/>
      <c r="EXI56" s="374"/>
      <c r="EXJ56" s="375"/>
      <c r="EXK56" s="374"/>
      <c r="EXL56" s="375"/>
      <c r="EXM56" s="374"/>
      <c r="EXN56" s="375"/>
      <c r="EXO56" s="374"/>
      <c r="EXP56" s="375"/>
      <c r="EXQ56" s="374"/>
      <c r="EXR56" s="375"/>
      <c r="EXS56" s="374"/>
      <c r="EXT56" s="375"/>
      <c r="EXU56" s="374"/>
      <c r="EXV56" s="375"/>
      <c r="EXW56" s="374"/>
      <c r="EXX56" s="375"/>
      <c r="EXY56" s="374"/>
      <c r="EXZ56" s="375"/>
      <c r="EYA56" s="374"/>
      <c r="EYB56" s="375"/>
      <c r="EYC56" s="374"/>
      <c r="EYD56" s="375"/>
      <c r="EYE56" s="374"/>
      <c r="EYF56" s="375"/>
      <c r="EYG56" s="374"/>
      <c r="EYH56" s="375"/>
      <c r="EYI56" s="374"/>
      <c r="EYJ56" s="375"/>
      <c r="EYK56" s="374"/>
      <c r="EYL56" s="375"/>
      <c r="EYM56" s="374"/>
      <c r="EYN56" s="375"/>
      <c r="EYO56" s="374"/>
      <c r="EYP56" s="375"/>
      <c r="EYQ56" s="374"/>
      <c r="EYR56" s="375"/>
      <c r="EYS56" s="374"/>
      <c r="EYT56" s="375"/>
      <c r="EYU56" s="374"/>
      <c r="EYV56" s="375"/>
      <c r="EYW56" s="374"/>
      <c r="EYX56" s="375"/>
      <c r="EYY56" s="374"/>
      <c r="EYZ56" s="375"/>
      <c r="EZA56" s="374"/>
      <c r="EZB56" s="375"/>
      <c r="EZC56" s="374"/>
      <c r="EZD56" s="375"/>
      <c r="EZE56" s="374"/>
      <c r="EZF56" s="375"/>
      <c r="EZG56" s="374"/>
      <c r="EZH56" s="375"/>
      <c r="EZI56" s="374"/>
      <c r="EZJ56" s="375"/>
      <c r="EZK56" s="374"/>
      <c r="EZL56" s="375"/>
      <c r="EZM56" s="374"/>
      <c r="EZN56" s="375"/>
      <c r="EZO56" s="374"/>
      <c r="EZP56" s="375"/>
      <c r="EZQ56" s="374"/>
      <c r="EZR56" s="375"/>
      <c r="EZS56" s="374"/>
      <c r="EZT56" s="375"/>
      <c r="EZU56" s="374"/>
      <c r="EZV56" s="375"/>
      <c r="EZW56" s="374"/>
      <c r="EZX56" s="375"/>
      <c r="EZY56" s="374"/>
      <c r="EZZ56" s="375"/>
      <c r="FAA56" s="374"/>
      <c r="FAB56" s="375"/>
      <c r="FAC56" s="374"/>
      <c r="FAD56" s="375"/>
      <c r="FAE56" s="374"/>
      <c r="FAF56" s="375"/>
      <c r="FAG56" s="374"/>
      <c r="FAH56" s="375"/>
      <c r="FAI56" s="374"/>
      <c r="FAJ56" s="375"/>
      <c r="FAK56" s="374"/>
      <c r="FAL56" s="375"/>
      <c r="FAM56" s="374"/>
      <c r="FAN56" s="375"/>
      <c r="FAO56" s="374"/>
      <c r="FAP56" s="375"/>
      <c r="FAQ56" s="374"/>
      <c r="FAR56" s="375"/>
      <c r="FAS56" s="374"/>
      <c r="FAT56" s="375"/>
      <c r="FAU56" s="374"/>
      <c r="FAV56" s="375"/>
      <c r="FAW56" s="374"/>
      <c r="FAX56" s="375"/>
      <c r="FAY56" s="374"/>
      <c r="FAZ56" s="375"/>
      <c r="FBA56" s="374"/>
      <c r="FBB56" s="375"/>
      <c r="FBC56" s="374"/>
      <c r="FBD56" s="375"/>
      <c r="FBE56" s="374"/>
      <c r="FBF56" s="375"/>
      <c r="FBG56" s="374"/>
      <c r="FBH56" s="375"/>
      <c r="FBI56" s="374"/>
      <c r="FBJ56" s="375"/>
      <c r="FBK56" s="374"/>
      <c r="FBL56" s="375"/>
      <c r="FBM56" s="374"/>
      <c r="FBN56" s="375"/>
      <c r="FBO56" s="374"/>
      <c r="FBP56" s="375"/>
      <c r="FBQ56" s="374"/>
      <c r="FBR56" s="375"/>
      <c r="FBS56" s="374"/>
      <c r="FBT56" s="375"/>
      <c r="FBU56" s="374"/>
      <c r="FBV56" s="375"/>
      <c r="FBW56" s="374"/>
      <c r="FBX56" s="375"/>
      <c r="FBY56" s="374"/>
      <c r="FBZ56" s="375"/>
      <c r="FCA56" s="374"/>
      <c r="FCB56" s="375"/>
      <c r="FCC56" s="374"/>
      <c r="FCD56" s="375"/>
      <c r="FCE56" s="374"/>
      <c r="FCF56" s="375"/>
      <c r="FCG56" s="374"/>
      <c r="FCH56" s="375"/>
      <c r="FCI56" s="374"/>
      <c r="FCJ56" s="375"/>
      <c r="FCK56" s="374"/>
      <c r="FCL56" s="375"/>
      <c r="FCM56" s="374"/>
      <c r="FCN56" s="375"/>
      <c r="FCO56" s="374"/>
      <c r="FCP56" s="375"/>
      <c r="FCQ56" s="374"/>
      <c r="FCR56" s="375"/>
      <c r="FCS56" s="374"/>
      <c r="FCT56" s="375"/>
      <c r="FCU56" s="374"/>
      <c r="FCV56" s="375"/>
      <c r="FCW56" s="374"/>
      <c r="FCX56" s="375"/>
      <c r="FCY56" s="374"/>
      <c r="FCZ56" s="375"/>
      <c r="FDA56" s="374"/>
      <c r="FDB56" s="375"/>
      <c r="FDC56" s="374"/>
      <c r="FDD56" s="375"/>
      <c r="FDE56" s="374"/>
      <c r="FDF56" s="375"/>
      <c r="FDG56" s="374"/>
      <c r="FDH56" s="375"/>
      <c r="FDI56" s="374"/>
      <c r="FDJ56" s="375"/>
      <c r="FDK56" s="374"/>
      <c r="FDL56" s="375"/>
      <c r="FDM56" s="374"/>
      <c r="FDN56" s="375"/>
      <c r="FDO56" s="374"/>
      <c r="FDP56" s="375"/>
      <c r="FDQ56" s="374"/>
      <c r="FDR56" s="375"/>
      <c r="FDS56" s="374"/>
      <c r="FDT56" s="375"/>
      <c r="FDU56" s="374"/>
      <c r="FDV56" s="375"/>
      <c r="FDW56" s="374"/>
      <c r="FDX56" s="375"/>
      <c r="FDY56" s="374"/>
      <c r="FDZ56" s="375"/>
      <c r="FEA56" s="374"/>
      <c r="FEB56" s="375"/>
      <c r="FEC56" s="374"/>
      <c r="FED56" s="375"/>
      <c r="FEE56" s="374"/>
      <c r="FEF56" s="375"/>
      <c r="FEG56" s="374"/>
      <c r="FEH56" s="375"/>
      <c r="FEI56" s="374"/>
      <c r="FEJ56" s="375"/>
      <c r="FEK56" s="374"/>
      <c r="FEL56" s="375"/>
      <c r="FEM56" s="374"/>
      <c r="FEN56" s="375"/>
      <c r="FEO56" s="374"/>
      <c r="FEP56" s="375"/>
      <c r="FEQ56" s="374"/>
      <c r="FER56" s="375"/>
      <c r="FES56" s="374"/>
      <c r="FET56" s="375"/>
      <c r="FEU56" s="374"/>
      <c r="FEV56" s="375"/>
      <c r="FEW56" s="374"/>
      <c r="FEX56" s="375"/>
      <c r="FEY56" s="374"/>
      <c r="FEZ56" s="375"/>
      <c r="FFA56" s="374"/>
      <c r="FFB56" s="375"/>
      <c r="FFC56" s="374"/>
      <c r="FFD56" s="375"/>
      <c r="FFE56" s="374"/>
      <c r="FFF56" s="375"/>
      <c r="FFG56" s="374"/>
      <c r="FFH56" s="375"/>
      <c r="FFI56" s="374"/>
      <c r="FFJ56" s="375"/>
      <c r="FFK56" s="374"/>
      <c r="FFL56" s="375"/>
      <c r="FFM56" s="374"/>
      <c r="FFN56" s="375"/>
      <c r="FFO56" s="374"/>
      <c r="FFP56" s="375"/>
      <c r="FFQ56" s="374"/>
      <c r="FFR56" s="375"/>
      <c r="FFS56" s="374"/>
      <c r="FFT56" s="375"/>
      <c r="FFU56" s="374"/>
      <c r="FFV56" s="375"/>
      <c r="FFW56" s="374"/>
      <c r="FFX56" s="375"/>
      <c r="FFY56" s="374"/>
      <c r="FFZ56" s="375"/>
      <c r="FGA56" s="374"/>
      <c r="FGB56" s="375"/>
      <c r="FGC56" s="374"/>
      <c r="FGD56" s="375"/>
      <c r="FGE56" s="374"/>
      <c r="FGF56" s="375"/>
      <c r="FGG56" s="374"/>
      <c r="FGH56" s="375"/>
      <c r="FGI56" s="374"/>
      <c r="FGJ56" s="375"/>
      <c r="FGK56" s="374"/>
      <c r="FGL56" s="375"/>
      <c r="FGM56" s="374"/>
      <c r="FGN56" s="375"/>
      <c r="FGO56" s="374"/>
      <c r="FGP56" s="375"/>
      <c r="FGQ56" s="374"/>
      <c r="FGR56" s="375"/>
      <c r="FGS56" s="374"/>
      <c r="FGT56" s="375"/>
      <c r="FGU56" s="374"/>
      <c r="FGV56" s="375"/>
      <c r="FGW56" s="374"/>
      <c r="FGX56" s="375"/>
      <c r="FGY56" s="374"/>
      <c r="FGZ56" s="375"/>
      <c r="FHA56" s="374"/>
      <c r="FHB56" s="375"/>
      <c r="FHC56" s="374"/>
      <c r="FHD56" s="375"/>
      <c r="FHE56" s="374"/>
      <c r="FHF56" s="375"/>
      <c r="FHG56" s="374"/>
      <c r="FHH56" s="375"/>
      <c r="FHI56" s="374"/>
      <c r="FHJ56" s="375"/>
      <c r="FHK56" s="374"/>
      <c r="FHL56" s="375"/>
      <c r="FHM56" s="374"/>
      <c r="FHN56" s="375"/>
      <c r="FHO56" s="374"/>
      <c r="FHP56" s="375"/>
      <c r="FHQ56" s="374"/>
      <c r="FHR56" s="375"/>
      <c r="FHS56" s="374"/>
      <c r="FHT56" s="375"/>
      <c r="FHU56" s="374"/>
      <c r="FHV56" s="375"/>
      <c r="FHW56" s="374"/>
      <c r="FHX56" s="375"/>
      <c r="FHY56" s="374"/>
      <c r="FHZ56" s="375"/>
      <c r="FIA56" s="374"/>
      <c r="FIB56" s="375"/>
      <c r="FIC56" s="374"/>
      <c r="FID56" s="375"/>
      <c r="FIE56" s="374"/>
      <c r="FIF56" s="375"/>
      <c r="FIG56" s="374"/>
      <c r="FIH56" s="375"/>
      <c r="FII56" s="374"/>
      <c r="FIJ56" s="375"/>
      <c r="FIK56" s="374"/>
      <c r="FIL56" s="375"/>
      <c r="FIM56" s="374"/>
      <c r="FIN56" s="375"/>
      <c r="FIO56" s="374"/>
      <c r="FIP56" s="375"/>
      <c r="FIQ56" s="374"/>
      <c r="FIR56" s="375"/>
      <c r="FIS56" s="374"/>
      <c r="FIT56" s="375"/>
      <c r="FIU56" s="374"/>
      <c r="FIV56" s="375"/>
      <c r="FIW56" s="374"/>
      <c r="FIX56" s="375"/>
      <c r="FIY56" s="374"/>
      <c r="FIZ56" s="375"/>
      <c r="FJA56" s="374"/>
      <c r="FJB56" s="375"/>
      <c r="FJC56" s="374"/>
      <c r="FJD56" s="375"/>
      <c r="FJE56" s="374"/>
      <c r="FJF56" s="375"/>
      <c r="FJG56" s="374"/>
      <c r="FJH56" s="375"/>
      <c r="FJI56" s="374"/>
      <c r="FJJ56" s="375"/>
      <c r="FJK56" s="374"/>
      <c r="FJL56" s="375"/>
      <c r="FJM56" s="374"/>
      <c r="FJN56" s="375"/>
      <c r="FJO56" s="374"/>
      <c r="FJP56" s="375"/>
      <c r="FJQ56" s="374"/>
      <c r="FJR56" s="375"/>
      <c r="FJS56" s="374"/>
      <c r="FJT56" s="375"/>
      <c r="FJU56" s="374"/>
      <c r="FJV56" s="375"/>
      <c r="FJW56" s="374"/>
      <c r="FJX56" s="375"/>
      <c r="FJY56" s="374"/>
      <c r="FJZ56" s="375"/>
      <c r="FKA56" s="374"/>
      <c r="FKB56" s="375"/>
      <c r="FKC56" s="374"/>
      <c r="FKD56" s="375"/>
      <c r="FKE56" s="374"/>
      <c r="FKF56" s="375"/>
      <c r="FKG56" s="374"/>
      <c r="FKH56" s="375"/>
      <c r="FKI56" s="374"/>
      <c r="FKJ56" s="375"/>
      <c r="FKK56" s="374"/>
      <c r="FKL56" s="375"/>
      <c r="FKM56" s="374"/>
      <c r="FKN56" s="375"/>
      <c r="FKO56" s="374"/>
      <c r="FKP56" s="375"/>
      <c r="FKQ56" s="374"/>
      <c r="FKR56" s="375"/>
      <c r="FKS56" s="374"/>
      <c r="FKT56" s="375"/>
      <c r="FKU56" s="374"/>
      <c r="FKV56" s="375"/>
      <c r="FKW56" s="374"/>
      <c r="FKX56" s="375"/>
      <c r="FKY56" s="374"/>
      <c r="FKZ56" s="375"/>
      <c r="FLA56" s="374"/>
      <c r="FLB56" s="375"/>
      <c r="FLC56" s="374"/>
      <c r="FLD56" s="375"/>
      <c r="FLE56" s="374"/>
      <c r="FLF56" s="375"/>
      <c r="FLG56" s="374"/>
      <c r="FLH56" s="375"/>
      <c r="FLI56" s="374"/>
      <c r="FLJ56" s="375"/>
      <c r="FLK56" s="374"/>
      <c r="FLL56" s="375"/>
      <c r="FLM56" s="374"/>
      <c r="FLN56" s="375"/>
      <c r="FLO56" s="374"/>
      <c r="FLP56" s="375"/>
      <c r="FLQ56" s="374"/>
      <c r="FLR56" s="375"/>
      <c r="FLS56" s="374"/>
      <c r="FLT56" s="375"/>
      <c r="FLU56" s="374"/>
      <c r="FLV56" s="375"/>
      <c r="FLW56" s="374"/>
      <c r="FLX56" s="375"/>
      <c r="FLY56" s="374"/>
      <c r="FLZ56" s="375"/>
      <c r="FMA56" s="374"/>
      <c r="FMB56" s="375"/>
      <c r="FMC56" s="374"/>
      <c r="FMD56" s="375"/>
      <c r="FME56" s="374"/>
      <c r="FMF56" s="375"/>
      <c r="FMG56" s="374"/>
      <c r="FMH56" s="375"/>
      <c r="FMI56" s="374"/>
      <c r="FMJ56" s="375"/>
      <c r="FMK56" s="374"/>
      <c r="FML56" s="375"/>
      <c r="FMM56" s="374"/>
      <c r="FMN56" s="375"/>
      <c r="FMO56" s="374"/>
      <c r="FMP56" s="375"/>
      <c r="FMQ56" s="374"/>
      <c r="FMR56" s="375"/>
      <c r="FMS56" s="374"/>
      <c r="FMT56" s="375"/>
      <c r="FMU56" s="374"/>
      <c r="FMV56" s="375"/>
      <c r="FMW56" s="374"/>
      <c r="FMX56" s="375"/>
      <c r="FMY56" s="374"/>
      <c r="FMZ56" s="375"/>
      <c r="FNA56" s="374"/>
      <c r="FNB56" s="375"/>
      <c r="FNC56" s="374"/>
      <c r="FND56" s="375"/>
      <c r="FNE56" s="374"/>
      <c r="FNF56" s="375"/>
      <c r="FNG56" s="374"/>
      <c r="FNH56" s="375"/>
      <c r="FNI56" s="374"/>
      <c r="FNJ56" s="375"/>
      <c r="FNK56" s="374"/>
      <c r="FNL56" s="375"/>
      <c r="FNM56" s="374"/>
      <c r="FNN56" s="375"/>
      <c r="FNO56" s="374"/>
      <c r="FNP56" s="375"/>
      <c r="FNQ56" s="374"/>
      <c r="FNR56" s="375"/>
      <c r="FNS56" s="374"/>
      <c r="FNT56" s="375"/>
      <c r="FNU56" s="374"/>
      <c r="FNV56" s="375"/>
      <c r="FNW56" s="374"/>
      <c r="FNX56" s="375"/>
      <c r="FNY56" s="374"/>
      <c r="FNZ56" s="375"/>
      <c r="FOA56" s="374"/>
      <c r="FOB56" s="375"/>
      <c r="FOC56" s="374"/>
      <c r="FOD56" s="375"/>
      <c r="FOE56" s="374"/>
      <c r="FOF56" s="375"/>
      <c r="FOG56" s="374"/>
      <c r="FOH56" s="375"/>
      <c r="FOI56" s="374"/>
      <c r="FOJ56" s="375"/>
      <c r="FOK56" s="374"/>
      <c r="FOL56" s="375"/>
      <c r="FOM56" s="374"/>
      <c r="FON56" s="375"/>
      <c r="FOO56" s="374"/>
      <c r="FOP56" s="375"/>
      <c r="FOQ56" s="374"/>
      <c r="FOR56" s="375"/>
      <c r="FOS56" s="374"/>
      <c r="FOT56" s="375"/>
      <c r="FOU56" s="374"/>
      <c r="FOV56" s="375"/>
      <c r="FOW56" s="374"/>
      <c r="FOX56" s="375"/>
      <c r="FOY56" s="374"/>
      <c r="FOZ56" s="375"/>
      <c r="FPA56" s="374"/>
      <c r="FPB56" s="375"/>
      <c r="FPC56" s="374"/>
      <c r="FPD56" s="375"/>
      <c r="FPE56" s="374"/>
      <c r="FPF56" s="375"/>
      <c r="FPG56" s="374"/>
      <c r="FPH56" s="375"/>
      <c r="FPI56" s="374"/>
      <c r="FPJ56" s="375"/>
      <c r="FPK56" s="374"/>
      <c r="FPL56" s="375"/>
      <c r="FPM56" s="374"/>
      <c r="FPN56" s="375"/>
      <c r="FPO56" s="374"/>
      <c r="FPP56" s="375"/>
      <c r="FPQ56" s="374"/>
      <c r="FPR56" s="375"/>
      <c r="FPS56" s="374"/>
      <c r="FPT56" s="375"/>
      <c r="FPU56" s="374"/>
      <c r="FPV56" s="375"/>
      <c r="FPW56" s="374"/>
      <c r="FPX56" s="375"/>
      <c r="FPY56" s="374"/>
      <c r="FPZ56" s="375"/>
      <c r="FQA56" s="374"/>
      <c r="FQB56" s="375"/>
      <c r="FQC56" s="374"/>
      <c r="FQD56" s="375"/>
      <c r="FQE56" s="374"/>
      <c r="FQF56" s="375"/>
      <c r="FQG56" s="374"/>
      <c r="FQH56" s="375"/>
      <c r="FQI56" s="374"/>
      <c r="FQJ56" s="375"/>
      <c r="FQK56" s="374"/>
      <c r="FQL56" s="375"/>
      <c r="FQM56" s="374"/>
      <c r="FQN56" s="375"/>
      <c r="FQO56" s="374"/>
      <c r="FQP56" s="375"/>
      <c r="FQQ56" s="374"/>
      <c r="FQR56" s="375"/>
      <c r="FQS56" s="374"/>
      <c r="FQT56" s="375"/>
      <c r="FQU56" s="374"/>
      <c r="FQV56" s="375"/>
      <c r="FQW56" s="374"/>
      <c r="FQX56" s="375"/>
      <c r="FQY56" s="374"/>
      <c r="FQZ56" s="375"/>
      <c r="FRA56" s="374"/>
      <c r="FRB56" s="375"/>
      <c r="FRC56" s="374"/>
      <c r="FRD56" s="375"/>
      <c r="FRE56" s="374"/>
      <c r="FRF56" s="375"/>
      <c r="FRG56" s="374"/>
      <c r="FRH56" s="375"/>
      <c r="FRI56" s="374"/>
      <c r="FRJ56" s="375"/>
      <c r="FRK56" s="374"/>
      <c r="FRL56" s="375"/>
      <c r="FRM56" s="374"/>
      <c r="FRN56" s="375"/>
      <c r="FRO56" s="374"/>
      <c r="FRP56" s="375"/>
      <c r="FRQ56" s="374"/>
      <c r="FRR56" s="375"/>
      <c r="FRS56" s="374"/>
      <c r="FRT56" s="375"/>
      <c r="FRU56" s="374"/>
      <c r="FRV56" s="375"/>
      <c r="FRW56" s="374"/>
      <c r="FRX56" s="375"/>
      <c r="FRY56" s="374"/>
      <c r="FRZ56" s="375"/>
      <c r="FSA56" s="374"/>
      <c r="FSB56" s="375"/>
      <c r="FSC56" s="374"/>
      <c r="FSD56" s="375"/>
      <c r="FSE56" s="374"/>
      <c r="FSF56" s="375"/>
      <c r="FSG56" s="374"/>
      <c r="FSH56" s="375"/>
      <c r="FSI56" s="374"/>
      <c r="FSJ56" s="375"/>
      <c r="FSK56" s="374"/>
      <c r="FSL56" s="375"/>
      <c r="FSM56" s="374"/>
      <c r="FSN56" s="375"/>
      <c r="FSO56" s="374"/>
      <c r="FSP56" s="375"/>
      <c r="FSQ56" s="374"/>
      <c r="FSR56" s="375"/>
      <c r="FSS56" s="374"/>
      <c r="FST56" s="375"/>
      <c r="FSU56" s="374"/>
      <c r="FSV56" s="375"/>
      <c r="FSW56" s="374"/>
      <c r="FSX56" s="375"/>
      <c r="FSY56" s="374"/>
      <c r="FSZ56" s="375"/>
      <c r="FTA56" s="374"/>
      <c r="FTB56" s="375"/>
      <c r="FTC56" s="374"/>
      <c r="FTD56" s="375"/>
      <c r="FTE56" s="374"/>
      <c r="FTF56" s="375"/>
      <c r="FTG56" s="374"/>
      <c r="FTH56" s="375"/>
      <c r="FTI56" s="374"/>
      <c r="FTJ56" s="375"/>
      <c r="FTK56" s="374"/>
      <c r="FTL56" s="375"/>
      <c r="FTM56" s="374"/>
      <c r="FTN56" s="375"/>
      <c r="FTO56" s="374"/>
      <c r="FTP56" s="375"/>
      <c r="FTQ56" s="374"/>
      <c r="FTR56" s="375"/>
      <c r="FTS56" s="374"/>
      <c r="FTT56" s="375"/>
      <c r="FTU56" s="374"/>
      <c r="FTV56" s="375"/>
      <c r="FTW56" s="374"/>
      <c r="FTX56" s="375"/>
      <c r="FTY56" s="374"/>
      <c r="FTZ56" s="375"/>
      <c r="FUA56" s="374"/>
      <c r="FUB56" s="375"/>
      <c r="FUC56" s="374"/>
      <c r="FUD56" s="375"/>
      <c r="FUE56" s="374"/>
      <c r="FUF56" s="375"/>
      <c r="FUG56" s="374"/>
      <c r="FUH56" s="375"/>
      <c r="FUI56" s="374"/>
      <c r="FUJ56" s="375"/>
      <c r="FUK56" s="374"/>
      <c r="FUL56" s="375"/>
      <c r="FUM56" s="374"/>
      <c r="FUN56" s="375"/>
      <c r="FUO56" s="374"/>
      <c r="FUP56" s="375"/>
      <c r="FUQ56" s="374"/>
      <c r="FUR56" s="375"/>
      <c r="FUS56" s="374"/>
      <c r="FUT56" s="375"/>
      <c r="FUU56" s="374"/>
      <c r="FUV56" s="375"/>
      <c r="FUW56" s="374"/>
      <c r="FUX56" s="375"/>
      <c r="FUY56" s="374"/>
      <c r="FUZ56" s="375"/>
      <c r="FVA56" s="374"/>
      <c r="FVB56" s="375"/>
      <c r="FVC56" s="374"/>
      <c r="FVD56" s="375"/>
      <c r="FVE56" s="374"/>
      <c r="FVF56" s="375"/>
      <c r="FVG56" s="374"/>
      <c r="FVH56" s="375"/>
      <c r="FVI56" s="374"/>
      <c r="FVJ56" s="375"/>
      <c r="FVK56" s="374"/>
      <c r="FVL56" s="375"/>
      <c r="FVM56" s="374"/>
      <c r="FVN56" s="375"/>
      <c r="FVO56" s="374"/>
      <c r="FVP56" s="375"/>
      <c r="FVQ56" s="374"/>
      <c r="FVR56" s="375"/>
      <c r="FVS56" s="374"/>
      <c r="FVT56" s="375"/>
      <c r="FVU56" s="374"/>
      <c r="FVV56" s="375"/>
      <c r="FVW56" s="374"/>
      <c r="FVX56" s="375"/>
      <c r="FVY56" s="374"/>
      <c r="FVZ56" s="375"/>
      <c r="FWA56" s="374"/>
      <c r="FWB56" s="375"/>
      <c r="FWC56" s="374"/>
      <c r="FWD56" s="375"/>
      <c r="FWE56" s="374"/>
      <c r="FWF56" s="375"/>
      <c r="FWG56" s="374"/>
      <c r="FWH56" s="375"/>
      <c r="FWI56" s="374"/>
      <c r="FWJ56" s="375"/>
      <c r="FWK56" s="374"/>
      <c r="FWL56" s="375"/>
      <c r="FWM56" s="374"/>
      <c r="FWN56" s="375"/>
      <c r="FWO56" s="374"/>
      <c r="FWP56" s="375"/>
      <c r="FWQ56" s="374"/>
      <c r="FWR56" s="375"/>
      <c r="FWS56" s="374"/>
      <c r="FWT56" s="375"/>
      <c r="FWU56" s="374"/>
      <c r="FWV56" s="375"/>
      <c r="FWW56" s="374"/>
      <c r="FWX56" s="375"/>
      <c r="FWY56" s="374"/>
      <c r="FWZ56" s="375"/>
      <c r="FXA56" s="374"/>
      <c r="FXB56" s="375"/>
      <c r="FXC56" s="374"/>
      <c r="FXD56" s="375"/>
      <c r="FXE56" s="374"/>
      <c r="FXF56" s="375"/>
      <c r="FXG56" s="374"/>
      <c r="FXH56" s="375"/>
      <c r="FXI56" s="374"/>
      <c r="FXJ56" s="375"/>
      <c r="FXK56" s="374"/>
      <c r="FXL56" s="375"/>
      <c r="FXM56" s="374"/>
      <c r="FXN56" s="375"/>
      <c r="FXO56" s="374"/>
      <c r="FXP56" s="375"/>
      <c r="FXQ56" s="374"/>
      <c r="FXR56" s="375"/>
      <c r="FXS56" s="374"/>
      <c r="FXT56" s="375"/>
      <c r="FXU56" s="374"/>
      <c r="FXV56" s="375"/>
      <c r="FXW56" s="374"/>
      <c r="FXX56" s="375"/>
      <c r="FXY56" s="374"/>
      <c r="FXZ56" s="375"/>
      <c r="FYA56" s="374"/>
      <c r="FYB56" s="375"/>
      <c r="FYC56" s="374"/>
      <c r="FYD56" s="375"/>
      <c r="FYE56" s="374"/>
      <c r="FYF56" s="375"/>
      <c r="FYG56" s="374"/>
      <c r="FYH56" s="375"/>
      <c r="FYI56" s="374"/>
      <c r="FYJ56" s="375"/>
      <c r="FYK56" s="374"/>
      <c r="FYL56" s="375"/>
      <c r="FYM56" s="374"/>
      <c r="FYN56" s="375"/>
      <c r="FYO56" s="374"/>
      <c r="FYP56" s="375"/>
      <c r="FYQ56" s="374"/>
      <c r="FYR56" s="375"/>
      <c r="FYS56" s="374"/>
      <c r="FYT56" s="375"/>
      <c r="FYU56" s="374"/>
      <c r="FYV56" s="375"/>
      <c r="FYW56" s="374"/>
      <c r="FYX56" s="375"/>
      <c r="FYY56" s="374"/>
      <c r="FYZ56" s="375"/>
      <c r="FZA56" s="374"/>
      <c r="FZB56" s="375"/>
      <c r="FZC56" s="374"/>
      <c r="FZD56" s="375"/>
      <c r="FZE56" s="374"/>
      <c r="FZF56" s="375"/>
      <c r="FZG56" s="374"/>
      <c r="FZH56" s="375"/>
      <c r="FZI56" s="374"/>
      <c r="FZJ56" s="375"/>
      <c r="FZK56" s="374"/>
      <c r="FZL56" s="375"/>
      <c r="FZM56" s="374"/>
      <c r="FZN56" s="375"/>
      <c r="FZO56" s="374"/>
      <c r="FZP56" s="375"/>
      <c r="FZQ56" s="374"/>
      <c r="FZR56" s="375"/>
      <c r="FZS56" s="374"/>
      <c r="FZT56" s="375"/>
      <c r="FZU56" s="374"/>
      <c r="FZV56" s="375"/>
      <c r="FZW56" s="374"/>
      <c r="FZX56" s="375"/>
      <c r="FZY56" s="374"/>
      <c r="FZZ56" s="375"/>
      <c r="GAA56" s="374"/>
      <c r="GAB56" s="375"/>
      <c r="GAC56" s="374"/>
      <c r="GAD56" s="375"/>
      <c r="GAE56" s="374"/>
      <c r="GAF56" s="375"/>
      <c r="GAG56" s="374"/>
      <c r="GAH56" s="375"/>
      <c r="GAI56" s="374"/>
      <c r="GAJ56" s="375"/>
      <c r="GAK56" s="374"/>
      <c r="GAL56" s="375"/>
      <c r="GAM56" s="374"/>
      <c r="GAN56" s="375"/>
      <c r="GAO56" s="374"/>
      <c r="GAP56" s="375"/>
      <c r="GAQ56" s="374"/>
      <c r="GAR56" s="375"/>
      <c r="GAS56" s="374"/>
      <c r="GAT56" s="375"/>
      <c r="GAU56" s="374"/>
      <c r="GAV56" s="375"/>
      <c r="GAW56" s="374"/>
      <c r="GAX56" s="375"/>
      <c r="GAY56" s="374"/>
      <c r="GAZ56" s="375"/>
      <c r="GBA56" s="374"/>
      <c r="GBB56" s="375"/>
      <c r="GBC56" s="374"/>
      <c r="GBD56" s="375"/>
      <c r="GBE56" s="374"/>
      <c r="GBF56" s="375"/>
      <c r="GBG56" s="374"/>
      <c r="GBH56" s="375"/>
      <c r="GBI56" s="374"/>
      <c r="GBJ56" s="375"/>
      <c r="GBK56" s="374"/>
      <c r="GBL56" s="375"/>
      <c r="GBM56" s="374"/>
      <c r="GBN56" s="375"/>
      <c r="GBO56" s="374"/>
      <c r="GBP56" s="375"/>
      <c r="GBQ56" s="374"/>
      <c r="GBR56" s="375"/>
      <c r="GBS56" s="374"/>
      <c r="GBT56" s="375"/>
      <c r="GBU56" s="374"/>
      <c r="GBV56" s="375"/>
      <c r="GBW56" s="374"/>
      <c r="GBX56" s="375"/>
      <c r="GBY56" s="374"/>
      <c r="GBZ56" s="375"/>
      <c r="GCA56" s="374"/>
      <c r="GCB56" s="375"/>
      <c r="GCC56" s="374"/>
      <c r="GCD56" s="375"/>
      <c r="GCE56" s="374"/>
      <c r="GCF56" s="375"/>
      <c r="GCG56" s="374"/>
      <c r="GCH56" s="375"/>
      <c r="GCI56" s="374"/>
      <c r="GCJ56" s="375"/>
      <c r="GCK56" s="374"/>
      <c r="GCL56" s="375"/>
      <c r="GCM56" s="374"/>
      <c r="GCN56" s="375"/>
      <c r="GCO56" s="374"/>
      <c r="GCP56" s="375"/>
      <c r="GCQ56" s="374"/>
      <c r="GCR56" s="375"/>
      <c r="GCS56" s="374"/>
      <c r="GCT56" s="375"/>
      <c r="GCU56" s="374"/>
      <c r="GCV56" s="375"/>
      <c r="GCW56" s="374"/>
      <c r="GCX56" s="375"/>
      <c r="GCY56" s="374"/>
      <c r="GCZ56" s="375"/>
      <c r="GDA56" s="374"/>
      <c r="GDB56" s="375"/>
      <c r="GDC56" s="374"/>
      <c r="GDD56" s="375"/>
      <c r="GDE56" s="374"/>
      <c r="GDF56" s="375"/>
      <c r="GDG56" s="374"/>
      <c r="GDH56" s="375"/>
      <c r="GDI56" s="374"/>
      <c r="GDJ56" s="375"/>
      <c r="GDK56" s="374"/>
      <c r="GDL56" s="375"/>
      <c r="GDM56" s="374"/>
      <c r="GDN56" s="375"/>
      <c r="GDO56" s="374"/>
      <c r="GDP56" s="375"/>
      <c r="GDQ56" s="374"/>
      <c r="GDR56" s="375"/>
      <c r="GDS56" s="374"/>
      <c r="GDT56" s="375"/>
      <c r="GDU56" s="374"/>
      <c r="GDV56" s="375"/>
      <c r="GDW56" s="374"/>
      <c r="GDX56" s="375"/>
      <c r="GDY56" s="374"/>
      <c r="GDZ56" s="375"/>
      <c r="GEA56" s="374"/>
      <c r="GEB56" s="375"/>
      <c r="GEC56" s="374"/>
      <c r="GED56" s="375"/>
      <c r="GEE56" s="374"/>
      <c r="GEF56" s="375"/>
      <c r="GEG56" s="374"/>
      <c r="GEH56" s="375"/>
      <c r="GEI56" s="374"/>
      <c r="GEJ56" s="375"/>
      <c r="GEK56" s="374"/>
      <c r="GEL56" s="375"/>
      <c r="GEM56" s="374"/>
      <c r="GEN56" s="375"/>
      <c r="GEO56" s="374"/>
      <c r="GEP56" s="375"/>
      <c r="GEQ56" s="374"/>
      <c r="GER56" s="375"/>
      <c r="GES56" s="374"/>
      <c r="GET56" s="375"/>
      <c r="GEU56" s="374"/>
      <c r="GEV56" s="375"/>
      <c r="GEW56" s="374"/>
      <c r="GEX56" s="375"/>
      <c r="GEY56" s="374"/>
      <c r="GEZ56" s="375"/>
      <c r="GFA56" s="374"/>
      <c r="GFB56" s="375"/>
      <c r="GFC56" s="374"/>
      <c r="GFD56" s="375"/>
      <c r="GFE56" s="374"/>
      <c r="GFF56" s="375"/>
      <c r="GFG56" s="374"/>
      <c r="GFH56" s="375"/>
      <c r="GFI56" s="374"/>
      <c r="GFJ56" s="375"/>
      <c r="GFK56" s="374"/>
      <c r="GFL56" s="375"/>
      <c r="GFM56" s="374"/>
      <c r="GFN56" s="375"/>
      <c r="GFO56" s="374"/>
      <c r="GFP56" s="375"/>
      <c r="GFQ56" s="374"/>
      <c r="GFR56" s="375"/>
      <c r="GFS56" s="374"/>
      <c r="GFT56" s="375"/>
      <c r="GFU56" s="374"/>
      <c r="GFV56" s="375"/>
      <c r="GFW56" s="374"/>
      <c r="GFX56" s="375"/>
      <c r="GFY56" s="374"/>
      <c r="GFZ56" s="375"/>
      <c r="GGA56" s="374"/>
      <c r="GGB56" s="375"/>
      <c r="GGC56" s="374"/>
      <c r="GGD56" s="375"/>
      <c r="GGE56" s="374"/>
      <c r="GGF56" s="375"/>
      <c r="GGG56" s="374"/>
      <c r="GGH56" s="375"/>
      <c r="GGI56" s="374"/>
      <c r="GGJ56" s="375"/>
      <c r="GGK56" s="374"/>
      <c r="GGL56" s="375"/>
      <c r="GGM56" s="374"/>
      <c r="GGN56" s="375"/>
      <c r="GGO56" s="374"/>
      <c r="GGP56" s="375"/>
      <c r="GGQ56" s="374"/>
      <c r="GGR56" s="375"/>
      <c r="GGS56" s="374"/>
      <c r="GGT56" s="375"/>
      <c r="GGU56" s="374"/>
      <c r="GGV56" s="375"/>
      <c r="GGW56" s="374"/>
      <c r="GGX56" s="375"/>
      <c r="GGY56" s="374"/>
      <c r="GGZ56" s="375"/>
      <c r="GHA56" s="374"/>
      <c r="GHB56" s="375"/>
      <c r="GHC56" s="374"/>
      <c r="GHD56" s="375"/>
      <c r="GHE56" s="374"/>
      <c r="GHF56" s="375"/>
      <c r="GHG56" s="374"/>
      <c r="GHH56" s="375"/>
      <c r="GHI56" s="374"/>
      <c r="GHJ56" s="375"/>
      <c r="GHK56" s="374"/>
      <c r="GHL56" s="375"/>
      <c r="GHM56" s="374"/>
      <c r="GHN56" s="375"/>
      <c r="GHO56" s="374"/>
      <c r="GHP56" s="375"/>
      <c r="GHQ56" s="374"/>
      <c r="GHR56" s="375"/>
      <c r="GHS56" s="374"/>
      <c r="GHT56" s="375"/>
      <c r="GHU56" s="374"/>
      <c r="GHV56" s="375"/>
      <c r="GHW56" s="374"/>
      <c r="GHX56" s="375"/>
      <c r="GHY56" s="374"/>
      <c r="GHZ56" s="375"/>
      <c r="GIA56" s="374"/>
      <c r="GIB56" s="375"/>
      <c r="GIC56" s="374"/>
      <c r="GID56" s="375"/>
      <c r="GIE56" s="374"/>
      <c r="GIF56" s="375"/>
      <c r="GIG56" s="374"/>
      <c r="GIH56" s="375"/>
      <c r="GII56" s="374"/>
      <c r="GIJ56" s="375"/>
      <c r="GIK56" s="374"/>
      <c r="GIL56" s="375"/>
      <c r="GIM56" s="374"/>
      <c r="GIN56" s="375"/>
      <c r="GIO56" s="374"/>
      <c r="GIP56" s="375"/>
      <c r="GIQ56" s="374"/>
      <c r="GIR56" s="375"/>
      <c r="GIS56" s="374"/>
      <c r="GIT56" s="375"/>
      <c r="GIU56" s="374"/>
      <c r="GIV56" s="375"/>
      <c r="GIW56" s="374"/>
      <c r="GIX56" s="375"/>
      <c r="GIY56" s="374"/>
      <c r="GIZ56" s="375"/>
      <c r="GJA56" s="374"/>
      <c r="GJB56" s="375"/>
      <c r="GJC56" s="374"/>
      <c r="GJD56" s="375"/>
      <c r="GJE56" s="374"/>
      <c r="GJF56" s="375"/>
      <c r="GJG56" s="374"/>
      <c r="GJH56" s="375"/>
      <c r="GJI56" s="374"/>
      <c r="GJJ56" s="375"/>
      <c r="GJK56" s="374"/>
      <c r="GJL56" s="375"/>
      <c r="GJM56" s="374"/>
      <c r="GJN56" s="375"/>
      <c r="GJO56" s="374"/>
      <c r="GJP56" s="375"/>
      <c r="GJQ56" s="374"/>
      <c r="GJR56" s="375"/>
      <c r="GJS56" s="374"/>
      <c r="GJT56" s="375"/>
      <c r="GJU56" s="374"/>
      <c r="GJV56" s="375"/>
      <c r="GJW56" s="374"/>
      <c r="GJX56" s="375"/>
      <c r="GJY56" s="374"/>
      <c r="GJZ56" s="375"/>
      <c r="GKA56" s="374"/>
      <c r="GKB56" s="375"/>
      <c r="GKC56" s="374"/>
      <c r="GKD56" s="375"/>
      <c r="GKE56" s="374"/>
      <c r="GKF56" s="375"/>
      <c r="GKG56" s="374"/>
      <c r="GKH56" s="375"/>
      <c r="GKI56" s="374"/>
      <c r="GKJ56" s="375"/>
      <c r="GKK56" s="374"/>
      <c r="GKL56" s="375"/>
      <c r="GKM56" s="374"/>
      <c r="GKN56" s="375"/>
      <c r="GKO56" s="374"/>
      <c r="GKP56" s="375"/>
      <c r="GKQ56" s="374"/>
      <c r="GKR56" s="375"/>
      <c r="GKS56" s="374"/>
      <c r="GKT56" s="375"/>
      <c r="GKU56" s="374"/>
      <c r="GKV56" s="375"/>
      <c r="GKW56" s="374"/>
      <c r="GKX56" s="375"/>
      <c r="GKY56" s="374"/>
      <c r="GKZ56" s="375"/>
      <c r="GLA56" s="374"/>
      <c r="GLB56" s="375"/>
      <c r="GLC56" s="374"/>
      <c r="GLD56" s="375"/>
      <c r="GLE56" s="374"/>
      <c r="GLF56" s="375"/>
      <c r="GLG56" s="374"/>
      <c r="GLH56" s="375"/>
      <c r="GLI56" s="374"/>
      <c r="GLJ56" s="375"/>
      <c r="GLK56" s="374"/>
      <c r="GLL56" s="375"/>
      <c r="GLM56" s="374"/>
      <c r="GLN56" s="375"/>
      <c r="GLO56" s="374"/>
      <c r="GLP56" s="375"/>
      <c r="GLQ56" s="374"/>
      <c r="GLR56" s="375"/>
      <c r="GLS56" s="374"/>
      <c r="GLT56" s="375"/>
      <c r="GLU56" s="374"/>
      <c r="GLV56" s="375"/>
      <c r="GLW56" s="374"/>
      <c r="GLX56" s="375"/>
      <c r="GLY56" s="374"/>
      <c r="GLZ56" s="375"/>
      <c r="GMA56" s="374"/>
      <c r="GMB56" s="375"/>
      <c r="GMC56" s="374"/>
      <c r="GMD56" s="375"/>
      <c r="GME56" s="374"/>
      <c r="GMF56" s="375"/>
      <c r="GMG56" s="374"/>
      <c r="GMH56" s="375"/>
      <c r="GMI56" s="374"/>
      <c r="GMJ56" s="375"/>
      <c r="GMK56" s="374"/>
      <c r="GML56" s="375"/>
      <c r="GMM56" s="374"/>
      <c r="GMN56" s="375"/>
      <c r="GMO56" s="374"/>
      <c r="GMP56" s="375"/>
      <c r="GMQ56" s="374"/>
      <c r="GMR56" s="375"/>
      <c r="GMS56" s="374"/>
      <c r="GMT56" s="375"/>
      <c r="GMU56" s="374"/>
      <c r="GMV56" s="375"/>
      <c r="GMW56" s="374"/>
      <c r="GMX56" s="375"/>
      <c r="GMY56" s="374"/>
      <c r="GMZ56" s="375"/>
      <c r="GNA56" s="374"/>
      <c r="GNB56" s="375"/>
      <c r="GNC56" s="374"/>
      <c r="GND56" s="375"/>
      <c r="GNE56" s="374"/>
      <c r="GNF56" s="375"/>
      <c r="GNG56" s="374"/>
      <c r="GNH56" s="375"/>
      <c r="GNI56" s="374"/>
      <c r="GNJ56" s="375"/>
      <c r="GNK56" s="374"/>
      <c r="GNL56" s="375"/>
      <c r="GNM56" s="374"/>
      <c r="GNN56" s="375"/>
      <c r="GNO56" s="374"/>
      <c r="GNP56" s="375"/>
      <c r="GNQ56" s="374"/>
      <c r="GNR56" s="375"/>
      <c r="GNS56" s="374"/>
      <c r="GNT56" s="375"/>
      <c r="GNU56" s="374"/>
      <c r="GNV56" s="375"/>
      <c r="GNW56" s="374"/>
      <c r="GNX56" s="375"/>
      <c r="GNY56" s="374"/>
      <c r="GNZ56" s="375"/>
      <c r="GOA56" s="374"/>
      <c r="GOB56" s="375"/>
      <c r="GOC56" s="374"/>
      <c r="GOD56" s="375"/>
      <c r="GOE56" s="374"/>
      <c r="GOF56" s="375"/>
      <c r="GOG56" s="374"/>
      <c r="GOH56" s="375"/>
      <c r="GOI56" s="374"/>
      <c r="GOJ56" s="375"/>
      <c r="GOK56" s="374"/>
      <c r="GOL56" s="375"/>
      <c r="GOM56" s="374"/>
      <c r="GON56" s="375"/>
      <c r="GOO56" s="374"/>
      <c r="GOP56" s="375"/>
      <c r="GOQ56" s="374"/>
      <c r="GOR56" s="375"/>
      <c r="GOS56" s="374"/>
      <c r="GOT56" s="375"/>
      <c r="GOU56" s="374"/>
      <c r="GOV56" s="375"/>
      <c r="GOW56" s="374"/>
      <c r="GOX56" s="375"/>
      <c r="GOY56" s="374"/>
      <c r="GOZ56" s="375"/>
      <c r="GPA56" s="374"/>
      <c r="GPB56" s="375"/>
      <c r="GPC56" s="374"/>
      <c r="GPD56" s="375"/>
      <c r="GPE56" s="374"/>
      <c r="GPF56" s="375"/>
      <c r="GPG56" s="374"/>
      <c r="GPH56" s="375"/>
      <c r="GPI56" s="374"/>
      <c r="GPJ56" s="375"/>
      <c r="GPK56" s="374"/>
      <c r="GPL56" s="375"/>
      <c r="GPM56" s="374"/>
      <c r="GPN56" s="375"/>
      <c r="GPO56" s="374"/>
      <c r="GPP56" s="375"/>
      <c r="GPQ56" s="374"/>
      <c r="GPR56" s="375"/>
      <c r="GPS56" s="374"/>
      <c r="GPT56" s="375"/>
      <c r="GPU56" s="374"/>
      <c r="GPV56" s="375"/>
      <c r="GPW56" s="374"/>
      <c r="GPX56" s="375"/>
      <c r="GPY56" s="374"/>
      <c r="GPZ56" s="375"/>
      <c r="GQA56" s="374"/>
      <c r="GQB56" s="375"/>
      <c r="GQC56" s="374"/>
      <c r="GQD56" s="375"/>
      <c r="GQE56" s="374"/>
      <c r="GQF56" s="375"/>
      <c r="GQG56" s="374"/>
      <c r="GQH56" s="375"/>
      <c r="GQI56" s="374"/>
      <c r="GQJ56" s="375"/>
      <c r="GQK56" s="374"/>
      <c r="GQL56" s="375"/>
      <c r="GQM56" s="374"/>
      <c r="GQN56" s="375"/>
      <c r="GQO56" s="374"/>
      <c r="GQP56" s="375"/>
      <c r="GQQ56" s="374"/>
      <c r="GQR56" s="375"/>
      <c r="GQS56" s="374"/>
      <c r="GQT56" s="375"/>
      <c r="GQU56" s="374"/>
      <c r="GQV56" s="375"/>
      <c r="GQW56" s="374"/>
      <c r="GQX56" s="375"/>
      <c r="GQY56" s="374"/>
      <c r="GQZ56" s="375"/>
      <c r="GRA56" s="374"/>
      <c r="GRB56" s="375"/>
      <c r="GRC56" s="374"/>
      <c r="GRD56" s="375"/>
      <c r="GRE56" s="374"/>
      <c r="GRF56" s="375"/>
      <c r="GRG56" s="374"/>
      <c r="GRH56" s="375"/>
      <c r="GRI56" s="374"/>
      <c r="GRJ56" s="375"/>
      <c r="GRK56" s="374"/>
      <c r="GRL56" s="375"/>
      <c r="GRM56" s="374"/>
      <c r="GRN56" s="375"/>
      <c r="GRO56" s="374"/>
      <c r="GRP56" s="375"/>
      <c r="GRQ56" s="374"/>
      <c r="GRR56" s="375"/>
      <c r="GRS56" s="374"/>
      <c r="GRT56" s="375"/>
      <c r="GRU56" s="374"/>
      <c r="GRV56" s="375"/>
      <c r="GRW56" s="374"/>
      <c r="GRX56" s="375"/>
      <c r="GRY56" s="374"/>
      <c r="GRZ56" s="375"/>
      <c r="GSA56" s="374"/>
      <c r="GSB56" s="375"/>
      <c r="GSC56" s="374"/>
      <c r="GSD56" s="375"/>
      <c r="GSE56" s="374"/>
      <c r="GSF56" s="375"/>
      <c r="GSG56" s="374"/>
      <c r="GSH56" s="375"/>
      <c r="GSI56" s="374"/>
      <c r="GSJ56" s="375"/>
      <c r="GSK56" s="374"/>
      <c r="GSL56" s="375"/>
      <c r="GSM56" s="374"/>
      <c r="GSN56" s="375"/>
      <c r="GSO56" s="374"/>
      <c r="GSP56" s="375"/>
      <c r="GSQ56" s="374"/>
      <c r="GSR56" s="375"/>
      <c r="GSS56" s="374"/>
      <c r="GST56" s="375"/>
      <c r="GSU56" s="374"/>
      <c r="GSV56" s="375"/>
      <c r="GSW56" s="374"/>
      <c r="GSX56" s="375"/>
      <c r="GSY56" s="374"/>
      <c r="GSZ56" s="375"/>
      <c r="GTA56" s="374"/>
      <c r="GTB56" s="375"/>
      <c r="GTC56" s="374"/>
      <c r="GTD56" s="375"/>
      <c r="GTE56" s="374"/>
      <c r="GTF56" s="375"/>
      <c r="GTG56" s="374"/>
      <c r="GTH56" s="375"/>
      <c r="GTI56" s="374"/>
      <c r="GTJ56" s="375"/>
      <c r="GTK56" s="374"/>
      <c r="GTL56" s="375"/>
      <c r="GTM56" s="374"/>
      <c r="GTN56" s="375"/>
      <c r="GTO56" s="374"/>
      <c r="GTP56" s="375"/>
      <c r="GTQ56" s="374"/>
      <c r="GTR56" s="375"/>
      <c r="GTS56" s="374"/>
      <c r="GTT56" s="375"/>
      <c r="GTU56" s="374"/>
      <c r="GTV56" s="375"/>
      <c r="GTW56" s="374"/>
      <c r="GTX56" s="375"/>
      <c r="GTY56" s="374"/>
      <c r="GTZ56" s="375"/>
      <c r="GUA56" s="374"/>
      <c r="GUB56" s="375"/>
      <c r="GUC56" s="374"/>
      <c r="GUD56" s="375"/>
      <c r="GUE56" s="374"/>
      <c r="GUF56" s="375"/>
      <c r="GUG56" s="374"/>
      <c r="GUH56" s="375"/>
      <c r="GUI56" s="374"/>
      <c r="GUJ56" s="375"/>
      <c r="GUK56" s="374"/>
      <c r="GUL56" s="375"/>
      <c r="GUM56" s="374"/>
      <c r="GUN56" s="375"/>
      <c r="GUO56" s="374"/>
      <c r="GUP56" s="375"/>
      <c r="GUQ56" s="374"/>
      <c r="GUR56" s="375"/>
      <c r="GUS56" s="374"/>
      <c r="GUT56" s="375"/>
      <c r="GUU56" s="374"/>
      <c r="GUV56" s="375"/>
      <c r="GUW56" s="374"/>
      <c r="GUX56" s="375"/>
      <c r="GUY56" s="374"/>
      <c r="GUZ56" s="375"/>
      <c r="GVA56" s="374"/>
      <c r="GVB56" s="375"/>
      <c r="GVC56" s="374"/>
      <c r="GVD56" s="375"/>
      <c r="GVE56" s="374"/>
      <c r="GVF56" s="375"/>
      <c r="GVG56" s="374"/>
      <c r="GVH56" s="375"/>
      <c r="GVI56" s="374"/>
      <c r="GVJ56" s="375"/>
      <c r="GVK56" s="374"/>
      <c r="GVL56" s="375"/>
      <c r="GVM56" s="374"/>
      <c r="GVN56" s="375"/>
      <c r="GVO56" s="374"/>
      <c r="GVP56" s="375"/>
      <c r="GVQ56" s="374"/>
      <c r="GVR56" s="375"/>
      <c r="GVS56" s="374"/>
      <c r="GVT56" s="375"/>
      <c r="GVU56" s="374"/>
      <c r="GVV56" s="375"/>
      <c r="GVW56" s="374"/>
      <c r="GVX56" s="375"/>
      <c r="GVY56" s="374"/>
      <c r="GVZ56" s="375"/>
      <c r="GWA56" s="374"/>
      <c r="GWB56" s="375"/>
      <c r="GWC56" s="374"/>
      <c r="GWD56" s="375"/>
      <c r="GWE56" s="374"/>
      <c r="GWF56" s="375"/>
      <c r="GWG56" s="374"/>
      <c r="GWH56" s="375"/>
      <c r="GWI56" s="374"/>
      <c r="GWJ56" s="375"/>
      <c r="GWK56" s="374"/>
      <c r="GWL56" s="375"/>
      <c r="GWM56" s="374"/>
      <c r="GWN56" s="375"/>
      <c r="GWO56" s="374"/>
      <c r="GWP56" s="375"/>
      <c r="GWQ56" s="374"/>
      <c r="GWR56" s="375"/>
      <c r="GWS56" s="374"/>
      <c r="GWT56" s="375"/>
      <c r="GWU56" s="374"/>
      <c r="GWV56" s="375"/>
      <c r="GWW56" s="374"/>
      <c r="GWX56" s="375"/>
      <c r="GWY56" s="374"/>
      <c r="GWZ56" s="375"/>
      <c r="GXA56" s="374"/>
      <c r="GXB56" s="375"/>
      <c r="GXC56" s="374"/>
      <c r="GXD56" s="375"/>
      <c r="GXE56" s="374"/>
      <c r="GXF56" s="375"/>
      <c r="GXG56" s="374"/>
      <c r="GXH56" s="375"/>
      <c r="GXI56" s="374"/>
      <c r="GXJ56" s="375"/>
      <c r="GXK56" s="374"/>
      <c r="GXL56" s="375"/>
      <c r="GXM56" s="374"/>
      <c r="GXN56" s="375"/>
      <c r="GXO56" s="374"/>
      <c r="GXP56" s="375"/>
      <c r="GXQ56" s="374"/>
      <c r="GXR56" s="375"/>
      <c r="GXS56" s="374"/>
      <c r="GXT56" s="375"/>
      <c r="GXU56" s="374"/>
      <c r="GXV56" s="375"/>
      <c r="GXW56" s="374"/>
      <c r="GXX56" s="375"/>
      <c r="GXY56" s="374"/>
      <c r="GXZ56" s="375"/>
      <c r="GYA56" s="374"/>
      <c r="GYB56" s="375"/>
      <c r="GYC56" s="374"/>
      <c r="GYD56" s="375"/>
      <c r="GYE56" s="374"/>
      <c r="GYF56" s="375"/>
      <c r="GYG56" s="374"/>
      <c r="GYH56" s="375"/>
      <c r="GYI56" s="374"/>
      <c r="GYJ56" s="375"/>
      <c r="GYK56" s="374"/>
      <c r="GYL56" s="375"/>
      <c r="GYM56" s="374"/>
      <c r="GYN56" s="375"/>
      <c r="GYO56" s="374"/>
      <c r="GYP56" s="375"/>
      <c r="GYQ56" s="374"/>
      <c r="GYR56" s="375"/>
      <c r="GYS56" s="374"/>
      <c r="GYT56" s="375"/>
      <c r="GYU56" s="374"/>
      <c r="GYV56" s="375"/>
      <c r="GYW56" s="374"/>
      <c r="GYX56" s="375"/>
      <c r="GYY56" s="374"/>
      <c r="GYZ56" s="375"/>
      <c r="GZA56" s="374"/>
      <c r="GZB56" s="375"/>
      <c r="GZC56" s="374"/>
      <c r="GZD56" s="375"/>
      <c r="GZE56" s="374"/>
      <c r="GZF56" s="375"/>
      <c r="GZG56" s="374"/>
      <c r="GZH56" s="375"/>
      <c r="GZI56" s="374"/>
      <c r="GZJ56" s="375"/>
      <c r="GZK56" s="374"/>
      <c r="GZL56" s="375"/>
      <c r="GZM56" s="374"/>
      <c r="GZN56" s="375"/>
      <c r="GZO56" s="374"/>
      <c r="GZP56" s="375"/>
      <c r="GZQ56" s="374"/>
      <c r="GZR56" s="375"/>
      <c r="GZS56" s="374"/>
      <c r="GZT56" s="375"/>
      <c r="GZU56" s="374"/>
      <c r="GZV56" s="375"/>
      <c r="GZW56" s="374"/>
      <c r="GZX56" s="375"/>
      <c r="GZY56" s="374"/>
      <c r="GZZ56" s="375"/>
      <c r="HAA56" s="374"/>
      <c r="HAB56" s="375"/>
      <c r="HAC56" s="374"/>
      <c r="HAD56" s="375"/>
      <c r="HAE56" s="374"/>
      <c r="HAF56" s="375"/>
      <c r="HAG56" s="374"/>
      <c r="HAH56" s="375"/>
      <c r="HAI56" s="374"/>
      <c r="HAJ56" s="375"/>
      <c r="HAK56" s="374"/>
      <c r="HAL56" s="375"/>
      <c r="HAM56" s="374"/>
      <c r="HAN56" s="375"/>
      <c r="HAO56" s="374"/>
      <c r="HAP56" s="375"/>
      <c r="HAQ56" s="374"/>
      <c r="HAR56" s="375"/>
      <c r="HAS56" s="374"/>
      <c r="HAT56" s="375"/>
      <c r="HAU56" s="374"/>
      <c r="HAV56" s="375"/>
      <c r="HAW56" s="374"/>
      <c r="HAX56" s="375"/>
      <c r="HAY56" s="374"/>
      <c r="HAZ56" s="375"/>
      <c r="HBA56" s="374"/>
      <c r="HBB56" s="375"/>
      <c r="HBC56" s="374"/>
      <c r="HBD56" s="375"/>
      <c r="HBE56" s="374"/>
      <c r="HBF56" s="375"/>
      <c r="HBG56" s="374"/>
      <c r="HBH56" s="375"/>
      <c r="HBI56" s="374"/>
      <c r="HBJ56" s="375"/>
      <c r="HBK56" s="374"/>
      <c r="HBL56" s="375"/>
      <c r="HBM56" s="374"/>
      <c r="HBN56" s="375"/>
      <c r="HBO56" s="374"/>
      <c r="HBP56" s="375"/>
      <c r="HBQ56" s="374"/>
      <c r="HBR56" s="375"/>
      <c r="HBS56" s="374"/>
      <c r="HBT56" s="375"/>
      <c r="HBU56" s="374"/>
      <c r="HBV56" s="375"/>
      <c r="HBW56" s="374"/>
      <c r="HBX56" s="375"/>
      <c r="HBY56" s="374"/>
      <c r="HBZ56" s="375"/>
      <c r="HCA56" s="374"/>
      <c r="HCB56" s="375"/>
      <c r="HCC56" s="374"/>
      <c r="HCD56" s="375"/>
      <c r="HCE56" s="374"/>
      <c r="HCF56" s="375"/>
      <c r="HCG56" s="374"/>
      <c r="HCH56" s="375"/>
      <c r="HCI56" s="374"/>
      <c r="HCJ56" s="375"/>
      <c r="HCK56" s="374"/>
      <c r="HCL56" s="375"/>
      <c r="HCM56" s="374"/>
      <c r="HCN56" s="375"/>
      <c r="HCO56" s="374"/>
      <c r="HCP56" s="375"/>
      <c r="HCQ56" s="374"/>
      <c r="HCR56" s="375"/>
      <c r="HCS56" s="374"/>
      <c r="HCT56" s="375"/>
      <c r="HCU56" s="374"/>
      <c r="HCV56" s="375"/>
      <c r="HCW56" s="374"/>
      <c r="HCX56" s="375"/>
      <c r="HCY56" s="374"/>
      <c r="HCZ56" s="375"/>
      <c r="HDA56" s="374"/>
      <c r="HDB56" s="375"/>
      <c r="HDC56" s="374"/>
      <c r="HDD56" s="375"/>
      <c r="HDE56" s="374"/>
      <c r="HDF56" s="375"/>
      <c r="HDG56" s="374"/>
      <c r="HDH56" s="375"/>
      <c r="HDI56" s="374"/>
      <c r="HDJ56" s="375"/>
      <c r="HDK56" s="374"/>
      <c r="HDL56" s="375"/>
      <c r="HDM56" s="374"/>
      <c r="HDN56" s="375"/>
      <c r="HDO56" s="374"/>
      <c r="HDP56" s="375"/>
      <c r="HDQ56" s="374"/>
      <c r="HDR56" s="375"/>
      <c r="HDS56" s="374"/>
      <c r="HDT56" s="375"/>
      <c r="HDU56" s="374"/>
      <c r="HDV56" s="375"/>
      <c r="HDW56" s="374"/>
      <c r="HDX56" s="375"/>
      <c r="HDY56" s="374"/>
      <c r="HDZ56" s="375"/>
      <c r="HEA56" s="374"/>
      <c r="HEB56" s="375"/>
      <c r="HEC56" s="374"/>
      <c r="HED56" s="375"/>
      <c r="HEE56" s="374"/>
      <c r="HEF56" s="375"/>
      <c r="HEG56" s="374"/>
      <c r="HEH56" s="375"/>
      <c r="HEI56" s="374"/>
      <c r="HEJ56" s="375"/>
      <c r="HEK56" s="374"/>
      <c r="HEL56" s="375"/>
      <c r="HEM56" s="374"/>
      <c r="HEN56" s="375"/>
      <c r="HEO56" s="374"/>
      <c r="HEP56" s="375"/>
      <c r="HEQ56" s="374"/>
      <c r="HER56" s="375"/>
      <c r="HES56" s="374"/>
      <c r="HET56" s="375"/>
      <c r="HEU56" s="374"/>
      <c r="HEV56" s="375"/>
      <c r="HEW56" s="374"/>
      <c r="HEX56" s="375"/>
      <c r="HEY56" s="374"/>
      <c r="HEZ56" s="375"/>
      <c r="HFA56" s="374"/>
      <c r="HFB56" s="375"/>
      <c r="HFC56" s="374"/>
      <c r="HFD56" s="375"/>
      <c r="HFE56" s="374"/>
      <c r="HFF56" s="375"/>
      <c r="HFG56" s="374"/>
      <c r="HFH56" s="375"/>
      <c r="HFI56" s="374"/>
      <c r="HFJ56" s="375"/>
      <c r="HFK56" s="374"/>
      <c r="HFL56" s="375"/>
      <c r="HFM56" s="374"/>
      <c r="HFN56" s="375"/>
      <c r="HFO56" s="374"/>
      <c r="HFP56" s="375"/>
      <c r="HFQ56" s="374"/>
      <c r="HFR56" s="375"/>
      <c r="HFS56" s="374"/>
      <c r="HFT56" s="375"/>
      <c r="HFU56" s="374"/>
      <c r="HFV56" s="375"/>
      <c r="HFW56" s="374"/>
      <c r="HFX56" s="375"/>
      <c r="HFY56" s="374"/>
      <c r="HFZ56" s="375"/>
      <c r="HGA56" s="374"/>
      <c r="HGB56" s="375"/>
      <c r="HGC56" s="374"/>
      <c r="HGD56" s="375"/>
      <c r="HGE56" s="374"/>
      <c r="HGF56" s="375"/>
      <c r="HGG56" s="374"/>
      <c r="HGH56" s="375"/>
      <c r="HGI56" s="374"/>
      <c r="HGJ56" s="375"/>
      <c r="HGK56" s="374"/>
      <c r="HGL56" s="375"/>
      <c r="HGM56" s="374"/>
      <c r="HGN56" s="375"/>
      <c r="HGO56" s="374"/>
      <c r="HGP56" s="375"/>
      <c r="HGQ56" s="374"/>
      <c r="HGR56" s="375"/>
      <c r="HGS56" s="374"/>
      <c r="HGT56" s="375"/>
      <c r="HGU56" s="374"/>
      <c r="HGV56" s="375"/>
      <c r="HGW56" s="374"/>
      <c r="HGX56" s="375"/>
      <c r="HGY56" s="374"/>
      <c r="HGZ56" s="375"/>
      <c r="HHA56" s="374"/>
      <c r="HHB56" s="375"/>
      <c r="HHC56" s="374"/>
      <c r="HHD56" s="375"/>
      <c r="HHE56" s="374"/>
      <c r="HHF56" s="375"/>
      <c r="HHG56" s="374"/>
      <c r="HHH56" s="375"/>
      <c r="HHI56" s="374"/>
      <c r="HHJ56" s="375"/>
      <c r="HHK56" s="374"/>
      <c r="HHL56" s="375"/>
      <c r="HHM56" s="374"/>
      <c r="HHN56" s="375"/>
      <c r="HHO56" s="374"/>
      <c r="HHP56" s="375"/>
      <c r="HHQ56" s="374"/>
      <c r="HHR56" s="375"/>
      <c r="HHS56" s="374"/>
      <c r="HHT56" s="375"/>
      <c r="HHU56" s="374"/>
      <c r="HHV56" s="375"/>
      <c r="HHW56" s="374"/>
      <c r="HHX56" s="375"/>
      <c r="HHY56" s="374"/>
      <c r="HHZ56" s="375"/>
      <c r="HIA56" s="374"/>
      <c r="HIB56" s="375"/>
      <c r="HIC56" s="374"/>
      <c r="HID56" s="375"/>
      <c r="HIE56" s="374"/>
      <c r="HIF56" s="375"/>
      <c r="HIG56" s="374"/>
      <c r="HIH56" s="375"/>
      <c r="HII56" s="374"/>
      <c r="HIJ56" s="375"/>
      <c r="HIK56" s="374"/>
      <c r="HIL56" s="375"/>
      <c r="HIM56" s="374"/>
      <c r="HIN56" s="375"/>
      <c r="HIO56" s="374"/>
      <c r="HIP56" s="375"/>
      <c r="HIQ56" s="374"/>
      <c r="HIR56" s="375"/>
      <c r="HIS56" s="374"/>
      <c r="HIT56" s="375"/>
      <c r="HIU56" s="374"/>
      <c r="HIV56" s="375"/>
      <c r="HIW56" s="374"/>
      <c r="HIX56" s="375"/>
      <c r="HIY56" s="374"/>
      <c r="HIZ56" s="375"/>
      <c r="HJA56" s="374"/>
      <c r="HJB56" s="375"/>
      <c r="HJC56" s="374"/>
      <c r="HJD56" s="375"/>
      <c r="HJE56" s="374"/>
      <c r="HJF56" s="375"/>
      <c r="HJG56" s="374"/>
      <c r="HJH56" s="375"/>
      <c r="HJI56" s="374"/>
      <c r="HJJ56" s="375"/>
      <c r="HJK56" s="374"/>
      <c r="HJL56" s="375"/>
      <c r="HJM56" s="374"/>
      <c r="HJN56" s="375"/>
      <c r="HJO56" s="374"/>
      <c r="HJP56" s="375"/>
      <c r="HJQ56" s="374"/>
      <c r="HJR56" s="375"/>
      <c r="HJS56" s="374"/>
      <c r="HJT56" s="375"/>
      <c r="HJU56" s="374"/>
      <c r="HJV56" s="375"/>
      <c r="HJW56" s="374"/>
      <c r="HJX56" s="375"/>
      <c r="HJY56" s="374"/>
      <c r="HJZ56" s="375"/>
      <c r="HKA56" s="374"/>
      <c r="HKB56" s="375"/>
      <c r="HKC56" s="374"/>
      <c r="HKD56" s="375"/>
      <c r="HKE56" s="374"/>
      <c r="HKF56" s="375"/>
      <c r="HKG56" s="374"/>
      <c r="HKH56" s="375"/>
      <c r="HKI56" s="374"/>
      <c r="HKJ56" s="375"/>
      <c r="HKK56" s="374"/>
      <c r="HKL56" s="375"/>
      <c r="HKM56" s="374"/>
      <c r="HKN56" s="375"/>
      <c r="HKO56" s="374"/>
      <c r="HKP56" s="375"/>
      <c r="HKQ56" s="374"/>
      <c r="HKR56" s="375"/>
      <c r="HKS56" s="374"/>
      <c r="HKT56" s="375"/>
      <c r="HKU56" s="374"/>
      <c r="HKV56" s="375"/>
      <c r="HKW56" s="374"/>
      <c r="HKX56" s="375"/>
      <c r="HKY56" s="374"/>
      <c r="HKZ56" s="375"/>
      <c r="HLA56" s="374"/>
      <c r="HLB56" s="375"/>
      <c r="HLC56" s="374"/>
      <c r="HLD56" s="375"/>
      <c r="HLE56" s="374"/>
      <c r="HLF56" s="375"/>
      <c r="HLG56" s="374"/>
      <c r="HLH56" s="375"/>
      <c r="HLI56" s="374"/>
      <c r="HLJ56" s="375"/>
      <c r="HLK56" s="374"/>
      <c r="HLL56" s="375"/>
      <c r="HLM56" s="374"/>
      <c r="HLN56" s="375"/>
      <c r="HLO56" s="374"/>
      <c r="HLP56" s="375"/>
      <c r="HLQ56" s="374"/>
      <c r="HLR56" s="375"/>
      <c r="HLS56" s="374"/>
      <c r="HLT56" s="375"/>
      <c r="HLU56" s="374"/>
      <c r="HLV56" s="375"/>
      <c r="HLW56" s="374"/>
      <c r="HLX56" s="375"/>
      <c r="HLY56" s="374"/>
      <c r="HLZ56" s="375"/>
      <c r="HMA56" s="374"/>
      <c r="HMB56" s="375"/>
      <c r="HMC56" s="374"/>
      <c r="HMD56" s="375"/>
      <c r="HME56" s="374"/>
      <c r="HMF56" s="375"/>
      <c r="HMG56" s="374"/>
      <c r="HMH56" s="375"/>
      <c r="HMI56" s="374"/>
      <c r="HMJ56" s="375"/>
      <c r="HMK56" s="374"/>
      <c r="HML56" s="375"/>
      <c r="HMM56" s="374"/>
      <c r="HMN56" s="375"/>
      <c r="HMO56" s="374"/>
      <c r="HMP56" s="375"/>
      <c r="HMQ56" s="374"/>
      <c r="HMR56" s="375"/>
      <c r="HMS56" s="374"/>
      <c r="HMT56" s="375"/>
      <c r="HMU56" s="374"/>
      <c r="HMV56" s="375"/>
      <c r="HMW56" s="374"/>
      <c r="HMX56" s="375"/>
      <c r="HMY56" s="374"/>
      <c r="HMZ56" s="375"/>
      <c r="HNA56" s="374"/>
      <c r="HNB56" s="375"/>
      <c r="HNC56" s="374"/>
      <c r="HND56" s="375"/>
      <c r="HNE56" s="374"/>
      <c r="HNF56" s="375"/>
      <c r="HNG56" s="374"/>
      <c r="HNH56" s="375"/>
      <c r="HNI56" s="374"/>
      <c r="HNJ56" s="375"/>
      <c r="HNK56" s="374"/>
      <c r="HNL56" s="375"/>
      <c r="HNM56" s="374"/>
      <c r="HNN56" s="375"/>
      <c r="HNO56" s="374"/>
      <c r="HNP56" s="375"/>
      <c r="HNQ56" s="374"/>
      <c r="HNR56" s="375"/>
      <c r="HNS56" s="374"/>
      <c r="HNT56" s="375"/>
      <c r="HNU56" s="374"/>
      <c r="HNV56" s="375"/>
      <c r="HNW56" s="374"/>
      <c r="HNX56" s="375"/>
      <c r="HNY56" s="374"/>
      <c r="HNZ56" s="375"/>
      <c r="HOA56" s="374"/>
      <c r="HOB56" s="375"/>
      <c r="HOC56" s="374"/>
      <c r="HOD56" s="375"/>
      <c r="HOE56" s="374"/>
      <c r="HOF56" s="375"/>
      <c r="HOG56" s="374"/>
      <c r="HOH56" s="375"/>
      <c r="HOI56" s="374"/>
      <c r="HOJ56" s="375"/>
      <c r="HOK56" s="374"/>
      <c r="HOL56" s="375"/>
      <c r="HOM56" s="374"/>
      <c r="HON56" s="375"/>
      <c r="HOO56" s="374"/>
      <c r="HOP56" s="375"/>
      <c r="HOQ56" s="374"/>
      <c r="HOR56" s="375"/>
      <c r="HOS56" s="374"/>
      <c r="HOT56" s="375"/>
      <c r="HOU56" s="374"/>
      <c r="HOV56" s="375"/>
      <c r="HOW56" s="374"/>
      <c r="HOX56" s="375"/>
      <c r="HOY56" s="374"/>
      <c r="HOZ56" s="375"/>
      <c r="HPA56" s="374"/>
      <c r="HPB56" s="375"/>
      <c r="HPC56" s="374"/>
      <c r="HPD56" s="375"/>
      <c r="HPE56" s="374"/>
      <c r="HPF56" s="375"/>
      <c r="HPG56" s="374"/>
      <c r="HPH56" s="375"/>
      <c r="HPI56" s="374"/>
      <c r="HPJ56" s="375"/>
      <c r="HPK56" s="374"/>
      <c r="HPL56" s="375"/>
      <c r="HPM56" s="374"/>
      <c r="HPN56" s="375"/>
      <c r="HPO56" s="374"/>
      <c r="HPP56" s="375"/>
      <c r="HPQ56" s="374"/>
      <c r="HPR56" s="375"/>
      <c r="HPS56" s="374"/>
      <c r="HPT56" s="375"/>
      <c r="HPU56" s="374"/>
      <c r="HPV56" s="375"/>
      <c r="HPW56" s="374"/>
      <c r="HPX56" s="375"/>
      <c r="HPY56" s="374"/>
      <c r="HPZ56" s="375"/>
      <c r="HQA56" s="374"/>
      <c r="HQB56" s="375"/>
      <c r="HQC56" s="374"/>
      <c r="HQD56" s="375"/>
      <c r="HQE56" s="374"/>
      <c r="HQF56" s="375"/>
      <c r="HQG56" s="374"/>
      <c r="HQH56" s="375"/>
      <c r="HQI56" s="374"/>
      <c r="HQJ56" s="375"/>
      <c r="HQK56" s="374"/>
      <c r="HQL56" s="375"/>
      <c r="HQM56" s="374"/>
      <c r="HQN56" s="375"/>
      <c r="HQO56" s="374"/>
      <c r="HQP56" s="375"/>
      <c r="HQQ56" s="374"/>
      <c r="HQR56" s="375"/>
      <c r="HQS56" s="374"/>
      <c r="HQT56" s="375"/>
      <c r="HQU56" s="374"/>
      <c r="HQV56" s="375"/>
      <c r="HQW56" s="374"/>
      <c r="HQX56" s="375"/>
      <c r="HQY56" s="374"/>
      <c r="HQZ56" s="375"/>
      <c r="HRA56" s="374"/>
      <c r="HRB56" s="375"/>
      <c r="HRC56" s="374"/>
      <c r="HRD56" s="375"/>
      <c r="HRE56" s="374"/>
      <c r="HRF56" s="375"/>
      <c r="HRG56" s="374"/>
      <c r="HRH56" s="375"/>
      <c r="HRI56" s="374"/>
      <c r="HRJ56" s="375"/>
      <c r="HRK56" s="374"/>
      <c r="HRL56" s="375"/>
      <c r="HRM56" s="374"/>
      <c r="HRN56" s="375"/>
      <c r="HRO56" s="374"/>
      <c r="HRP56" s="375"/>
      <c r="HRQ56" s="374"/>
      <c r="HRR56" s="375"/>
      <c r="HRS56" s="374"/>
      <c r="HRT56" s="375"/>
      <c r="HRU56" s="374"/>
      <c r="HRV56" s="375"/>
      <c r="HRW56" s="374"/>
      <c r="HRX56" s="375"/>
      <c r="HRY56" s="374"/>
      <c r="HRZ56" s="375"/>
      <c r="HSA56" s="374"/>
      <c r="HSB56" s="375"/>
      <c r="HSC56" s="374"/>
      <c r="HSD56" s="375"/>
      <c r="HSE56" s="374"/>
      <c r="HSF56" s="375"/>
      <c r="HSG56" s="374"/>
      <c r="HSH56" s="375"/>
      <c r="HSI56" s="374"/>
      <c r="HSJ56" s="375"/>
      <c r="HSK56" s="374"/>
      <c r="HSL56" s="375"/>
      <c r="HSM56" s="374"/>
      <c r="HSN56" s="375"/>
      <c r="HSO56" s="374"/>
      <c r="HSP56" s="375"/>
      <c r="HSQ56" s="374"/>
      <c r="HSR56" s="375"/>
      <c r="HSS56" s="374"/>
      <c r="HST56" s="375"/>
      <c r="HSU56" s="374"/>
      <c r="HSV56" s="375"/>
      <c r="HSW56" s="374"/>
      <c r="HSX56" s="375"/>
      <c r="HSY56" s="374"/>
      <c r="HSZ56" s="375"/>
      <c r="HTA56" s="374"/>
      <c r="HTB56" s="375"/>
      <c r="HTC56" s="374"/>
      <c r="HTD56" s="375"/>
      <c r="HTE56" s="374"/>
      <c r="HTF56" s="375"/>
      <c r="HTG56" s="374"/>
      <c r="HTH56" s="375"/>
      <c r="HTI56" s="374"/>
      <c r="HTJ56" s="375"/>
      <c r="HTK56" s="374"/>
      <c r="HTL56" s="375"/>
      <c r="HTM56" s="374"/>
      <c r="HTN56" s="375"/>
      <c r="HTO56" s="374"/>
      <c r="HTP56" s="375"/>
      <c r="HTQ56" s="374"/>
      <c r="HTR56" s="375"/>
      <c r="HTS56" s="374"/>
      <c r="HTT56" s="375"/>
      <c r="HTU56" s="374"/>
      <c r="HTV56" s="375"/>
      <c r="HTW56" s="374"/>
      <c r="HTX56" s="375"/>
      <c r="HTY56" s="374"/>
      <c r="HTZ56" s="375"/>
      <c r="HUA56" s="374"/>
      <c r="HUB56" s="375"/>
      <c r="HUC56" s="374"/>
      <c r="HUD56" s="375"/>
      <c r="HUE56" s="374"/>
      <c r="HUF56" s="375"/>
      <c r="HUG56" s="374"/>
      <c r="HUH56" s="375"/>
      <c r="HUI56" s="374"/>
      <c r="HUJ56" s="375"/>
      <c r="HUK56" s="374"/>
      <c r="HUL56" s="375"/>
      <c r="HUM56" s="374"/>
      <c r="HUN56" s="375"/>
      <c r="HUO56" s="374"/>
      <c r="HUP56" s="375"/>
      <c r="HUQ56" s="374"/>
      <c r="HUR56" s="375"/>
      <c r="HUS56" s="374"/>
      <c r="HUT56" s="375"/>
      <c r="HUU56" s="374"/>
      <c r="HUV56" s="375"/>
      <c r="HUW56" s="374"/>
      <c r="HUX56" s="375"/>
      <c r="HUY56" s="374"/>
      <c r="HUZ56" s="375"/>
      <c r="HVA56" s="374"/>
      <c r="HVB56" s="375"/>
      <c r="HVC56" s="374"/>
      <c r="HVD56" s="375"/>
      <c r="HVE56" s="374"/>
      <c r="HVF56" s="375"/>
      <c r="HVG56" s="374"/>
      <c r="HVH56" s="375"/>
      <c r="HVI56" s="374"/>
      <c r="HVJ56" s="375"/>
      <c r="HVK56" s="374"/>
      <c r="HVL56" s="375"/>
      <c r="HVM56" s="374"/>
      <c r="HVN56" s="375"/>
      <c r="HVO56" s="374"/>
      <c r="HVP56" s="375"/>
      <c r="HVQ56" s="374"/>
      <c r="HVR56" s="375"/>
      <c r="HVS56" s="374"/>
      <c r="HVT56" s="375"/>
      <c r="HVU56" s="374"/>
      <c r="HVV56" s="375"/>
      <c r="HVW56" s="374"/>
      <c r="HVX56" s="375"/>
      <c r="HVY56" s="374"/>
      <c r="HVZ56" s="375"/>
      <c r="HWA56" s="374"/>
      <c r="HWB56" s="375"/>
      <c r="HWC56" s="374"/>
      <c r="HWD56" s="375"/>
      <c r="HWE56" s="374"/>
      <c r="HWF56" s="375"/>
      <c r="HWG56" s="374"/>
      <c r="HWH56" s="375"/>
      <c r="HWI56" s="374"/>
      <c r="HWJ56" s="375"/>
      <c r="HWK56" s="374"/>
      <c r="HWL56" s="375"/>
      <c r="HWM56" s="374"/>
      <c r="HWN56" s="375"/>
      <c r="HWO56" s="374"/>
      <c r="HWP56" s="375"/>
      <c r="HWQ56" s="374"/>
      <c r="HWR56" s="375"/>
      <c r="HWS56" s="374"/>
      <c r="HWT56" s="375"/>
      <c r="HWU56" s="374"/>
      <c r="HWV56" s="375"/>
      <c r="HWW56" s="374"/>
      <c r="HWX56" s="375"/>
      <c r="HWY56" s="374"/>
      <c r="HWZ56" s="375"/>
      <c r="HXA56" s="374"/>
      <c r="HXB56" s="375"/>
      <c r="HXC56" s="374"/>
      <c r="HXD56" s="375"/>
      <c r="HXE56" s="374"/>
      <c r="HXF56" s="375"/>
      <c r="HXG56" s="374"/>
      <c r="HXH56" s="375"/>
      <c r="HXI56" s="374"/>
      <c r="HXJ56" s="375"/>
      <c r="HXK56" s="374"/>
      <c r="HXL56" s="375"/>
      <c r="HXM56" s="374"/>
      <c r="HXN56" s="375"/>
      <c r="HXO56" s="374"/>
      <c r="HXP56" s="375"/>
      <c r="HXQ56" s="374"/>
      <c r="HXR56" s="375"/>
      <c r="HXS56" s="374"/>
      <c r="HXT56" s="375"/>
      <c r="HXU56" s="374"/>
      <c r="HXV56" s="375"/>
      <c r="HXW56" s="374"/>
      <c r="HXX56" s="375"/>
      <c r="HXY56" s="374"/>
      <c r="HXZ56" s="375"/>
      <c r="HYA56" s="374"/>
      <c r="HYB56" s="375"/>
      <c r="HYC56" s="374"/>
      <c r="HYD56" s="375"/>
      <c r="HYE56" s="374"/>
      <c r="HYF56" s="375"/>
      <c r="HYG56" s="374"/>
      <c r="HYH56" s="375"/>
      <c r="HYI56" s="374"/>
      <c r="HYJ56" s="375"/>
      <c r="HYK56" s="374"/>
      <c r="HYL56" s="375"/>
      <c r="HYM56" s="374"/>
      <c r="HYN56" s="375"/>
      <c r="HYO56" s="374"/>
      <c r="HYP56" s="375"/>
      <c r="HYQ56" s="374"/>
      <c r="HYR56" s="375"/>
      <c r="HYS56" s="374"/>
      <c r="HYT56" s="375"/>
      <c r="HYU56" s="374"/>
      <c r="HYV56" s="375"/>
      <c r="HYW56" s="374"/>
      <c r="HYX56" s="375"/>
      <c r="HYY56" s="374"/>
      <c r="HYZ56" s="375"/>
      <c r="HZA56" s="374"/>
      <c r="HZB56" s="375"/>
      <c r="HZC56" s="374"/>
      <c r="HZD56" s="375"/>
      <c r="HZE56" s="374"/>
      <c r="HZF56" s="375"/>
      <c r="HZG56" s="374"/>
      <c r="HZH56" s="375"/>
      <c r="HZI56" s="374"/>
      <c r="HZJ56" s="375"/>
      <c r="HZK56" s="374"/>
      <c r="HZL56" s="375"/>
      <c r="HZM56" s="374"/>
      <c r="HZN56" s="375"/>
      <c r="HZO56" s="374"/>
      <c r="HZP56" s="375"/>
      <c r="HZQ56" s="374"/>
      <c r="HZR56" s="375"/>
      <c r="HZS56" s="374"/>
      <c r="HZT56" s="375"/>
      <c r="HZU56" s="374"/>
      <c r="HZV56" s="375"/>
      <c r="HZW56" s="374"/>
      <c r="HZX56" s="375"/>
      <c r="HZY56" s="374"/>
      <c r="HZZ56" s="375"/>
      <c r="IAA56" s="374"/>
      <c r="IAB56" s="375"/>
      <c r="IAC56" s="374"/>
      <c r="IAD56" s="375"/>
      <c r="IAE56" s="374"/>
      <c r="IAF56" s="375"/>
      <c r="IAG56" s="374"/>
      <c r="IAH56" s="375"/>
      <c r="IAI56" s="374"/>
      <c r="IAJ56" s="375"/>
      <c r="IAK56" s="374"/>
      <c r="IAL56" s="375"/>
      <c r="IAM56" s="374"/>
      <c r="IAN56" s="375"/>
      <c r="IAO56" s="374"/>
      <c r="IAP56" s="375"/>
      <c r="IAQ56" s="374"/>
      <c r="IAR56" s="375"/>
      <c r="IAS56" s="374"/>
      <c r="IAT56" s="375"/>
      <c r="IAU56" s="374"/>
      <c r="IAV56" s="375"/>
      <c r="IAW56" s="374"/>
      <c r="IAX56" s="375"/>
      <c r="IAY56" s="374"/>
      <c r="IAZ56" s="375"/>
      <c r="IBA56" s="374"/>
      <c r="IBB56" s="375"/>
      <c r="IBC56" s="374"/>
      <c r="IBD56" s="375"/>
      <c r="IBE56" s="374"/>
      <c r="IBF56" s="375"/>
      <c r="IBG56" s="374"/>
      <c r="IBH56" s="375"/>
      <c r="IBI56" s="374"/>
      <c r="IBJ56" s="375"/>
      <c r="IBK56" s="374"/>
      <c r="IBL56" s="375"/>
      <c r="IBM56" s="374"/>
      <c r="IBN56" s="375"/>
      <c r="IBO56" s="374"/>
      <c r="IBP56" s="375"/>
      <c r="IBQ56" s="374"/>
      <c r="IBR56" s="375"/>
      <c r="IBS56" s="374"/>
      <c r="IBT56" s="375"/>
      <c r="IBU56" s="374"/>
      <c r="IBV56" s="375"/>
      <c r="IBW56" s="374"/>
      <c r="IBX56" s="375"/>
      <c r="IBY56" s="374"/>
      <c r="IBZ56" s="375"/>
      <c r="ICA56" s="374"/>
      <c r="ICB56" s="375"/>
      <c r="ICC56" s="374"/>
      <c r="ICD56" s="375"/>
      <c r="ICE56" s="374"/>
      <c r="ICF56" s="375"/>
      <c r="ICG56" s="374"/>
      <c r="ICH56" s="375"/>
      <c r="ICI56" s="374"/>
      <c r="ICJ56" s="375"/>
      <c r="ICK56" s="374"/>
      <c r="ICL56" s="375"/>
      <c r="ICM56" s="374"/>
      <c r="ICN56" s="375"/>
      <c r="ICO56" s="374"/>
      <c r="ICP56" s="375"/>
      <c r="ICQ56" s="374"/>
      <c r="ICR56" s="375"/>
      <c r="ICS56" s="374"/>
      <c r="ICT56" s="375"/>
      <c r="ICU56" s="374"/>
      <c r="ICV56" s="375"/>
      <c r="ICW56" s="374"/>
      <c r="ICX56" s="375"/>
      <c r="ICY56" s="374"/>
      <c r="ICZ56" s="375"/>
      <c r="IDA56" s="374"/>
      <c r="IDB56" s="375"/>
      <c r="IDC56" s="374"/>
      <c r="IDD56" s="375"/>
      <c r="IDE56" s="374"/>
      <c r="IDF56" s="375"/>
      <c r="IDG56" s="374"/>
      <c r="IDH56" s="375"/>
      <c r="IDI56" s="374"/>
      <c r="IDJ56" s="375"/>
      <c r="IDK56" s="374"/>
      <c r="IDL56" s="375"/>
      <c r="IDM56" s="374"/>
      <c r="IDN56" s="375"/>
      <c r="IDO56" s="374"/>
      <c r="IDP56" s="375"/>
      <c r="IDQ56" s="374"/>
      <c r="IDR56" s="375"/>
      <c r="IDS56" s="374"/>
      <c r="IDT56" s="375"/>
      <c r="IDU56" s="374"/>
      <c r="IDV56" s="375"/>
      <c r="IDW56" s="374"/>
      <c r="IDX56" s="375"/>
      <c r="IDY56" s="374"/>
      <c r="IDZ56" s="375"/>
      <c r="IEA56" s="374"/>
      <c r="IEB56" s="375"/>
      <c r="IEC56" s="374"/>
      <c r="IED56" s="375"/>
      <c r="IEE56" s="374"/>
      <c r="IEF56" s="375"/>
      <c r="IEG56" s="374"/>
      <c r="IEH56" s="375"/>
      <c r="IEI56" s="374"/>
      <c r="IEJ56" s="375"/>
      <c r="IEK56" s="374"/>
      <c r="IEL56" s="375"/>
      <c r="IEM56" s="374"/>
      <c r="IEN56" s="375"/>
      <c r="IEO56" s="374"/>
      <c r="IEP56" s="375"/>
      <c r="IEQ56" s="374"/>
      <c r="IER56" s="375"/>
      <c r="IES56" s="374"/>
      <c r="IET56" s="375"/>
      <c r="IEU56" s="374"/>
      <c r="IEV56" s="375"/>
      <c r="IEW56" s="374"/>
      <c r="IEX56" s="375"/>
      <c r="IEY56" s="374"/>
      <c r="IEZ56" s="375"/>
      <c r="IFA56" s="374"/>
      <c r="IFB56" s="375"/>
      <c r="IFC56" s="374"/>
      <c r="IFD56" s="375"/>
      <c r="IFE56" s="374"/>
      <c r="IFF56" s="375"/>
      <c r="IFG56" s="374"/>
      <c r="IFH56" s="375"/>
      <c r="IFI56" s="374"/>
      <c r="IFJ56" s="375"/>
      <c r="IFK56" s="374"/>
      <c r="IFL56" s="375"/>
      <c r="IFM56" s="374"/>
      <c r="IFN56" s="375"/>
      <c r="IFO56" s="374"/>
      <c r="IFP56" s="375"/>
      <c r="IFQ56" s="374"/>
      <c r="IFR56" s="375"/>
      <c r="IFS56" s="374"/>
      <c r="IFT56" s="375"/>
      <c r="IFU56" s="374"/>
      <c r="IFV56" s="375"/>
      <c r="IFW56" s="374"/>
      <c r="IFX56" s="375"/>
      <c r="IFY56" s="374"/>
      <c r="IFZ56" s="375"/>
      <c r="IGA56" s="374"/>
      <c r="IGB56" s="375"/>
      <c r="IGC56" s="374"/>
      <c r="IGD56" s="375"/>
      <c r="IGE56" s="374"/>
      <c r="IGF56" s="375"/>
      <c r="IGG56" s="374"/>
      <c r="IGH56" s="375"/>
      <c r="IGI56" s="374"/>
      <c r="IGJ56" s="375"/>
      <c r="IGK56" s="374"/>
      <c r="IGL56" s="375"/>
      <c r="IGM56" s="374"/>
      <c r="IGN56" s="375"/>
      <c r="IGO56" s="374"/>
      <c r="IGP56" s="375"/>
      <c r="IGQ56" s="374"/>
      <c r="IGR56" s="375"/>
      <c r="IGS56" s="374"/>
      <c r="IGT56" s="375"/>
      <c r="IGU56" s="374"/>
      <c r="IGV56" s="375"/>
      <c r="IGW56" s="374"/>
      <c r="IGX56" s="375"/>
      <c r="IGY56" s="374"/>
      <c r="IGZ56" s="375"/>
      <c r="IHA56" s="374"/>
      <c r="IHB56" s="375"/>
      <c r="IHC56" s="374"/>
      <c r="IHD56" s="375"/>
      <c r="IHE56" s="374"/>
      <c r="IHF56" s="375"/>
      <c r="IHG56" s="374"/>
      <c r="IHH56" s="375"/>
      <c r="IHI56" s="374"/>
      <c r="IHJ56" s="375"/>
      <c r="IHK56" s="374"/>
      <c r="IHL56" s="375"/>
      <c r="IHM56" s="374"/>
      <c r="IHN56" s="375"/>
      <c r="IHO56" s="374"/>
      <c r="IHP56" s="375"/>
      <c r="IHQ56" s="374"/>
      <c r="IHR56" s="375"/>
      <c r="IHS56" s="374"/>
      <c r="IHT56" s="375"/>
      <c r="IHU56" s="374"/>
      <c r="IHV56" s="375"/>
      <c r="IHW56" s="374"/>
      <c r="IHX56" s="375"/>
      <c r="IHY56" s="374"/>
      <c r="IHZ56" s="375"/>
      <c r="IIA56" s="374"/>
      <c r="IIB56" s="375"/>
      <c r="IIC56" s="374"/>
      <c r="IID56" s="375"/>
      <c r="IIE56" s="374"/>
      <c r="IIF56" s="375"/>
      <c r="IIG56" s="374"/>
      <c r="IIH56" s="375"/>
      <c r="III56" s="374"/>
      <c r="IIJ56" s="375"/>
      <c r="IIK56" s="374"/>
      <c r="IIL56" s="375"/>
      <c r="IIM56" s="374"/>
      <c r="IIN56" s="375"/>
      <c r="IIO56" s="374"/>
      <c r="IIP56" s="375"/>
      <c r="IIQ56" s="374"/>
      <c r="IIR56" s="375"/>
      <c r="IIS56" s="374"/>
      <c r="IIT56" s="375"/>
      <c r="IIU56" s="374"/>
      <c r="IIV56" s="375"/>
      <c r="IIW56" s="374"/>
      <c r="IIX56" s="375"/>
      <c r="IIY56" s="374"/>
      <c r="IIZ56" s="375"/>
      <c r="IJA56" s="374"/>
      <c r="IJB56" s="375"/>
      <c r="IJC56" s="374"/>
      <c r="IJD56" s="375"/>
      <c r="IJE56" s="374"/>
      <c r="IJF56" s="375"/>
      <c r="IJG56" s="374"/>
      <c r="IJH56" s="375"/>
      <c r="IJI56" s="374"/>
      <c r="IJJ56" s="375"/>
      <c r="IJK56" s="374"/>
      <c r="IJL56" s="375"/>
      <c r="IJM56" s="374"/>
      <c r="IJN56" s="375"/>
      <c r="IJO56" s="374"/>
      <c r="IJP56" s="375"/>
      <c r="IJQ56" s="374"/>
      <c r="IJR56" s="375"/>
      <c r="IJS56" s="374"/>
      <c r="IJT56" s="375"/>
      <c r="IJU56" s="374"/>
      <c r="IJV56" s="375"/>
      <c r="IJW56" s="374"/>
      <c r="IJX56" s="375"/>
      <c r="IJY56" s="374"/>
      <c r="IJZ56" s="375"/>
      <c r="IKA56" s="374"/>
      <c r="IKB56" s="375"/>
      <c r="IKC56" s="374"/>
      <c r="IKD56" s="375"/>
      <c r="IKE56" s="374"/>
      <c r="IKF56" s="375"/>
      <c r="IKG56" s="374"/>
      <c r="IKH56" s="375"/>
      <c r="IKI56" s="374"/>
      <c r="IKJ56" s="375"/>
      <c r="IKK56" s="374"/>
      <c r="IKL56" s="375"/>
      <c r="IKM56" s="374"/>
      <c r="IKN56" s="375"/>
      <c r="IKO56" s="374"/>
      <c r="IKP56" s="375"/>
      <c r="IKQ56" s="374"/>
      <c r="IKR56" s="375"/>
      <c r="IKS56" s="374"/>
      <c r="IKT56" s="375"/>
      <c r="IKU56" s="374"/>
      <c r="IKV56" s="375"/>
      <c r="IKW56" s="374"/>
      <c r="IKX56" s="375"/>
      <c r="IKY56" s="374"/>
      <c r="IKZ56" s="375"/>
      <c r="ILA56" s="374"/>
      <c r="ILB56" s="375"/>
      <c r="ILC56" s="374"/>
      <c r="ILD56" s="375"/>
      <c r="ILE56" s="374"/>
      <c r="ILF56" s="375"/>
      <c r="ILG56" s="374"/>
      <c r="ILH56" s="375"/>
      <c r="ILI56" s="374"/>
      <c r="ILJ56" s="375"/>
      <c r="ILK56" s="374"/>
      <c r="ILL56" s="375"/>
      <c r="ILM56" s="374"/>
      <c r="ILN56" s="375"/>
      <c r="ILO56" s="374"/>
      <c r="ILP56" s="375"/>
      <c r="ILQ56" s="374"/>
      <c r="ILR56" s="375"/>
      <c r="ILS56" s="374"/>
      <c r="ILT56" s="375"/>
      <c r="ILU56" s="374"/>
      <c r="ILV56" s="375"/>
      <c r="ILW56" s="374"/>
      <c r="ILX56" s="375"/>
      <c r="ILY56" s="374"/>
      <c r="ILZ56" s="375"/>
      <c r="IMA56" s="374"/>
      <c r="IMB56" s="375"/>
      <c r="IMC56" s="374"/>
      <c r="IMD56" s="375"/>
      <c r="IME56" s="374"/>
      <c r="IMF56" s="375"/>
      <c r="IMG56" s="374"/>
      <c r="IMH56" s="375"/>
      <c r="IMI56" s="374"/>
      <c r="IMJ56" s="375"/>
      <c r="IMK56" s="374"/>
      <c r="IML56" s="375"/>
      <c r="IMM56" s="374"/>
      <c r="IMN56" s="375"/>
      <c r="IMO56" s="374"/>
      <c r="IMP56" s="375"/>
      <c r="IMQ56" s="374"/>
      <c r="IMR56" s="375"/>
      <c r="IMS56" s="374"/>
      <c r="IMT56" s="375"/>
      <c r="IMU56" s="374"/>
      <c r="IMV56" s="375"/>
      <c r="IMW56" s="374"/>
      <c r="IMX56" s="375"/>
      <c r="IMY56" s="374"/>
      <c r="IMZ56" s="375"/>
      <c r="INA56" s="374"/>
      <c r="INB56" s="375"/>
      <c r="INC56" s="374"/>
      <c r="IND56" s="375"/>
      <c r="INE56" s="374"/>
      <c r="INF56" s="375"/>
      <c r="ING56" s="374"/>
      <c r="INH56" s="375"/>
      <c r="INI56" s="374"/>
      <c r="INJ56" s="375"/>
      <c r="INK56" s="374"/>
      <c r="INL56" s="375"/>
      <c r="INM56" s="374"/>
      <c r="INN56" s="375"/>
      <c r="INO56" s="374"/>
      <c r="INP56" s="375"/>
      <c r="INQ56" s="374"/>
      <c r="INR56" s="375"/>
      <c r="INS56" s="374"/>
      <c r="INT56" s="375"/>
      <c r="INU56" s="374"/>
      <c r="INV56" s="375"/>
      <c r="INW56" s="374"/>
      <c r="INX56" s="375"/>
      <c r="INY56" s="374"/>
      <c r="INZ56" s="375"/>
      <c r="IOA56" s="374"/>
      <c r="IOB56" s="375"/>
      <c r="IOC56" s="374"/>
      <c r="IOD56" s="375"/>
      <c r="IOE56" s="374"/>
      <c r="IOF56" s="375"/>
      <c r="IOG56" s="374"/>
      <c r="IOH56" s="375"/>
      <c r="IOI56" s="374"/>
      <c r="IOJ56" s="375"/>
      <c r="IOK56" s="374"/>
      <c r="IOL56" s="375"/>
      <c r="IOM56" s="374"/>
      <c r="ION56" s="375"/>
      <c r="IOO56" s="374"/>
      <c r="IOP56" s="375"/>
      <c r="IOQ56" s="374"/>
      <c r="IOR56" s="375"/>
      <c r="IOS56" s="374"/>
      <c r="IOT56" s="375"/>
      <c r="IOU56" s="374"/>
      <c r="IOV56" s="375"/>
      <c r="IOW56" s="374"/>
      <c r="IOX56" s="375"/>
      <c r="IOY56" s="374"/>
      <c r="IOZ56" s="375"/>
      <c r="IPA56" s="374"/>
      <c r="IPB56" s="375"/>
      <c r="IPC56" s="374"/>
      <c r="IPD56" s="375"/>
      <c r="IPE56" s="374"/>
      <c r="IPF56" s="375"/>
      <c r="IPG56" s="374"/>
      <c r="IPH56" s="375"/>
      <c r="IPI56" s="374"/>
      <c r="IPJ56" s="375"/>
      <c r="IPK56" s="374"/>
      <c r="IPL56" s="375"/>
      <c r="IPM56" s="374"/>
      <c r="IPN56" s="375"/>
      <c r="IPO56" s="374"/>
      <c r="IPP56" s="375"/>
      <c r="IPQ56" s="374"/>
      <c r="IPR56" s="375"/>
      <c r="IPS56" s="374"/>
      <c r="IPT56" s="375"/>
      <c r="IPU56" s="374"/>
      <c r="IPV56" s="375"/>
      <c r="IPW56" s="374"/>
      <c r="IPX56" s="375"/>
      <c r="IPY56" s="374"/>
      <c r="IPZ56" s="375"/>
      <c r="IQA56" s="374"/>
      <c r="IQB56" s="375"/>
      <c r="IQC56" s="374"/>
      <c r="IQD56" s="375"/>
      <c r="IQE56" s="374"/>
      <c r="IQF56" s="375"/>
      <c r="IQG56" s="374"/>
      <c r="IQH56" s="375"/>
      <c r="IQI56" s="374"/>
      <c r="IQJ56" s="375"/>
      <c r="IQK56" s="374"/>
      <c r="IQL56" s="375"/>
      <c r="IQM56" s="374"/>
      <c r="IQN56" s="375"/>
      <c r="IQO56" s="374"/>
      <c r="IQP56" s="375"/>
      <c r="IQQ56" s="374"/>
      <c r="IQR56" s="375"/>
      <c r="IQS56" s="374"/>
      <c r="IQT56" s="375"/>
      <c r="IQU56" s="374"/>
      <c r="IQV56" s="375"/>
      <c r="IQW56" s="374"/>
      <c r="IQX56" s="375"/>
      <c r="IQY56" s="374"/>
      <c r="IQZ56" s="375"/>
      <c r="IRA56" s="374"/>
      <c r="IRB56" s="375"/>
      <c r="IRC56" s="374"/>
      <c r="IRD56" s="375"/>
      <c r="IRE56" s="374"/>
      <c r="IRF56" s="375"/>
      <c r="IRG56" s="374"/>
      <c r="IRH56" s="375"/>
      <c r="IRI56" s="374"/>
      <c r="IRJ56" s="375"/>
      <c r="IRK56" s="374"/>
      <c r="IRL56" s="375"/>
      <c r="IRM56" s="374"/>
      <c r="IRN56" s="375"/>
      <c r="IRO56" s="374"/>
      <c r="IRP56" s="375"/>
      <c r="IRQ56" s="374"/>
      <c r="IRR56" s="375"/>
      <c r="IRS56" s="374"/>
      <c r="IRT56" s="375"/>
      <c r="IRU56" s="374"/>
      <c r="IRV56" s="375"/>
      <c r="IRW56" s="374"/>
      <c r="IRX56" s="375"/>
      <c r="IRY56" s="374"/>
      <c r="IRZ56" s="375"/>
      <c r="ISA56" s="374"/>
      <c r="ISB56" s="375"/>
      <c r="ISC56" s="374"/>
      <c r="ISD56" s="375"/>
      <c r="ISE56" s="374"/>
      <c r="ISF56" s="375"/>
      <c r="ISG56" s="374"/>
      <c r="ISH56" s="375"/>
      <c r="ISI56" s="374"/>
      <c r="ISJ56" s="375"/>
      <c r="ISK56" s="374"/>
      <c r="ISL56" s="375"/>
      <c r="ISM56" s="374"/>
      <c r="ISN56" s="375"/>
      <c r="ISO56" s="374"/>
      <c r="ISP56" s="375"/>
      <c r="ISQ56" s="374"/>
      <c r="ISR56" s="375"/>
      <c r="ISS56" s="374"/>
      <c r="IST56" s="375"/>
      <c r="ISU56" s="374"/>
      <c r="ISV56" s="375"/>
      <c r="ISW56" s="374"/>
      <c r="ISX56" s="375"/>
      <c r="ISY56" s="374"/>
      <c r="ISZ56" s="375"/>
      <c r="ITA56" s="374"/>
      <c r="ITB56" s="375"/>
      <c r="ITC56" s="374"/>
      <c r="ITD56" s="375"/>
      <c r="ITE56" s="374"/>
      <c r="ITF56" s="375"/>
      <c r="ITG56" s="374"/>
      <c r="ITH56" s="375"/>
      <c r="ITI56" s="374"/>
      <c r="ITJ56" s="375"/>
      <c r="ITK56" s="374"/>
      <c r="ITL56" s="375"/>
      <c r="ITM56" s="374"/>
      <c r="ITN56" s="375"/>
      <c r="ITO56" s="374"/>
      <c r="ITP56" s="375"/>
      <c r="ITQ56" s="374"/>
      <c r="ITR56" s="375"/>
      <c r="ITS56" s="374"/>
      <c r="ITT56" s="375"/>
      <c r="ITU56" s="374"/>
      <c r="ITV56" s="375"/>
      <c r="ITW56" s="374"/>
      <c r="ITX56" s="375"/>
      <c r="ITY56" s="374"/>
      <c r="ITZ56" s="375"/>
      <c r="IUA56" s="374"/>
      <c r="IUB56" s="375"/>
      <c r="IUC56" s="374"/>
      <c r="IUD56" s="375"/>
      <c r="IUE56" s="374"/>
      <c r="IUF56" s="375"/>
      <c r="IUG56" s="374"/>
      <c r="IUH56" s="375"/>
      <c r="IUI56" s="374"/>
      <c r="IUJ56" s="375"/>
      <c r="IUK56" s="374"/>
      <c r="IUL56" s="375"/>
      <c r="IUM56" s="374"/>
      <c r="IUN56" s="375"/>
      <c r="IUO56" s="374"/>
      <c r="IUP56" s="375"/>
      <c r="IUQ56" s="374"/>
      <c r="IUR56" s="375"/>
      <c r="IUS56" s="374"/>
      <c r="IUT56" s="375"/>
      <c r="IUU56" s="374"/>
      <c r="IUV56" s="375"/>
      <c r="IUW56" s="374"/>
      <c r="IUX56" s="375"/>
      <c r="IUY56" s="374"/>
      <c r="IUZ56" s="375"/>
      <c r="IVA56" s="374"/>
      <c r="IVB56" s="375"/>
      <c r="IVC56" s="374"/>
      <c r="IVD56" s="375"/>
      <c r="IVE56" s="374"/>
      <c r="IVF56" s="375"/>
      <c r="IVG56" s="374"/>
      <c r="IVH56" s="375"/>
      <c r="IVI56" s="374"/>
      <c r="IVJ56" s="375"/>
      <c r="IVK56" s="374"/>
      <c r="IVL56" s="375"/>
      <c r="IVM56" s="374"/>
      <c r="IVN56" s="375"/>
      <c r="IVO56" s="374"/>
      <c r="IVP56" s="375"/>
      <c r="IVQ56" s="374"/>
      <c r="IVR56" s="375"/>
      <c r="IVS56" s="374"/>
      <c r="IVT56" s="375"/>
      <c r="IVU56" s="374"/>
      <c r="IVV56" s="375"/>
      <c r="IVW56" s="374"/>
      <c r="IVX56" s="375"/>
      <c r="IVY56" s="374"/>
      <c r="IVZ56" s="375"/>
      <c r="IWA56" s="374"/>
      <c r="IWB56" s="375"/>
      <c r="IWC56" s="374"/>
      <c r="IWD56" s="375"/>
      <c r="IWE56" s="374"/>
      <c r="IWF56" s="375"/>
      <c r="IWG56" s="374"/>
      <c r="IWH56" s="375"/>
      <c r="IWI56" s="374"/>
      <c r="IWJ56" s="375"/>
      <c r="IWK56" s="374"/>
      <c r="IWL56" s="375"/>
      <c r="IWM56" s="374"/>
      <c r="IWN56" s="375"/>
      <c r="IWO56" s="374"/>
      <c r="IWP56" s="375"/>
      <c r="IWQ56" s="374"/>
      <c r="IWR56" s="375"/>
      <c r="IWS56" s="374"/>
      <c r="IWT56" s="375"/>
      <c r="IWU56" s="374"/>
      <c r="IWV56" s="375"/>
      <c r="IWW56" s="374"/>
      <c r="IWX56" s="375"/>
      <c r="IWY56" s="374"/>
      <c r="IWZ56" s="375"/>
      <c r="IXA56" s="374"/>
      <c r="IXB56" s="375"/>
      <c r="IXC56" s="374"/>
      <c r="IXD56" s="375"/>
      <c r="IXE56" s="374"/>
      <c r="IXF56" s="375"/>
      <c r="IXG56" s="374"/>
      <c r="IXH56" s="375"/>
      <c r="IXI56" s="374"/>
      <c r="IXJ56" s="375"/>
      <c r="IXK56" s="374"/>
      <c r="IXL56" s="375"/>
      <c r="IXM56" s="374"/>
      <c r="IXN56" s="375"/>
      <c r="IXO56" s="374"/>
      <c r="IXP56" s="375"/>
      <c r="IXQ56" s="374"/>
      <c r="IXR56" s="375"/>
      <c r="IXS56" s="374"/>
      <c r="IXT56" s="375"/>
      <c r="IXU56" s="374"/>
      <c r="IXV56" s="375"/>
      <c r="IXW56" s="374"/>
      <c r="IXX56" s="375"/>
      <c r="IXY56" s="374"/>
      <c r="IXZ56" s="375"/>
      <c r="IYA56" s="374"/>
      <c r="IYB56" s="375"/>
      <c r="IYC56" s="374"/>
      <c r="IYD56" s="375"/>
      <c r="IYE56" s="374"/>
      <c r="IYF56" s="375"/>
      <c r="IYG56" s="374"/>
      <c r="IYH56" s="375"/>
      <c r="IYI56" s="374"/>
      <c r="IYJ56" s="375"/>
      <c r="IYK56" s="374"/>
      <c r="IYL56" s="375"/>
      <c r="IYM56" s="374"/>
      <c r="IYN56" s="375"/>
      <c r="IYO56" s="374"/>
      <c r="IYP56" s="375"/>
      <c r="IYQ56" s="374"/>
      <c r="IYR56" s="375"/>
      <c r="IYS56" s="374"/>
      <c r="IYT56" s="375"/>
      <c r="IYU56" s="374"/>
      <c r="IYV56" s="375"/>
      <c r="IYW56" s="374"/>
      <c r="IYX56" s="375"/>
      <c r="IYY56" s="374"/>
      <c r="IYZ56" s="375"/>
      <c r="IZA56" s="374"/>
      <c r="IZB56" s="375"/>
      <c r="IZC56" s="374"/>
      <c r="IZD56" s="375"/>
      <c r="IZE56" s="374"/>
      <c r="IZF56" s="375"/>
      <c r="IZG56" s="374"/>
      <c r="IZH56" s="375"/>
      <c r="IZI56" s="374"/>
      <c r="IZJ56" s="375"/>
      <c r="IZK56" s="374"/>
      <c r="IZL56" s="375"/>
      <c r="IZM56" s="374"/>
      <c r="IZN56" s="375"/>
      <c r="IZO56" s="374"/>
      <c r="IZP56" s="375"/>
      <c r="IZQ56" s="374"/>
      <c r="IZR56" s="375"/>
      <c r="IZS56" s="374"/>
      <c r="IZT56" s="375"/>
      <c r="IZU56" s="374"/>
      <c r="IZV56" s="375"/>
      <c r="IZW56" s="374"/>
      <c r="IZX56" s="375"/>
      <c r="IZY56" s="374"/>
      <c r="IZZ56" s="375"/>
      <c r="JAA56" s="374"/>
      <c r="JAB56" s="375"/>
      <c r="JAC56" s="374"/>
      <c r="JAD56" s="375"/>
      <c r="JAE56" s="374"/>
      <c r="JAF56" s="375"/>
      <c r="JAG56" s="374"/>
      <c r="JAH56" s="375"/>
      <c r="JAI56" s="374"/>
      <c r="JAJ56" s="375"/>
      <c r="JAK56" s="374"/>
      <c r="JAL56" s="375"/>
      <c r="JAM56" s="374"/>
      <c r="JAN56" s="375"/>
      <c r="JAO56" s="374"/>
      <c r="JAP56" s="375"/>
      <c r="JAQ56" s="374"/>
      <c r="JAR56" s="375"/>
      <c r="JAS56" s="374"/>
      <c r="JAT56" s="375"/>
      <c r="JAU56" s="374"/>
      <c r="JAV56" s="375"/>
      <c r="JAW56" s="374"/>
      <c r="JAX56" s="375"/>
      <c r="JAY56" s="374"/>
      <c r="JAZ56" s="375"/>
      <c r="JBA56" s="374"/>
      <c r="JBB56" s="375"/>
      <c r="JBC56" s="374"/>
      <c r="JBD56" s="375"/>
      <c r="JBE56" s="374"/>
      <c r="JBF56" s="375"/>
      <c r="JBG56" s="374"/>
      <c r="JBH56" s="375"/>
      <c r="JBI56" s="374"/>
      <c r="JBJ56" s="375"/>
      <c r="JBK56" s="374"/>
      <c r="JBL56" s="375"/>
      <c r="JBM56" s="374"/>
      <c r="JBN56" s="375"/>
      <c r="JBO56" s="374"/>
      <c r="JBP56" s="375"/>
      <c r="JBQ56" s="374"/>
      <c r="JBR56" s="375"/>
      <c r="JBS56" s="374"/>
      <c r="JBT56" s="375"/>
      <c r="JBU56" s="374"/>
      <c r="JBV56" s="375"/>
      <c r="JBW56" s="374"/>
      <c r="JBX56" s="375"/>
      <c r="JBY56" s="374"/>
      <c r="JBZ56" s="375"/>
      <c r="JCA56" s="374"/>
      <c r="JCB56" s="375"/>
      <c r="JCC56" s="374"/>
      <c r="JCD56" s="375"/>
      <c r="JCE56" s="374"/>
      <c r="JCF56" s="375"/>
      <c r="JCG56" s="374"/>
      <c r="JCH56" s="375"/>
      <c r="JCI56" s="374"/>
      <c r="JCJ56" s="375"/>
      <c r="JCK56" s="374"/>
      <c r="JCL56" s="375"/>
      <c r="JCM56" s="374"/>
      <c r="JCN56" s="375"/>
      <c r="JCO56" s="374"/>
      <c r="JCP56" s="375"/>
      <c r="JCQ56" s="374"/>
      <c r="JCR56" s="375"/>
      <c r="JCS56" s="374"/>
      <c r="JCT56" s="375"/>
      <c r="JCU56" s="374"/>
      <c r="JCV56" s="375"/>
      <c r="JCW56" s="374"/>
      <c r="JCX56" s="375"/>
      <c r="JCY56" s="374"/>
      <c r="JCZ56" s="375"/>
      <c r="JDA56" s="374"/>
      <c r="JDB56" s="375"/>
      <c r="JDC56" s="374"/>
      <c r="JDD56" s="375"/>
      <c r="JDE56" s="374"/>
      <c r="JDF56" s="375"/>
      <c r="JDG56" s="374"/>
      <c r="JDH56" s="375"/>
      <c r="JDI56" s="374"/>
      <c r="JDJ56" s="375"/>
      <c r="JDK56" s="374"/>
      <c r="JDL56" s="375"/>
      <c r="JDM56" s="374"/>
      <c r="JDN56" s="375"/>
      <c r="JDO56" s="374"/>
      <c r="JDP56" s="375"/>
      <c r="JDQ56" s="374"/>
      <c r="JDR56" s="375"/>
      <c r="JDS56" s="374"/>
      <c r="JDT56" s="375"/>
      <c r="JDU56" s="374"/>
      <c r="JDV56" s="375"/>
      <c r="JDW56" s="374"/>
      <c r="JDX56" s="375"/>
      <c r="JDY56" s="374"/>
      <c r="JDZ56" s="375"/>
      <c r="JEA56" s="374"/>
      <c r="JEB56" s="375"/>
      <c r="JEC56" s="374"/>
      <c r="JED56" s="375"/>
      <c r="JEE56" s="374"/>
      <c r="JEF56" s="375"/>
      <c r="JEG56" s="374"/>
      <c r="JEH56" s="375"/>
      <c r="JEI56" s="374"/>
      <c r="JEJ56" s="375"/>
      <c r="JEK56" s="374"/>
      <c r="JEL56" s="375"/>
      <c r="JEM56" s="374"/>
      <c r="JEN56" s="375"/>
      <c r="JEO56" s="374"/>
      <c r="JEP56" s="375"/>
      <c r="JEQ56" s="374"/>
      <c r="JER56" s="375"/>
      <c r="JES56" s="374"/>
      <c r="JET56" s="375"/>
      <c r="JEU56" s="374"/>
      <c r="JEV56" s="375"/>
      <c r="JEW56" s="374"/>
      <c r="JEX56" s="375"/>
      <c r="JEY56" s="374"/>
      <c r="JEZ56" s="375"/>
      <c r="JFA56" s="374"/>
      <c r="JFB56" s="375"/>
      <c r="JFC56" s="374"/>
      <c r="JFD56" s="375"/>
      <c r="JFE56" s="374"/>
      <c r="JFF56" s="375"/>
      <c r="JFG56" s="374"/>
      <c r="JFH56" s="375"/>
      <c r="JFI56" s="374"/>
      <c r="JFJ56" s="375"/>
      <c r="JFK56" s="374"/>
      <c r="JFL56" s="375"/>
      <c r="JFM56" s="374"/>
      <c r="JFN56" s="375"/>
      <c r="JFO56" s="374"/>
      <c r="JFP56" s="375"/>
      <c r="JFQ56" s="374"/>
      <c r="JFR56" s="375"/>
      <c r="JFS56" s="374"/>
      <c r="JFT56" s="375"/>
      <c r="JFU56" s="374"/>
      <c r="JFV56" s="375"/>
      <c r="JFW56" s="374"/>
      <c r="JFX56" s="375"/>
      <c r="JFY56" s="374"/>
      <c r="JFZ56" s="375"/>
      <c r="JGA56" s="374"/>
      <c r="JGB56" s="375"/>
      <c r="JGC56" s="374"/>
      <c r="JGD56" s="375"/>
      <c r="JGE56" s="374"/>
      <c r="JGF56" s="375"/>
      <c r="JGG56" s="374"/>
      <c r="JGH56" s="375"/>
      <c r="JGI56" s="374"/>
      <c r="JGJ56" s="375"/>
      <c r="JGK56" s="374"/>
      <c r="JGL56" s="375"/>
      <c r="JGM56" s="374"/>
      <c r="JGN56" s="375"/>
      <c r="JGO56" s="374"/>
      <c r="JGP56" s="375"/>
      <c r="JGQ56" s="374"/>
      <c r="JGR56" s="375"/>
      <c r="JGS56" s="374"/>
      <c r="JGT56" s="375"/>
      <c r="JGU56" s="374"/>
      <c r="JGV56" s="375"/>
      <c r="JGW56" s="374"/>
      <c r="JGX56" s="375"/>
      <c r="JGY56" s="374"/>
      <c r="JGZ56" s="375"/>
      <c r="JHA56" s="374"/>
      <c r="JHB56" s="375"/>
      <c r="JHC56" s="374"/>
      <c r="JHD56" s="375"/>
      <c r="JHE56" s="374"/>
      <c r="JHF56" s="375"/>
      <c r="JHG56" s="374"/>
      <c r="JHH56" s="375"/>
      <c r="JHI56" s="374"/>
      <c r="JHJ56" s="375"/>
      <c r="JHK56" s="374"/>
      <c r="JHL56" s="375"/>
      <c r="JHM56" s="374"/>
      <c r="JHN56" s="375"/>
      <c r="JHO56" s="374"/>
      <c r="JHP56" s="375"/>
      <c r="JHQ56" s="374"/>
      <c r="JHR56" s="375"/>
      <c r="JHS56" s="374"/>
      <c r="JHT56" s="375"/>
      <c r="JHU56" s="374"/>
      <c r="JHV56" s="375"/>
      <c r="JHW56" s="374"/>
      <c r="JHX56" s="375"/>
      <c r="JHY56" s="374"/>
      <c r="JHZ56" s="375"/>
      <c r="JIA56" s="374"/>
      <c r="JIB56" s="375"/>
      <c r="JIC56" s="374"/>
      <c r="JID56" s="375"/>
      <c r="JIE56" s="374"/>
      <c r="JIF56" s="375"/>
      <c r="JIG56" s="374"/>
      <c r="JIH56" s="375"/>
      <c r="JII56" s="374"/>
      <c r="JIJ56" s="375"/>
      <c r="JIK56" s="374"/>
      <c r="JIL56" s="375"/>
      <c r="JIM56" s="374"/>
      <c r="JIN56" s="375"/>
      <c r="JIO56" s="374"/>
      <c r="JIP56" s="375"/>
      <c r="JIQ56" s="374"/>
      <c r="JIR56" s="375"/>
      <c r="JIS56" s="374"/>
      <c r="JIT56" s="375"/>
      <c r="JIU56" s="374"/>
      <c r="JIV56" s="375"/>
      <c r="JIW56" s="374"/>
      <c r="JIX56" s="375"/>
      <c r="JIY56" s="374"/>
      <c r="JIZ56" s="375"/>
      <c r="JJA56" s="374"/>
      <c r="JJB56" s="375"/>
      <c r="JJC56" s="374"/>
      <c r="JJD56" s="375"/>
      <c r="JJE56" s="374"/>
      <c r="JJF56" s="375"/>
      <c r="JJG56" s="374"/>
      <c r="JJH56" s="375"/>
      <c r="JJI56" s="374"/>
      <c r="JJJ56" s="375"/>
      <c r="JJK56" s="374"/>
      <c r="JJL56" s="375"/>
      <c r="JJM56" s="374"/>
      <c r="JJN56" s="375"/>
      <c r="JJO56" s="374"/>
      <c r="JJP56" s="375"/>
      <c r="JJQ56" s="374"/>
      <c r="JJR56" s="375"/>
      <c r="JJS56" s="374"/>
      <c r="JJT56" s="375"/>
      <c r="JJU56" s="374"/>
      <c r="JJV56" s="375"/>
      <c r="JJW56" s="374"/>
      <c r="JJX56" s="375"/>
      <c r="JJY56" s="374"/>
      <c r="JJZ56" s="375"/>
      <c r="JKA56" s="374"/>
      <c r="JKB56" s="375"/>
      <c r="JKC56" s="374"/>
      <c r="JKD56" s="375"/>
      <c r="JKE56" s="374"/>
      <c r="JKF56" s="375"/>
      <c r="JKG56" s="374"/>
      <c r="JKH56" s="375"/>
      <c r="JKI56" s="374"/>
      <c r="JKJ56" s="375"/>
      <c r="JKK56" s="374"/>
      <c r="JKL56" s="375"/>
      <c r="JKM56" s="374"/>
      <c r="JKN56" s="375"/>
      <c r="JKO56" s="374"/>
      <c r="JKP56" s="375"/>
      <c r="JKQ56" s="374"/>
      <c r="JKR56" s="375"/>
      <c r="JKS56" s="374"/>
      <c r="JKT56" s="375"/>
      <c r="JKU56" s="374"/>
      <c r="JKV56" s="375"/>
      <c r="JKW56" s="374"/>
      <c r="JKX56" s="375"/>
      <c r="JKY56" s="374"/>
      <c r="JKZ56" s="375"/>
      <c r="JLA56" s="374"/>
      <c r="JLB56" s="375"/>
      <c r="JLC56" s="374"/>
      <c r="JLD56" s="375"/>
      <c r="JLE56" s="374"/>
      <c r="JLF56" s="375"/>
      <c r="JLG56" s="374"/>
      <c r="JLH56" s="375"/>
      <c r="JLI56" s="374"/>
      <c r="JLJ56" s="375"/>
      <c r="JLK56" s="374"/>
      <c r="JLL56" s="375"/>
      <c r="JLM56" s="374"/>
      <c r="JLN56" s="375"/>
      <c r="JLO56" s="374"/>
      <c r="JLP56" s="375"/>
      <c r="JLQ56" s="374"/>
      <c r="JLR56" s="375"/>
      <c r="JLS56" s="374"/>
      <c r="JLT56" s="375"/>
      <c r="JLU56" s="374"/>
      <c r="JLV56" s="375"/>
      <c r="JLW56" s="374"/>
      <c r="JLX56" s="375"/>
      <c r="JLY56" s="374"/>
      <c r="JLZ56" s="375"/>
      <c r="JMA56" s="374"/>
      <c r="JMB56" s="375"/>
      <c r="JMC56" s="374"/>
      <c r="JMD56" s="375"/>
      <c r="JME56" s="374"/>
      <c r="JMF56" s="375"/>
      <c r="JMG56" s="374"/>
      <c r="JMH56" s="375"/>
      <c r="JMI56" s="374"/>
      <c r="JMJ56" s="375"/>
      <c r="JMK56" s="374"/>
      <c r="JML56" s="375"/>
      <c r="JMM56" s="374"/>
      <c r="JMN56" s="375"/>
      <c r="JMO56" s="374"/>
      <c r="JMP56" s="375"/>
      <c r="JMQ56" s="374"/>
      <c r="JMR56" s="375"/>
      <c r="JMS56" s="374"/>
      <c r="JMT56" s="375"/>
      <c r="JMU56" s="374"/>
      <c r="JMV56" s="375"/>
      <c r="JMW56" s="374"/>
      <c r="JMX56" s="375"/>
      <c r="JMY56" s="374"/>
      <c r="JMZ56" s="375"/>
      <c r="JNA56" s="374"/>
      <c r="JNB56" s="375"/>
      <c r="JNC56" s="374"/>
      <c r="JND56" s="375"/>
      <c r="JNE56" s="374"/>
      <c r="JNF56" s="375"/>
      <c r="JNG56" s="374"/>
      <c r="JNH56" s="375"/>
      <c r="JNI56" s="374"/>
      <c r="JNJ56" s="375"/>
      <c r="JNK56" s="374"/>
      <c r="JNL56" s="375"/>
      <c r="JNM56" s="374"/>
      <c r="JNN56" s="375"/>
      <c r="JNO56" s="374"/>
      <c r="JNP56" s="375"/>
      <c r="JNQ56" s="374"/>
      <c r="JNR56" s="375"/>
      <c r="JNS56" s="374"/>
      <c r="JNT56" s="375"/>
      <c r="JNU56" s="374"/>
      <c r="JNV56" s="375"/>
      <c r="JNW56" s="374"/>
      <c r="JNX56" s="375"/>
      <c r="JNY56" s="374"/>
      <c r="JNZ56" s="375"/>
      <c r="JOA56" s="374"/>
      <c r="JOB56" s="375"/>
      <c r="JOC56" s="374"/>
      <c r="JOD56" s="375"/>
      <c r="JOE56" s="374"/>
      <c r="JOF56" s="375"/>
      <c r="JOG56" s="374"/>
      <c r="JOH56" s="375"/>
      <c r="JOI56" s="374"/>
      <c r="JOJ56" s="375"/>
      <c r="JOK56" s="374"/>
      <c r="JOL56" s="375"/>
      <c r="JOM56" s="374"/>
      <c r="JON56" s="375"/>
      <c r="JOO56" s="374"/>
      <c r="JOP56" s="375"/>
      <c r="JOQ56" s="374"/>
      <c r="JOR56" s="375"/>
      <c r="JOS56" s="374"/>
      <c r="JOT56" s="375"/>
      <c r="JOU56" s="374"/>
      <c r="JOV56" s="375"/>
      <c r="JOW56" s="374"/>
      <c r="JOX56" s="375"/>
      <c r="JOY56" s="374"/>
      <c r="JOZ56" s="375"/>
      <c r="JPA56" s="374"/>
      <c r="JPB56" s="375"/>
      <c r="JPC56" s="374"/>
      <c r="JPD56" s="375"/>
      <c r="JPE56" s="374"/>
      <c r="JPF56" s="375"/>
      <c r="JPG56" s="374"/>
      <c r="JPH56" s="375"/>
      <c r="JPI56" s="374"/>
      <c r="JPJ56" s="375"/>
      <c r="JPK56" s="374"/>
      <c r="JPL56" s="375"/>
      <c r="JPM56" s="374"/>
      <c r="JPN56" s="375"/>
      <c r="JPO56" s="374"/>
      <c r="JPP56" s="375"/>
      <c r="JPQ56" s="374"/>
      <c r="JPR56" s="375"/>
      <c r="JPS56" s="374"/>
      <c r="JPT56" s="375"/>
      <c r="JPU56" s="374"/>
      <c r="JPV56" s="375"/>
      <c r="JPW56" s="374"/>
      <c r="JPX56" s="375"/>
      <c r="JPY56" s="374"/>
      <c r="JPZ56" s="375"/>
      <c r="JQA56" s="374"/>
      <c r="JQB56" s="375"/>
      <c r="JQC56" s="374"/>
      <c r="JQD56" s="375"/>
      <c r="JQE56" s="374"/>
      <c r="JQF56" s="375"/>
      <c r="JQG56" s="374"/>
      <c r="JQH56" s="375"/>
      <c r="JQI56" s="374"/>
      <c r="JQJ56" s="375"/>
      <c r="JQK56" s="374"/>
      <c r="JQL56" s="375"/>
      <c r="JQM56" s="374"/>
      <c r="JQN56" s="375"/>
      <c r="JQO56" s="374"/>
      <c r="JQP56" s="375"/>
      <c r="JQQ56" s="374"/>
      <c r="JQR56" s="375"/>
      <c r="JQS56" s="374"/>
      <c r="JQT56" s="375"/>
      <c r="JQU56" s="374"/>
      <c r="JQV56" s="375"/>
      <c r="JQW56" s="374"/>
      <c r="JQX56" s="375"/>
      <c r="JQY56" s="374"/>
      <c r="JQZ56" s="375"/>
      <c r="JRA56" s="374"/>
      <c r="JRB56" s="375"/>
      <c r="JRC56" s="374"/>
      <c r="JRD56" s="375"/>
      <c r="JRE56" s="374"/>
      <c r="JRF56" s="375"/>
      <c r="JRG56" s="374"/>
      <c r="JRH56" s="375"/>
      <c r="JRI56" s="374"/>
      <c r="JRJ56" s="375"/>
      <c r="JRK56" s="374"/>
      <c r="JRL56" s="375"/>
      <c r="JRM56" s="374"/>
      <c r="JRN56" s="375"/>
      <c r="JRO56" s="374"/>
      <c r="JRP56" s="375"/>
      <c r="JRQ56" s="374"/>
      <c r="JRR56" s="375"/>
      <c r="JRS56" s="374"/>
      <c r="JRT56" s="375"/>
      <c r="JRU56" s="374"/>
      <c r="JRV56" s="375"/>
      <c r="JRW56" s="374"/>
      <c r="JRX56" s="375"/>
      <c r="JRY56" s="374"/>
      <c r="JRZ56" s="375"/>
      <c r="JSA56" s="374"/>
      <c r="JSB56" s="375"/>
      <c r="JSC56" s="374"/>
      <c r="JSD56" s="375"/>
      <c r="JSE56" s="374"/>
      <c r="JSF56" s="375"/>
      <c r="JSG56" s="374"/>
      <c r="JSH56" s="375"/>
      <c r="JSI56" s="374"/>
      <c r="JSJ56" s="375"/>
      <c r="JSK56" s="374"/>
      <c r="JSL56" s="375"/>
      <c r="JSM56" s="374"/>
      <c r="JSN56" s="375"/>
      <c r="JSO56" s="374"/>
      <c r="JSP56" s="375"/>
      <c r="JSQ56" s="374"/>
      <c r="JSR56" s="375"/>
      <c r="JSS56" s="374"/>
      <c r="JST56" s="375"/>
      <c r="JSU56" s="374"/>
      <c r="JSV56" s="375"/>
      <c r="JSW56" s="374"/>
      <c r="JSX56" s="375"/>
      <c r="JSY56" s="374"/>
      <c r="JSZ56" s="375"/>
      <c r="JTA56" s="374"/>
      <c r="JTB56" s="375"/>
      <c r="JTC56" s="374"/>
      <c r="JTD56" s="375"/>
      <c r="JTE56" s="374"/>
      <c r="JTF56" s="375"/>
      <c r="JTG56" s="374"/>
      <c r="JTH56" s="375"/>
      <c r="JTI56" s="374"/>
      <c r="JTJ56" s="375"/>
      <c r="JTK56" s="374"/>
      <c r="JTL56" s="375"/>
      <c r="JTM56" s="374"/>
      <c r="JTN56" s="375"/>
      <c r="JTO56" s="374"/>
      <c r="JTP56" s="375"/>
      <c r="JTQ56" s="374"/>
      <c r="JTR56" s="375"/>
      <c r="JTS56" s="374"/>
      <c r="JTT56" s="375"/>
      <c r="JTU56" s="374"/>
      <c r="JTV56" s="375"/>
      <c r="JTW56" s="374"/>
      <c r="JTX56" s="375"/>
      <c r="JTY56" s="374"/>
      <c r="JTZ56" s="375"/>
      <c r="JUA56" s="374"/>
      <c r="JUB56" s="375"/>
      <c r="JUC56" s="374"/>
      <c r="JUD56" s="375"/>
      <c r="JUE56" s="374"/>
      <c r="JUF56" s="375"/>
      <c r="JUG56" s="374"/>
      <c r="JUH56" s="375"/>
      <c r="JUI56" s="374"/>
      <c r="JUJ56" s="375"/>
      <c r="JUK56" s="374"/>
      <c r="JUL56" s="375"/>
      <c r="JUM56" s="374"/>
      <c r="JUN56" s="375"/>
      <c r="JUO56" s="374"/>
      <c r="JUP56" s="375"/>
      <c r="JUQ56" s="374"/>
      <c r="JUR56" s="375"/>
      <c r="JUS56" s="374"/>
      <c r="JUT56" s="375"/>
      <c r="JUU56" s="374"/>
      <c r="JUV56" s="375"/>
      <c r="JUW56" s="374"/>
      <c r="JUX56" s="375"/>
      <c r="JUY56" s="374"/>
      <c r="JUZ56" s="375"/>
      <c r="JVA56" s="374"/>
      <c r="JVB56" s="375"/>
      <c r="JVC56" s="374"/>
      <c r="JVD56" s="375"/>
      <c r="JVE56" s="374"/>
      <c r="JVF56" s="375"/>
      <c r="JVG56" s="374"/>
      <c r="JVH56" s="375"/>
      <c r="JVI56" s="374"/>
      <c r="JVJ56" s="375"/>
      <c r="JVK56" s="374"/>
      <c r="JVL56" s="375"/>
      <c r="JVM56" s="374"/>
      <c r="JVN56" s="375"/>
      <c r="JVO56" s="374"/>
      <c r="JVP56" s="375"/>
      <c r="JVQ56" s="374"/>
      <c r="JVR56" s="375"/>
      <c r="JVS56" s="374"/>
      <c r="JVT56" s="375"/>
      <c r="JVU56" s="374"/>
      <c r="JVV56" s="375"/>
      <c r="JVW56" s="374"/>
      <c r="JVX56" s="375"/>
      <c r="JVY56" s="374"/>
      <c r="JVZ56" s="375"/>
      <c r="JWA56" s="374"/>
      <c r="JWB56" s="375"/>
      <c r="JWC56" s="374"/>
      <c r="JWD56" s="375"/>
      <c r="JWE56" s="374"/>
      <c r="JWF56" s="375"/>
      <c r="JWG56" s="374"/>
      <c r="JWH56" s="375"/>
      <c r="JWI56" s="374"/>
      <c r="JWJ56" s="375"/>
      <c r="JWK56" s="374"/>
      <c r="JWL56" s="375"/>
      <c r="JWM56" s="374"/>
      <c r="JWN56" s="375"/>
      <c r="JWO56" s="374"/>
      <c r="JWP56" s="375"/>
      <c r="JWQ56" s="374"/>
      <c r="JWR56" s="375"/>
      <c r="JWS56" s="374"/>
      <c r="JWT56" s="375"/>
      <c r="JWU56" s="374"/>
      <c r="JWV56" s="375"/>
      <c r="JWW56" s="374"/>
      <c r="JWX56" s="375"/>
      <c r="JWY56" s="374"/>
      <c r="JWZ56" s="375"/>
      <c r="JXA56" s="374"/>
      <c r="JXB56" s="375"/>
      <c r="JXC56" s="374"/>
      <c r="JXD56" s="375"/>
      <c r="JXE56" s="374"/>
      <c r="JXF56" s="375"/>
      <c r="JXG56" s="374"/>
      <c r="JXH56" s="375"/>
      <c r="JXI56" s="374"/>
      <c r="JXJ56" s="375"/>
      <c r="JXK56" s="374"/>
      <c r="JXL56" s="375"/>
      <c r="JXM56" s="374"/>
      <c r="JXN56" s="375"/>
      <c r="JXO56" s="374"/>
      <c r="JXP56" s="375"/>
      <c r="JXQ56" s="374"/>
      <c r="JXR56" s="375"/>
      <c r="JXS56" s="374"/>
      <c r="JXT56" s="375"/>
      <c r="JXU56" s="374"/>
      <c r="JXV56" s="375"/>
      <c r="JXW56" s="374"/>
      <c r="JXX56" s="375"/>
      <c r="JXY56" s="374"/>
      <c r="JXZ56" s="375"/>
      <c r="JYA56" s="374"/>
      <c r="JYB56" s="375"/>
      <c r="JYC56" s="374"/>
      <c r="JYD56" s="375"/>
      <c r="JYE56" s="374"/>
      <c r="JYF56" s="375"/>
      <c r="JYG56" s="374"/>
      <c r="JYH56" s="375"/>
      <c r="JYI56" s="374"/>
      <c r="JYJ56" s="375"/>
      <c r="JYK56" s="374"/>
      <c r="JYL56" s="375"/>
      <c r="JYM56" s="374"/>
      <c r="JYN56" s="375"/>
      <c r="JYO56" s="374"/>
      <c r="JYP56" s="375"/>
      <c r="JYQ56" s="374"/>
      <c r="JYR56" s="375"/>
      <c r="JYS56" s="374"/>
      <c r="JYT56" s="375"/>
      <c r="JYU56" s="374"/>
      <c r="JYV56" s="375"/>
      <c r="JYW56" s="374"/>
      <c r="JYX56" s="375"/>
      <c r="JYY56" s="374"/>
      <c r="JYZ56" s="375"/>
      <c r="JZA56" s="374"/>
      <c r="JZB56" s="375"/>
      <c r="JZC56" s="374"/>
      <c r="JZD56" s="375"/>
      <c r="JZE56" s="374"/>
      <c r="JZF56" s="375"/>
      <c r="JZG56" s="374"/>
      <c r="JZH56" s="375"/>
      <c r="JZI56" s="374"/>
      <c r="JZJ56" s="375"/>
      <c r="JZK56" s="374"/>
      <c r="JZL56" s="375"/>
      <c r="JZM56" s="374"/>
      <c r="JZN56" s="375"/>
      <c r="JZO56" s="374"/>
      <c r="JZP56" s="375"/>
      <c r="JZQ56" s="374"/>
      <c r="JZR56" s="375"/>
      <c r="JZS56" s="374"/>
      <c r="JZT56" s="375"/>
      <c r="JZU56" s="374"/>
      <c r="JZV56" s="375"/>
      <c r="JZW56" s="374"/>
      <c r="JZX56" s="375"/>
      <c r="JZY56" s="374"/>
      <c r="JZZ56" s="375"/>
      <c r="KAA56" s="374"/>
      <c r="KAB56" s="375"/>
      <c r="KAC56" s="374"/>
      <c r="KAD56" s="375"/>
      <c r="KAE56" s="374"/>
      <c r="KAF56" s="375"/>
      <c r="KAG56" s="374"/>
      <c r="KAH56" s="375"/>
      <c r="KAI56" s="374"/>
      <c r="KAJ56" s="375"/>
      <c r="KAK56" s="374"/>
      <c r="KAL56" s="375"/>
      <c r="KAM56" s="374"/>
      <c r="KAN56" s="375"/>
      <c r="KAO56" s="374"/>
      <c r="KAP56" s="375"/>
      <c r="KAQ56" s="374"/>
      <c r="KAR56" s="375"/>
      <c r="KAS56" s="374"/>
      <c r="KAT56" s="375"/>
      <c r="KAU56" s="374"/>
      <c r="KAV56" s="375"/>
      <c r="KAW56" s="374"/>
      <c r="KAX56" s="375"/>
      <c r="KAY56" s="374"/>
      <c r="KAZ56" s="375"/>
      <c r="KBA56" s="374"/>
      <c r="KBB56" s="375"/>
      <c r="KBC56" s="374"/>
      <c r="KBD56" s="375"/>
      <c r="KBE56" s="374"/>
      <c r="KBF56" s="375"/>
      <c r="KBG56" s="374"/>
      <c r="KBH56" s="375"/>
      <c r="KBI56" s="374"/>
      <c r="KBJ56" s="375"/>
      <c r="KBK56" s="374"/>
      <c r="KBL56" s="375"/>
      <c r="KBM56" s="374"/>
      <c r="KBN56" s="375"/>
      <c r="KBO56" s="374"/>
      <c r="KBP56" s="375"/>
      <c r="KBQ56" s="374"/>
      <c r="KBR56" s="375"/>
      <c r="KBS56" s="374"/>
      <c r="KBT56" s="375"/>
      <c r="KBU56" s="374"/>
      <c r="KBV56" s="375"/>
      <c r="KBW56" s="374"/>
      <c r="KBX56" s="375"/>
      <c r="KBY56" s="374"/>
      <c r="KBZ56" s="375"/>
      <c r="KCA56" s="374"/>
      <c r="KCB56" s="375"/>
      <c r="KCC56" s="374"/>
      <c r="KCD56" s="375"/>
      <c r="KCE56" s="374"/>
      <c r="KCF56" s="375"/>
      <c r="KCG56" s="374"/>
      <c r="KCH56" s="375"/>
      <c r="KCI56" s="374"/>
      <c r="KCJ56" s="375"/>
      <c r="KCK56" s="374"/>
      <c r="KCL56" s="375"/>
      <c r="KCM56" s="374"/>
      <c r="KCN56" s="375"/>
      <c r="KCO56" s="374"/>
      <c r="KCP56" s="375"/>
      <c r="KCQ56" s="374"/>
      <c r="KCR56" s="375"/>
      <c r="KCS56" s="374"/>
      <c r="KCT56" s="375"/>
      <c r="KCU56" s="374"/>
      <c r="KCV56" s="375"/>
      <c r="KCW56" s="374"/>
      <c r="KCX56" s="375"/>
      <c r="KCY56" s="374"/>
      <c r="KCZ56" s="375"/>
      <c r="KDA56" s="374"/>
      <c r="KDB56" s="375"/>
      <c r="KDC56" s="374"/>
      <c r="KDD56" s="375"/>
      <c r="KDE56" s="374"/>
      <c r="KDF56" s="375"/>
      <c r="KDG56" s="374"/>
      <c r="KDH56" s="375"/>
      <c r="KDI56" s="374"/>
      <c r="KDJ56" s="375"/>
      <c r="KDK56" s="374"/>
      <c r="KDL56" s="375"/>
      <c r="KDM56" s="374"/>
      <c r="KDN56" s="375"/>
      <c r="KDO56" s="374"/>
      <c r="KDP56" s="375"/>
      <c r="KDQ56" s="374"/>
      <c r="KDR56" s="375"/>
      <c r="KDS56" s="374"/>
      <c r="KDT56" s="375"/>
      <c r="KDU56" s="374"/>
      <c r="KDV56" s="375"/>
      <c r="KDW56" s="374"/>
      <c r="KDX56" s="375"/>
      <c r="KDY56" s="374"/>
      <c r="KDZ56" s="375"/>
      <c r="KEA56" s="374"/>
      <c r="KEB56" s="375"/>
      <c r="KEC56" s="374"/>
      <c r="KED56" s="375"/>
      <c r="KEE56" s="374"/>
      <c r="KEF56" s="375"/>
      <c r="KEG56" s="374"/>
      <c r="KEH56" s="375"/>
      <c r="KEI56" s="374"/>
      <c r="KEJ56" s="375"/>
      <c r="KEK56" s="374"/>
      <c r="KEL56" s="375"/>
      <c r="KEM56" s="374"/>
      <c r="KEN56" s="375"/>
      <c r="KEO56" s="374"/>
      <c r="KEP56" s="375"/>
      <c r="KEQ56" s="374"/>
      <c r="KER56" s="375"/>
      <c r="KES56" s="374"/>
      <c r="KET56" s="375"/>
      <c r="KEU56" s="374"/>
      <c r="KEV56" s="375"/>
      <c r="KEW56" s="374"/>
      <c r="KEX56" s="375"/>
      <c r="KEY56" s="374"/>
      <c r="KEZ56" s="375"/>
      <c r="KFA56" s="374"/>
      <c r="KFB56" s="375"/>
      <c r="KFC56" s="374"/>
      <c r="KFD56" s="375"/>
      <c r="KFE56" s="374"/>
      <c r="KFF56" s="375"/>
      <c r="KFG56" s="374"/>
      <c r="KFH56" s="375"/>
      <c r="KFI56" s="374"/>
      <c r="KFJ56" s="375"/>
      <c r="KFK56" s="374"/>
      <c r="KFL56" s="375"/>
      <c r="KFM56" s="374"/>
      <c r="KFN56" s="375"/>
      <c r="KFO56" s="374"/>
      <c r="KFP56" s="375"/>
      <c r="KFQ56" s="374"/>
      <c r="KFR56" s="375"/>
      <c r="KFS56" s="374"/>
      <c r="KFT56" s="375"/>
      <c r="KFU56" s="374"/>
      <c r="KFV56" s="375"/>
      <c r="KFW56" s="374"/>
      <c r="KFX56" s="375"/>
      <c r="KFY56" s="374"/>
      <c r="KFZ56" s="375"/>
      <c r="KGA56" s="374"/>
      <c r="KGB56" s="375"/>
      <c r="KGC56" s="374"/>
      <c r="KGD56" s="375"/>
      <c r="KGE56" s="374"/>
      <c r="KGF56" s="375"/>
      <c r="KGG56" s="374"/>
      <c r="KGH56" s="375"/>
      <c r="KGI56" s="374"/>
      <c r="KGJ56" s="375"/>
      <c r="KGK56" s="374"/>
      <c r="KGL56" s="375"/>
      <c r="KGM56" s="374"/>
      <c r="KGN56" s="375"/>
      <c r="KGO56" s="374"/>
      <c r="KGP56" s="375"/>
      <c r="KGQ56" s="374"/>
      <c r="KGR56" s="375"/>
      <c r="KGS56" s="374"/>
      <c r="KGT56" s="375"/>
      <c r="KGU56" s="374"/>
      <c r="KGV56" s="375"/>
      <c r="KGW56" s="374"/>
      <c r="KGX56" s="375"/>
      <c r="KGY56" s="374"/>
      <c r="KGZ56" s="375"/>
      <c r="KHA56" s="374"/>
      <c r="KHB56" s="375"/>
      <c r="KHC56" s="374"/>
      <c r="KHD56" s="375"/>
      <c r="KHE56" s="374"/>
      <c r="KHF56" s="375"/>
      <c r="KHG56" s="374"/>
      <c r="KHH56" s="375"/>
      <c r="KHI56" s="374"/>
      <c r="KHJ56" s="375"/>
      <c r="KHK56" s="374"/>
      <c r="KHL56" s="375"/>
      <c r="KHM56" s="374"/>
      <c r="KHN56" s="375"/>
      <c r="KHO56" s="374"/>
      <c r="KHP56" s="375"/>
      <c r="KHQ56" s="374"/>
      <c r="KHR56" s="375"/>
      <c r="KHS56" s="374"/>
      <c r="KHT56" s="375"/>
      <c r="KHU56" s="374"/>
      <c r="KHV56" s="375"/>
      <c r="KHW56" s="374"/>
      <c r="KHX56" s="375"/>
      <c r="KHY56" s="374"/>
      <c r="KHZ56" s="375"/>
      <c r="KIA56" s="374"/>
      <c r="KIB56" s="375"/>
      <c r="KIC56" s="374"/>
      <c r="KID56" s="375"/>
      <c r="KIE56" s="374"/>
      <c r="KIF56" s="375"/>
      <c r="KIG56" s="374"/>
      <c r="KIH56" s="375"/>
      <c r="KII56" s="374"/>
      <c r="KIJ56" s="375"/>
      <c r="KIK56" s="374"/>
      <c r="KIL56" s="375"/>
      <c r="KIM56" s="374"/>
      <c r="KIN56" s="375"/>
      <c r="KIO56" s="374"/>
      <c r="KIP56" s="375"/>
      <c r="KIQ56" s="374"/>
      <c r="KIR56" s="375"/>
      <c r="KIS56" s="374"/>
      <c r="KIT56" s="375"/>
      <c r="KIU56" s="374"/>
      <c r="KIV56" s="375"/>
      <c r="KIW56" s="374"/>
      <c r="KIX56" s="375"/>
      <c r="KIY56" s="374"/>
      <c r="KIZ56" s="375"/>
      <c r="KJA56" s="374"/>
      <c r="KJB56" s="375"/>
      <c r="KJC56" s="374"/>
      <c r="KJD56" s="375"/>
      <c r="KJE56" s="374"/>
      <c r="KJF56" s="375"/>
      <c r="KJG56" s="374"/>
      <c r="KJH56" s="375"/>
      <c r="KJI56" s="374"/>
      <c r="KJJ56" s="375"/>
      <c r="KJK56" s="374"/>
      <c r="KJL56" s="375"/>
      <c r="KJM56" s="374"/>
      <c r="KJN56" s="375"/>
      <c r="KJO56" s="374"/>
      <c r="KJP56" s="375"/>
      <c r="KJQ56" s="374"/>
      <c r="KJR56" s="375"/>
      <c r="KJS56" s="374"/>
      <c r="KJT56" s="375"/>
      <c r="KJU56" s="374"/>
      <c r="KJV56" s="375"/>
      <c r="KJW56" s="374"/>
      <c r="KJX56" s="375"/>
      <c r="KJY56" s="374"/>
      <c r="KJZ56" s="375"/>
      <c r="KKA56" s="374"/>
      <c r="KKB56" s="375"/>
      <c r="KKC56" s="374"/>
      <c r="KKD56" s="375"/>
      <c r="KKE56" s="374"/>
      <c r="KKF56" s="375"/>
      <c r="KKG56" s="374"/>
      <c r="KKH56" s="375"/>
      <c r="KKI56" s="374"/>
      <c r="KKJ56" s="375"/>
      <c r="KKK56" s="374"/>
      <c r="KKL56" s="375"/>
      <c r="KKM56" s="374"/>
      <c r="KKN56" s="375"/>
      <c r="KKO56" s="374"/>
      <c r="KKP56" s="375"/>
      <c r="KKQ56" s="374"/>
      <c r="KKR56" s="375"/>
      <c r="KKS56" s="374"/>
      <c r="KKT56" s="375"/>
      <c r="KKU56" s="374"/>
      <c r="KKV56" s="375"/>
      <c r="KKW56" s="374"/>
      <c r="KKX56" s="375"/>
      <c r="KKY56" s="374"/>
      <c r="KKZ56" s="375"/>
      <c r="KLA56" s="374"/>
      <c r="KLB56" s="375"/>
      <c r="KLC56" s="374"/>
      <c r="KLD56" s="375"/>
      <c r="KLE56" s="374"/>
      <c r="KLF56" s="375"/>
      <c r="KLG56" s="374"/>
      <c r="KLH56" s="375"/>
      <c r="KLI56" s="374"/>
      <c r="KLJ56" s="375"/>
      <c r="KLK56" s="374"/>
      <c r="KLL56" s="375"/>
      <c r="KLM56" s="374"/>
      <c r="KLN56" s="375"/>
      <c r="KLO56" s="374"/>
      <c r="KLP56" s="375"/>
      <c r="KLQ56" s="374"/>
      <c r="KLR56" s="375"/>
      <c r="KLS56" s="374"/>
      <c r="KLT56" s="375"/>
      <c r="KLU56" s="374"/>
      <c r="KLV56" s="375"/>
      <c r="KLW56" s="374"/>
      <c r="KLX56" s="375"/>
      <c r="KLY56" s="374"/>
      <c r="KLZ56" s="375"/>
      <c r="KMA56" s="374"/>
      <c r="KMB56" s="375"/>
      <c r="KMC56" s="374"/>
      <c r="KMD56" s="375"/>
      <c r="KME56" s="374"/>
      <c r="KMF56" s="375"/>
      <c r="KMG56" s="374"/>
      <c r="KMH56" s="375"/>
      <c r="KMI56" s="374"/>
      <c r="KMJ56" s="375"/>
      <c r="KMK56" s="374"/>
      <c r="KML56" s="375"/>
      <c r="KMM56" s="374"/>
      <c r="KMN56" s="375"/>
      <c r="KMO56" s="374"/>
      <c r="KMP56" s="375"/>
      <c r="KMQ56" s="374"/>
      <c r="KMR56" s="375"/>
      <c r="KMS56" s="374"/>
      <c r="KMT56" s="375"/>
      <c r="KMU56" s="374"/>
      <c r="KMV56" s="375"/>
      <c r="KMW56" s="374"/>
      <c r="KMX56" s="375"/>
      <c r="KMY56" s="374"/>
      <c r="KMZ56" s="375"/>
      <c r="KNA56" s="374"/>
      <c r="KNB56" s="375"/>
      <c r="KNC56" s="374"/>
      <c r="KND56" s="375"/>
      <c r="KNE56" s="374"/>
      <c r="KNF56" s="375"/>
      <c r="KNG56" s="374"/>
      <c r="KNH56" s="375"/>
      <c r="KNI56" s="374"/>
      <c r="KNJ56" s="375"/>
      <c r="KNK56" s="374"/>
      <c r="KNL56" s="375"/>
      <c r="KNM56" s="374"/>
      <c r="KNN56" s="375"/>
      <c r="KNO56" s="374"/>
      <c r="KNP56" s="375"/>
      <c r="KNQ56" s="374"/>
      <c r="KNR56" s="375"/>
      <c r="KNS56" s="374"/>
      <c r="KNT56" s="375"/>
      <c r="KNU56" s="374"/>
      <c r="KNV56" s="375"/>
      <c r="KNW56" s="374"/>
      <c r="KNX56" s="375"/>
      <c r="KNY56" s="374"/>
      <c r="KNZ56" s="375"/>
      <c r="KOA56" s="374"/>
      <c r="KOB56" s="375"/>
      <c r="KOC56" s="374"/>
      <c r="KOD56" s="375"/>
      <c r="KOE56" s="374"/>
      <c r="KOF56" s="375"/>
      <c r="KOG56" s="374"/>
      <c r="KOH56" s="375"/>
      <c r="KOI56" s="374"/>
      <c r="KOJ56" s="375"/>
      <c r="KOK56" s="374"/>
      <c r="KOL56" s="375"/>
      <c r="KOM56" s="374"/>
      <c r="KON56" s="375"/>
      <c r="KOO56" s="374"/>
      <c r="KOP56" s="375"/>
      <c r="KOQ56" s="374"/>
      <c r="KOR56" s="375"/>
      <c r="KOS56" s="374"/>
      <c r="KOT56" s="375"/>
      <c r="KOU56" s="374"/>
      <c r="KOV56" s="375"/>
      <c r="KOW56" s="374"/>
      <c r="KOX56" s="375"/>
      <c r="KOY56" s="374"/>
      <c r="KOZ56" s="375"/>
      <c r="KPA56" s="374"/>
      <c r="KPB56" s="375"/>
      <c r="KPC56" s="374"/>
      <c r="KPD56" s="375"/>
      <c r="KPE56" s="374"/>
      <c r="KPF56" s="375"/>
      <c r="KPG56" s="374"/>
      <c r="KPH56" s="375"/>
      <c r="KPI56" s="374"/>
      <c r="KPJ56" s="375"/>
      <c r="KPK56" s="374"/>
      <c r="KPL56" s="375"/>
      <c r="KPM56" s="374"/>
      <c r="KPN56" s="375"/>
      <c r="KPO56" s="374"/>
      <c r="KPP56" s="375"/>
      <c r="KPQ56" s="374"/>
      <c r="KPR56" s="375"/>
      <c r="KPS56" s="374"/>
      <c r="KPT56" s="375"/>
      <c r="KPU56" s="374"/>
      <c r="KPV56" s="375"/>
      <c r="KPW56" s="374"/>
      <c r="KPX56" s="375"/>
      <c r="KPY56" s="374"/>
      <c r="KPZ56" s="375"/>
      <c r="KQA56" s="374"/>
      <c r="KQB56" s="375"/>
      <c r="KQC56" s="374"/>
      <c r="KQD56" s="375"/>
      <c r="KQE56" s="374"/>
      <c r="KQF56" s="375"/>
      <c r="KQG56" s="374"/>
      <c r="KQH56" s="375"/>
      <c r="KQI56" s="374"/>
      <c r="KQJ56" s="375"/>
      <c r="KQK56" s="374"/>
      <c r="KQL56" s="375"/>
      <c r="KQM56" s="374"/>
      <c r="KQN56" s="375"/>
      <c r="KQO56" s="374"/>
      <c r="KQP56" s="375"/>
      <c r="KQQ56" s="374"/>
      <c r="KQR56" s="375"/>
      <c r="KQS56" s="374"/>
      <c r="KQT56" s="375"/>
      <c r="KQU56" s="374"/>
      <c r="KQV56" s="375"/>
      <c r="KQW56" s="374"/>
      <c r="KQX56" s="375"/>
      <c r="KQY56" s="374"/>
      <c r="KQZ56" s="375"/>
      <c r="KRA56" s="374"/>
      <c r="KRB56" s="375"/>
      <c r="KRC56" s="374"/>
      <c r="KRD56" s="375"/>
      <c r="KRE56" s="374"/>
      <c r="KRF56" s="375"/>
      <c r="KRG56" s="374"/>
      <c r="KRH56" s="375"/>
      <c r="KRI56" s="374"/>
      <c r="KRJ56" s="375"/>
      <c r="KRK56" s="374"/>
      <c r="KRL56" s="375"/>
      <c r="KRM56" s="374"/>
      <c r="KRN56" s="375"/>
      <c r="KRO56" s="374"/>
      <c r="KRP56" s="375"/>
      <c r="KRQ56" s="374"/>
      <c r="KRR56" s="375"/>
      <c r="KRS56" s="374"/>
      <c r="KRT56" s="375"/>
      <c r="KRU56" s="374"/>
      <c r="KRV56" s="375"/>
      <c r="KRW56" s="374"/>
      <c r="KRX56" s="375"/>
      <c r="KRY56" s="374"/>
      <c r="KRZ56" s="375"/>
      <c r="KSA56" s="374"/>
      <c r="KSB56" s="375"/>
      <c r="KSC56" s="374"/>
      <c r="KSD56" s="375"/>
      <c r="KSE56" s="374"/>
      <c r="KSF56" s="375"/>
      <c r="KSG56" s="374"/>
      <c r="KSH56" s="375"/>
      <c r="KSI56" s="374"/>
      <c r="KSJ56" s="375"/>
      <c r="KSK56" s="374"/>
      <c r="KSL56" s="375"/>
      <c r="KSM56" s="374"/>
      <c r="KSN56" s="375"/>
      <c r="KSO56" s="374"/>
      <c r="KSP56" s="375"/>
      <c r="KSQ56" s="374"/>
      <c r="KSR56" s="375"/>
      <c r="KSS56" s="374"/>
      <c r="KST56" s="375"/>
      <c r="KSU56" s="374"/>
      <c r="KSV56" s="375"/>
      <c r="KSW56" s="374"/>
      <c r="KSX56" s="375"/>
      <c r="KSY56" s="374"/>
      <c r="KSZ56" s="375"/>
      <c r="KTA56" s="374"/>
      <c r="KTB56" s="375"/>
      <c r="KTC56" s="374"/>
      <c r="KTD56" s="375"/>
      <c r="KTE56" s="374"/>
      <c r="KTF56" s="375"/>
      <c r="KTG56" s="374"/>
      <c r="KTH56" s="375"/>
      <c r="KTI56" s="374"/>
      <c r="KTJ56" s="375"/>
      <c r="KTK56" s="374"/>
      <c r="KTL56" s="375"/>
      <c r="KTM56" s="374"/>
      <c r="KTN56" s="375"/>
      <c r="KTO56" s="374"/>
      <c r="KTP56" s="375"/>
      <c r="KTQ56" s="374"/>
      <c r="KTR56" s="375"/>
      <c r="KTS56" s="374"/>
      <c r="KTT56" s="375"/>
      <c r="KTU56" s="374"/>
      <c r="KTV56" s="375"/>
      <c r="KTW56" s="374"/>
      <c r="KTX56" s="375"/>
      <c r="KTY56" s="374"/>
      <c r="KTZ56" s="375"/>
      <c r="KUA56" s="374"/>
      <c r="KUB56" s="375"/>
      <c r="KUC56" s="374"/>
      <c r="KUD56" s="375"/>
      <c r="KUE56" s="374"/>
      <c r="KUF56" s="375"/>
      <c r="KUG56" s="374"/>
      <c r="KUH56" s="375"/>
      <c r="KUI56" s="374"/>
      <c r="KUJ56" s="375"/>
      <c r="KUK56" s="374"/>
      <c r="KUL56" s="375"/>
      <c r="KUM56" s="374"/>
      <c r="KUN56" s="375"/>
      <c r="KUO56" s="374"/>
      <c r="KUP56" s="375"/>
      <c r="KUQ56" s="374"/>
      <c r="KUR56" s="375"/>
      <c r="KUS56" s="374"/>
      <c r="KUT56" s="375"/>
      <c r="KUU56" s="374"/>
      <c r="KUV56" s="375"/>
      <c r="KUW56" s="374"/>
      <c r="KUX56" s="375"/>
      <c r="KUY56" s="374"/>
      <c r="KUZ56" s="375"/>
      <c r="KVA56" s="374"/>
      <c r="KVB56" s="375"/>
      <c r="KVC56" s="374"/>
      <c r="KVD56" s="375"/>
      <c r="KVE56" s="374"/>
      <c r="KVF56" s="375"/>
      <c r="KVG56" s="374"/>
      <c r="KVH56" s="375"/>
      <c r="KVI56" s="374"/>
      <c r="KVJ56" s="375"/>
      <c r="KVK56" s="374"/>
      <c r="KVL56" s="375"/>
      <c r="KVM56" s="374"/>
      <c r="KVN56" s="375"/>
      <c r="KVO56" s="374"/>
      <c r="KVP56" s="375"/>
      <c r="KVQ56" s="374"/>
      <c r="KVR56" s="375"/>
      <c r="KVS56" s="374"/>
      <c r="KVT56" s="375"/>
      <c r="KVU56" s="374"/>
      <c r="KVV56" s="375"/>
      <c r="KVW56" s="374"/>
      <c r="KVX56" s="375"/>
      <c r="KVY56" s="374"/>
      <c r="KVZ56" s="375"/>
      <c r="KWA56" s="374"/>
      <c r="KWB56" s="375"/>
      <c r="KWC56" s="374"/>
      <c r="KWD56" s="375"/>
      <c r="KWE56" s="374"/>
      <c r="KWF56" s="375"/>
      <c r="KWG56" s="374"/>
      <c r="KWH56" s="375"/>
      <c r="KWI56" s="374"/>
      <c r="KWJ56" s="375"/>
      <c r="KWK56" s="374"/>
      <c r="KWL56" s="375"/>
      <c r="KWM56" s="374"/>
      <c r="KWN56" s="375"/>
      <c r="KWO56" s="374"/>
      <c r="KWP56" s="375"/>
      <c r="KWQ56" s="374"/>
      <c r="KWR56" s="375"/>
      <c r="KWS56" s="374"/>
      <c r="KWT56" s="375"/>
      <c r="KWU56" s="374"/>
      <c r="KWV56" s="375"/>
      <c r="KWW56" s="374"/>
      <c r="KWX56" s="375"/>
      <c r="KWY56" s="374"/>
      <c r="KWZ56" s="375"/>
      <c r="KXA56" s="374"/>
      <c r="KXB56" s="375"/>
      <c r="KXC56" s="374"/>
      <c r="KXD56" s="375"/>
      <c r="KXE56" s="374"/>
      <c r="KXF56" s="375"/>
      <c r="KXG56" s="374"/>
      <c r="KXH56" s="375"/>
      <c r="KXI56" s="374"/>
      <c r="KXJ56" s="375"/>
      <c r="KXK56" s="374"/>
      <c r="KXL56" s="375"/>
      <c r="KXM56" s="374"/>
      <c r="KXN56" s="375"/>
      <c r="KXO56" s="374"/>
      <c r="KXP56" s="375"/>
      <c r="KXQ56" s="374"/>
      <c r="KXR56" s="375"/>
      <c r="KXS56" s="374"/>
      <c r="KXT56" s="375"/>
      <c r="KXU56" s="374"/>
      <c r="KXV56" s="375"/>
      <c r="KXW56" s="374"/>
      <c r="KXX56" s="375"/>
      <c r="KXY56" s="374"/>
      <c r="KXZ56" s="375"/>
      <c r="KYA56" s="374"/>
      <c r="KYB56" s="375"/>
      <c r="KYC56" s="374"/>
      <c r="KYD56" s="375"/>
      <c r="KYE56" s="374"/>
      <c r="KYF56" s="375"/>
      <c r="KYG56" s="374"/>
      <c r="KYH56" s="375"/>
      <c r="KYI56" s="374"/>
      <c r="KYJ56" s="375"/>
      <c r="KYK56" s="374"/>
      <c r="KYL56" s="375"/>
      <c r="KYM56" s="374"/>
      <c r="KYN56" s="375"/>
      <c r="KYO56" s="374"/>
      <c r="KYP56" s="375"/>
      <c r="KYQ56" s="374"/>
      <c r="KYR56" s="375"/>
      <c r="KYS56" s="374"/>
      <c r="KYT56" s="375"/>
      <c r="KYU56" s="374"/>
      <c r="KYV56" s="375"/>
      <c r="KYW56" s="374"/>
      <c r="KYX56" s="375"/>
      <c r="KYY56" s="374"/>
      <c r="KYZ56" s="375"/>
      <c r="KZA56" s="374"/>
      <c r="KZB56" s="375"/>
      <c r="KZC56" s="374"/>
      <c r="KZD56" s="375"/>
      <c r="KZE56" s="374"/>
      <c r="KZF56" s="375"/>
      <c r="KZG56" s="374"/>
      <c r="KZH56" s="375"/>
      <c r="KZI56" s="374"/>
      <c r="KZJ56" s="375"/>
      <c r="KZK56" s="374"/>
      <c r="KZL56" s="375"/>
      <c r="KZM56" s="374"/>
      <c r="KZN56" s="375"/>
      <c r="KZO56" s="374"/>
      <c r="KZP56" s="375"/>
      <c r="KZQ56" s="374"/>
      <c r="KZR56" s="375"/>
      <c r="KZS56" s="374"/>
      <c r="KZT56" s="375"/>
      <c r="KZU56" s="374"/>
      <c r="KZV56" s="375"/>
      <c r="KZW56" s="374"/>
      <c r="KZX56" s="375"/>
      <c r="KZY56" s="374"/>
      <c r="KZZ56" s="375"/>
      <c r="LAA56" s="374"/>
      <c r="LAB56" s="375"/>
      <c r="LAC56" s="374"/>
      <c r="LAD56" s="375"/>
      <c r="LAE56" s="374"/>
      <c r="LAF56" s="375"/>
      <c r="LAG56" s="374"/>
      <c r="LAH56" s="375"/>
      <c r="LAI56" s="374"/>
      <c r="LAJ56" s="375"/>
      <c r="LAK56" s="374"/>
      <c r="LAL56" s="375"/>
      <c r="LAM56" s="374"/>
      <c r="LAN56" s="375"/>
      <c r="LAO56" s="374"/>
      <c r="LAP56" s="375"/>
      <c r="LAQ56" s="374"/>
      <c r="LAR56" s="375"/>
      <c r="LAS56" s="374"/>
      <c r="LAT56" s="375"/>
      <c r="LAU56" s="374"/>
      <c r="LAV56" s="375"/>
      <c r="LAW56" s="374"/>
      <c r="LAX56" s="375"/>
      <c r="LAY56" s="374"/>
      <c r="LAZ56" s="375"/>
      <c r="LBA56" s="374"/>
      <c r="LBB56" s="375"/>
      <c r="LBC56" s="374"/>
      <c r="LBD56" s="375"/>
      <c r="LBE56" s="374"/>
      <c r="LBF56" s="375"/>
      <c r="LBG56" s="374"/>
      <c r="LBH56" s="375"/>
      <c r="LBI56" s="374"/>
      <c r="LBJ56" s="375"/>
      <c r="LBK56" s="374"/>
      <c r="LBL56" s="375"/>
      <c r="LBM56" s="374"/>
      <c r="LBN56" s="375"/>
      <c r="LBO56" s="374"/>
      <c r="LBP56" s="375"/>
      <c r="LBQ56" s="374"/>
      <c r="LBR56" s="375"/>
      <c r="LBS56" s="374"/>
      <c r="LBT56" s="375"/>
      <c r="LBU56" s="374"/>
      <c r="LBV56" s="375"/>
      <c r="LBW56" s="374"/>
      <c r="LBX56" s="375"/>
      <c r="LBY56" s="374"/>
      <c r="LBZ56" s="375"/>
      <c r="LCA56" s="374"/>
      <c r="LCB56" s="375"/>
      <c r="LCC56" s="374"/>
      <c r="LCD56" s="375"/>
      <c r="LCE56" s="374"/>
      <c r="LCF56" s="375"/>
      <c r="LCG56" s="374"/>
      <c r="LCH56" s="375"/>
      <c r="LCI56" s="374"/>
      <c r="LCJ56" s="375"/>
      <c r="LCK56" s="374"/>
      <c r="LCL56" s="375"/>
      <c r="LCM56" s="374"/>
      <c r="LCN56" s="375"/>
      <c r="LCO56" s="374"/>
      <c r="LCP56" s="375"/>
      <c r="LCQ56" s="374"/>
      <c r="LCR56" s="375"/>
      <c r="LCS56" s="374"/>
      <c r="LCT56" s="375"/>
      <c r="LCU56" s="374"/>
      <c r="LCV56" s="375"/>
      <c r="LCW56" s="374"/>
      <c r="LCX56" s="375"/>
      <c r="LCY56" s="374"/>
      <c r="LCZ56" s="375"/>
      <c r="LDA56" s="374"/>
      <c r="LDB56" s="375"/>
      <c r="LDC56" s="374"/>
      <c r="LDD56" s="375"/>
      <c r="LDE56" s="374"/>
      <c r="LDF56" s="375"/>
      <c r="LDG56" s="374"/>
      <c r="LDH56" s="375"/>
      <c r="LDI56" s="374"/>
      <c r="LDJ56" s="375"/>
      <c r="LDK56" s="374"/>
      <c r="LDL56" s="375"/>
      <c r="LDM56" s="374"/>
      <c r="LDN56" s="375"/>
      <c r="LDO56" s="374"/>
      <c r="LDP56" s="375"/>
      <c r="LDQ56" s="374"/>
      <c r="LDR56" s="375"/>
      <c r="LDS56" s="374"/>
      <c r="LDT56" s="375"/>
      <c r="LDU56" s="374"/>
      <c r="LDV56" s="375"/>
      <c r="LDW56" s="374"/>
      <c r="LDX56" s="375"/>
      <c r="LDY56" s="374"/>
      <c r="LDZ56" s="375"/>
      <c r="LEA56" s="374"/>
      <c r="LEB56" s="375"/>
      <c r="LEC56" s="374"/>
      <c r="LED56" s="375"/>
      <c r="LEE56" s="374"/>
      <c r="LEF56" s="375"/>
      <c r="LEG56" s="374"/>
      <c r="LEH56" s="375"/>
      <c r="LEI56" s="374"/>
      <c r="LEJ56" s="375"/>
      <c r="LEK56" s="374"/>
      <c r="LEL56" s="375"/>
      <c r="LEM56" s="374"/>
      <c r="LEN56" s="375"/>
      <c r="LEO56" s="374"/>
      <c r="LEP56" s="375"/>
      <c r="LEQ56" s="374"/>
      <c r="LER56" s="375"/>
      <c r="LES56" s="374"/>
      <c r="LET56" s="375"/>
      <c r="LEU56" s="374"/>
      <c r="LEV56" s="375"/>
      <c r="LEW56" s="374"/>
      <c r="LEX56" s="375"/>
      <c r="LEY56" s="374"/>
      <c r="LEZ56" s="375"/>
      <c r="LFA56" s="374"/>
      <c r="LFB56" s="375"/>
      <c r="LFC56" s="374"/>
      <c r="LFD56" s="375"/>
      <c r="LFE56" s="374"/>
      <c r="LFF56" s="375"/>
      <c r="LFG56" s="374"/>
      <c r="LFH56" s="375"/>
      <c r="LFI56" s="374"/>
      <c r="LFJ56" s="375"/>
      <c r="LFK56" s="374"/>
      <c r="LFL56" s="375"/>
      <c r="LFM56" s="374"/>
      <c r="LFN56" s="375"/>
      <c r="LFO56" s="374"/>
      <c r="LFP56" s="375"/>
      <c r="LFQ56" s="374"/>
      <c r="LFR56" s="375"/>
      <c r="LFS56" s="374"/>
      <c r="LFT56" s="375"/>
      <c r="LFU56" s="374"/>
      <c r="LFV56" s="375"/>
      <c r="LFW56" s="374"/>
      <c r="LFX56" s="375"/>
      <c r="LFY56" s="374"/>
      <c r="LFZ56" s="375"/>
      <c r="LGA56" s="374"/>
      <c r="LGB56" s="375"/>
      <c r="LGC56" s="374"/>
      <c r="LGD56" s="375"/>
      <c r="LGE56" s="374"/>
      <c r="LGF56" s="375"/>
      <c r="LGG56" s="374"/>
      <c r="LGH56" s="375"/>
      <c r="LGI56" s="374"/>
      <c r="LGJ56" s="375"/>
      <c r="LGK56" s="374"/>
      <c r="LGL56" s="375"/>
      <c r="LGM56" s="374"/>
      <c r="LGN56" s="375"/>
      <c r="LGO56" s="374"/>
      <c r="LGP56" s="375"/>
      <c r="LGQ56" s="374"/>
      <c r="LGR56" s="375"/>
      <c r="LGS56" s="374"/>
      <c r="LGT56" s="375"/>
      <c r="LGU56" s="374"/>
      <c r="LGV56" s="375"/>
      <c r="LGW56" s="374"/>
      <c r="LGX56" s="375"/>
      <c r="LGY56" s="374"/>
      <c r="LGZ56" s="375"/>
      <c r="LHA56" s="374"/>
      <c r="LHB56" s="375"/>
      <c r="LHC56" s="374"/>
      <c r="LHD56" s="375"/>
      <c r="LHE56" s="374"/>
      <c r="LHF56" s="375"/>
      <c r="LHG56" s="374"/>
      <c r="LHH56" s="375"/>
      <c r="LHI56" s="374"/>
      <c r="LHJ56" s="375"/>
      <c r="LHK56" s="374"/>
      <c r="LHL56" s="375"/>
      <c r="LHM56" s="374"/>
      <c r="LHN56" s="375"/>
      <c r="LHO56" s="374"/>
      <c r="LHP56" s="375"/>
      <c r="LHQ56" s="374"/>
      <c r="LHR56" s="375"/>
      <c r="LHS56" s="374"/>
      <c r="LHT56" s="375"/>
      <c r="LHU56" s="374"/>
      <c r="LHV56" s="375"/>
      <c r="LHW56" s="374"/>
      <c r="LHX56" s="375"/>
      <c r="LHY56" s="374"/>
      <c r="LHZ56" s="375"/>
      <c r="LIA56" s="374"/>
      <c r="LIB56" s="375"/>
      <c r="LIC56" s="374"/>
      <c r="LID56" s="375"/>
      <c r="LIE56" s="374"/>
      <c r="LIF56" s="375"/>
      <c r="LIG56" s="374"/>
      <c r="LIH56" s="375"/>
      <c r="LII56" s="374"/>
      <c r="LIJ56" s="375"/>
      <c r="LIK56" s="374"/>
      <c r="LIL56" s="375"/>
      <c r="LIM56" s="374"/>
      <c r="LIN56" s="375"/>
      <c r="LIO56" s="374"/>
      <c r="LIP56" s="375"/>
      <c r="LIQ56" s="374"/>
      <c r="LIR56" s="375"/>
      <c r="LIS56" s="374"/>
      <c r="LIT56" s="375"/>
      <c r="LIU56" s="374"/>
      <c r="LIV56" s="375"/>
      <c r="LIW56" s="374"/>
      <c r="LIX56" s="375"/>
      <c r="LIY56" s="374"/>
      <c r="LIZ56" s="375"/>
      <c r="LJA56" s="374"/>
      <c r="LJB56" s="375"/>
      <c r="LJC56" s="374"/>
      <c r="LJD56" s="375"/>
      <c r="LJE56" s="374"/>
      <c r="LJF56" s="375"/>
      <c r="LJG56" s="374"/>
      <c r="LJH56" s="375"/>
      <c r="LJI56" s="374"/>
      <c r="LJJ56" s="375"/>
      <c r="LJK56" s="374"/>
      <c r="LJL56" s="375"/>
      <c r="LJM56" s="374"/>
      <c r="LJN56" s="375"/>
      <c r="LJO56" s="374"/>
      <c r="LJP56" s="375"/>
      <c r="LJQ56" s="374"/>
      <c r="LJR56" s="375"/>
      <c r="LJS56" s="374"/>
      <c r="LJT56" s="375"/>
      <c r="LJU56" s="374"/>
      <c r="LJV56" s="375"/>
      <c r="LJW56" s="374"/>
      <c r="LJX56" s="375"/>
      <c r="LJY56" s="374"/>
      <c r="LJZ56" s="375"/>
      <c r="LKA56" s="374"/>
      <c r="LKB56" s="375"/>
      <c r="LKC56" s="374"/>
      <c r="LKD56" s="375"/>
      <c r="LKE56" s="374"/>
      <c r="LKF56" s="375"/>
      <c r="LKG56" s="374"/>
      <c r="LKH56" s="375"/>
      <c r="LKI56" s="374"/>
      <c r="LKJ56" s="375"/>
      <c r="LKK56" s="374"/>
      <c r="LKL56" s="375"/>
      <c r="LKM56" s="374"/>
      <c r="LKN56" s="375"/>
      <c r="LKO56" s="374"/>
      <c r="LKP56" s="375"/>
      <c r="LKQ56" s="374"/>
      <c r="LKR56" s="375"/>
      <c r="LKS56" s="374"/>
      <c r="LKT56" s="375"/>
      <c r="LKU56" s="374"/>
      <c r="LKV56" s="375"/>
      <c r="LKW56" s="374"/>
      <c r="LKX56" s="375"/>
      <c r="LKY56" s="374"/>
      <c r="LKZ56" s="375"/>
      <c r="LLA56" s="374"/>
      <c r="LLB56" s="375"/>
      <c r="LLC56" s="374"/>
      <c r="LLD56" s="375"/>
      <c r="LLE56" s="374"/>
      <c r="LLF56" s="375"/>
      <c r="LLG56" s="374"/>
      <c r="LLH56" s="375"/>
      <c r="LLI56" s="374"/>
      <c r="LLJ56" s="375"/>
      <c r="LLK56" s="374"/>
      <c r="LLL56" s="375"/>
      <c r="LLM56" s="374"/>
      <c r="LLN56" s="375"/>
      <c r="LLO56" s="374"/>
      <c r="LLP56" s="375"/>
      <c r="LLQ56" s="374"/>
      <c r="LLR56" s="375"/>
      <c r="LLS56" s="374"/>
      <c r="LLT56" s="375"/>
      <c r="LLU56" s="374"/>
      <c r="LLV56" s="375"/>
      <c r="LLW56" s="374"/>
      <c r="LLX56" s="375"/>
      <c r="LLY56" s="374"/>
      <c r="LLZ56" s="375"/>
      <c r="LMA56" s="374"/>
      <c r="LMB56" s="375"/>
      <c r="LMC56" s="374"/>
      <c r="LMD56" s="375"/>
      <c r="LME56" s="374"/>
      <c r="LMF56" s="375"/>
      <c r="LMG56" s="374"/>
      <c r="LMH56" s="375"/>
      <c r="LMI56" s="374"/>
      <c r="LMJ56" s="375"/>
      <c r="LMK56" s="374"/>
      <c r="LML56" s="375"/>
      <c r="LMM56" s="374"/>
      <c r="LMN56" s="375"/>
      <c r="LMO56" s="374"/>
      <c r="LMP56" s="375"/>
      <c r="LMQ56" s="374"/>
      <c r="LMR56" s="375"/>
      <c r="LMS56" s="374"/>
      <c r="LMT56" s="375"/>
      <c r="LMU56" s="374"/>
      <c r="LMV56" s="375"/>
      <c r="LMW56" s="374"/>
      <c r="LMX56" s="375"/>
      <c r="LMY56" s="374"/>
      <c r="LMZ56" s="375"/>
      <c r="LNA56" s="374"/>
      <c r="LNB56" s="375"/>
      <c r="LNC56" s="374"/>
      <c r="LND56" s="375"/>
      <c r="LNE56" s="374"/>
      <c r="LNF56" s="375"/>
      <c r="LNG56" s="374"/>
      <c r="LNH56" s="375"/>
      <c r="LNI56" s="374"/>
      <c r="LNJ56" s="375"/>
      <c r="LNK56" s="374"/>
      <c r="LNL56" s="375"/>
      <c r="LNM56" s="374"/>
      <c r="LNN56" s="375"/>
      <c r="LNO56" s="374"/>
      <c r="LNP56" s="375"/>
      <c r="LNQ56" s="374"/>
      <c r="LNR56" s="375"/>
      <c r="LNS56" s="374"/>
      <c r="LNT56" s="375"/>
      <c r="LNU56" s="374"/>
      <c r="LNV56" s="375"/>
      <c r="LNW56" s="374"/>
      <c r="LNX56" s="375"/>
      <c r="LNY56" s="374"/>
      <c r="LNZ56" s="375"/>
      <c r="LOA56" s="374"/>
      <c r="LOB56" s="375"/>
      <c r="LOC56" s="374"/>
      <c r="LOD56" s="375"/>
      <c r="LOE56" s="374"/>
      <c r="LOF56" s="375"/>
      <c r="LOG56" s="374"/>
      <c r="LOH56" s="375"/>
      <c r="LOI56" s="374"/>
      <c r="LOJ56" s="375"/>
      <c r="LOK56" s="374"/>
      <c r="LOL56" s="375"/>
      <c r="LOM56" s="374"/>
      <c r="LON56" s="375"/>
      <c r="LOO56" s="374"/>
      <c r="LOP56" s="375"/>
      <c r="LOQ56" s="374"/>
      <c r="LOR56" s="375"/>
      <c r="LOS56" s="374"/>
      <c r="LOT56" s="375"/>
      <c r="LOU56" s="374"/>
      <c r="LOV56" s="375"/>
      <c r="LOW56" s="374"/>
      <c r="LOX56" s="375"/>
      <c r="LOY56" s="374"/>
      <c r="LOZ56" s="375"/>
      <c r="LPA56" s="374"/>
      <c r="LPB56" s="375"/>
      <c r="LPC56" s="374"/>
      <c r="LPD56" s="375"/>
      <c r="LPE56" s="374"/>
      <c r="LPF56" s="375"/>
      <c r="LPG56" s="374"/>
      <c r="LPH56" s="375"/>
      <c r="LPI56" s="374"/>
      <c r="LPJ56" s="375"/>
      <c r="LPK56" s="374"/>
      <c r="LPL56" s="375"/>
      <c r="LPM56" s="374"/>
      <c r="LPN56" s="375"/>
      <c r="LPO56" s="374"/>
      <c r="LPP56" s="375"/>
      <c r="LPQ56" s="374"/>
      <c r="LPR56" s="375"/>
      <c r="LPS56" s="374"/>
      <c r="LPT56" s="375"/>
      <c r="LPU56" s="374"/>
      <c r="LPV56" s="375"/>
      <c r="LPW56" s="374"/>
      <c r="LPX56" s="375"/>
      <c r="LPY56" s="374"/>
      <c r="LPZ56" s="375"/>
      <c r="LQA56" s="374"/>
      <c r="LQB56" s="375"/>
      <c r="LQC56" s="374"/>
      <c r="LQD56" s="375"/>
      <c r="LQE56" s="374"/>
      <c r="LQF56" s="375"/>
      <c r="LQG56" s="374"/>
      <c r="LQH56" s="375"/>
      <c r="LQI56" s="374"/>
      <c r="LQJ56" s="375"/>
      <c r="LQK56" s="374"/>
      <c r="LQL56" s="375"/>
      <c r="LQM56" s="374"/>
      <c r="LQN56" s="375"/>
      <c r="LQO56" s="374"/>
      <c r="LQP56" s="375"/>
      <c r="LQQ56" s="374"/>
      <c r="LQR56" s="375"/>
      <c r="LQS56" s="374"/>
      <c r="LQT56" s="375"/>
      <c r="LQU56" s="374"/>
      <c r="LQV56" s="375"/>
      <c r="LQW56" s="374"/>
      <c r="LQX56" s="375"/>
      <c r="LQY56" s="374"/>
      <c r="LQZ56" s="375"/>
      <c r="LRA56" s="374"/>
      <c r="LRB56" s="375"/>
      <c r="LRC56" s="374"/>
      <c r="LRD56" s="375"/>
      <c r="LRE56" s="374"/>
      <c r="LRF56" s="375"/>
      <c r="LRG56" s="374"/>
      <c r="LRH56" s="375"/>
      <c r="LRI56" s="374"/>
      <c r="LRJ56" s="375"/>
      <c r="LRK56" s="374"/>
      <c r="LRL56" s="375"/>
      <c r="LRM56" s="374"/>
      <c r="LRN56" s="375"/>
      <c r="LRO56" s="374"/>
      <c r="LRP56" s="375"/>
      <c r="LRQ56" s="374"/>
      <c r="LRR56" s="375"/>
      <c r="LRS56" s="374"/>
      <c r="LRT56" s="375"/>
      <c r="LRU56" s="374"/>
      <c r="LRV56" s="375"/>
      <c r="LRW56" s="374"/>
      <c r="LRX56" s="375"/>
      <c r="LRY56" s="374"/>
      <c r="LRZ56" s="375"/>
      <c r="LSA56" s="374"/>
      <c r="LSB56" s="375"/>
      <c r="LSC56" s="374"/>
      <c r="LSD56" s="375"/>
      <c r="LSE56" s="374"/>
      <c r="LSF56" s="375"/>
      <c r="LSG56" s="374"/>
      <c r="LSH56" s="375"/>
      <c r="LSI56" s="374"/>
      <c r="LSJ56" s="375"/>
      <c r="LSK56" s="374"/>
      <c r="LSL56" s="375"/>
      <c r="LSM56" s="374"/>
      <c r="LSN56" s="375"/>
      <c r="LSO56" s="374"/>
      <c r="LSP56" s="375"/>
      <c r="LSQ56" s="374"/>
      <c r="LSR56" s="375"/>
      <c r="LSS56" s="374"/>
      <c r="LST56" s="375"/>
      <c r="LSU56" s="374"/>
      <c r="LSV56" s="375"/>
      <c r="LSW56" s="374"/>
      <c r="LSX56" s="375"/>
      <c r="LSY56" s="374"/>
      <c r="LSZ56" s="375"/>
      <c r="LTA56" s="374"/>
      <c r="LTB56" s="375"/>
      <c r="LTC56" s="374"/>
      <c r="LTD56" s="375"/>
      <c r="LTE56" s="374"/>
      <c r="LTF56" s="375"/>
      <c r="LTG56" s="374"/>
      <c r="LTH56" s="375"/>
      <c r="LTI56" s="374"/>
      <c r="LTJ56" s="375"/>
      <c r="LTK56" s="374"/>
      <c r="LTL56" s="375"/>
      <c r="LTM56" s="374"/>
      <c r="LTN56" s="375"/>
      <c r="LTO56" s="374"/>
      <c r="LTP56" s="375"/>
      <c r="LTQ56" s="374"/>
      <c r="LTR56" s="375"/>
      <c r="LTS56" s="374"/>
      <c r="LTT56" s="375"/>
      <c r="LTU56" s="374"/>
      <c r="LTV56" s="375"/>
      <c r="LTW56" s="374"/>
      <c r="LTX56" s="375"/>
      <c r="LTY56" s="374"/>
      <c r="LTZ56" s="375"/>
      <c r="LUA56" s="374"/>
      <c r="LUB56" s="375"/>
      <c r="LUC56" s="374"/>
      <c r="LUD56" s="375"/>
      <c r="LUE56" s="374"/>
      <c r="LUF56" s="375"/>
      <c r="LUG56" s="374"/>
      <c r="LUH56" s="375"/>
      <c r="LUI56" s="374"/>
      <c r="LUJ56" s="375"/>
      <c r="LUK56" s="374"/>
      <c r="LUL56" s="375"/>
      <c r="LUM56" s="374"/>
      <c r="LUN56" s="375"/>
      <c r="LUO56" s="374"/>
      <c r="LUP56" s="375"/>
      <c r="LUQ56" s="374"/>
      <c r="LUR56" s="375"/>
      <c r="LUS56" s="374"/>
      <c r="LUT56" s="375"/>
      <c r="LUU56" s="374"/>
      <c r="LUV56" s="375"/>
      <c r="LUW56" s="374"/>
      <c r="LUX56" s="375"/>
      <c r="LUY56" s="374"/>
      <c r="LUZ56" s="375"/>
      <c r="LVA56" s="374"/>
      <c r="LVB56" s="375"/>
      <c r="LVC56" s="374"/>
      <c r="LVD56" s="375"/>
      <c r="LVE56" s="374"/>
      <c r="LVF56" s="375"/>
      <c r="LVG56" s="374"/>
      <c r="LVH56" s="375"/>
      <c r="LVI56" s="374"/>
      <c r="LVJ56" s="375"/>
      <c r="LVK56" s="374"/>
      <c r="LVL56" s="375"/>
      <c r="LVM56" s="374"/>
      <c r="LVN56" s="375"/>
      <c r="LVO56" s="374"/>
      <c r="LVP56" s="375"/>
      <c r="LVQ56" s="374"/>
      <c r="LVR56" s="375"/>
      <c r="LVS56" s="374"/>
      <c r="LVT56" s="375"/>
      <c r="LVU56" s="374"/>
      <c r="LVV56" s="375"/>
      <c r="LVW56" s="374"/>
      <c r="LVX56" s="375"/>
      <c r="LVY56" s="374"/>
      <c r="LVZ56" s="375"/>
      <c r="LWA56" s="374"/>
      <c r="LWB56" s="375"/>
      <c r="LWC56" s="374"/>
      <c r="LWD56" s="375"/>
      <c r="LWE56" s="374"/>
      <c r="LWF56" s="375"/>
      <c r="LWG56" s="374"/>
      <c r="LWH56" s="375"/>
      <c r="LWI56" s="374"/>
      <c r="LWJ56" s="375"/>
      <c r="LWK56" s="374"/>
      <c r="LWL56" s="375"/>
      <c r="LWM56" s="374"/>
      <c r="LWN56" s="375"/>
      <c r="LWO56" s="374"/>
      <c r="LWP56" s="375"/>
      <c r="LWQ56" s="374"/>
      <c r="LWR56" s="375"/>
      <c r="LWS56" s="374"/>
      <c r="LWT56" s="375"/>
      <c r="LWU56" s="374"/>
      <c r="LWV56" s="375"/>
      <c r="LWW56" s="374"/>
      <c r="LWX56" s="375"/>
      <c r="LWY56" s="374"/>
      <c r="LWZ56" s="375"/>
      <c r="LXA56" s="374"/>
      <c r="LXB56" s="375"/>
      <c r="LXC56" s="374"/>
      <c r="LXD56" s="375"/>
      <c r="LXE56" s="374"/>
      <c r="LXF56" s="375"/>
      <c r="LXG56" s="374"/>
      <c r="LXH56" s="375"/>
      <c r="LXI56" s="374"/>
      <c r="LXJ56" s="375"/>
      <c r="LXK56" s="374"/>
      <c r="LXL56" s="375"/>
      <c r="LXM56" s="374"/>
      <c r="LXN56" s="375"/>
      <c r="LXO56" s="374"/>
      <c r="LXP56" s="375"/>
      <c r="LXQ56" s="374"/>
      <c r="LXR56" s="375"/>
      <c r="LXS56" s="374"/>
      <c r="LXT56" s="375"/>
      <c r="LXU56" s="374"/>
      <c r="LXV56" s="375"/>
      <c r="LXW56" s="374"/>
      <c r="LXX56" s="375"/>
      <c r="LXY56" s="374"/>
      <c r="LXZ56" s="375"/>
      <c r="LYA56" s="374"/>
      <c r="LYB56" s="375"/>
      <c r="LYC56" s="374"/>
      <c r="LYD56" s="375"/>
      <c r="LYE56" s="374"/>
      <c r="LYF56" s="375"/>
      <c r="LYG56" s="374"/>
      <c r="LYH56" s="375"/>
      <c r="LYI56" s="374"/>
      <c r="LYJ56" s="375"/>
      <c r="LYK56" s="374"/>
      <c r="LYL56" s="375"/>
      <c r="LYM56" s="374"/>
      <c r="LYN56" s="375"/>
      <c r="LYO56" s="374"/>
      <c r="LYP56" s="375"/>
      <c r="LYQ56" s="374"/>
      <c r="LYR56" s="375"/>
      <c r="LYS56" s="374"/>
      <c r="LYT56" s="375"/>
      <c r="LYU56" s="374"/>
      <c r="LYV56" s="375"/>
      <c r="LYW56" s="374"/>
      <c r="LYX56" s="375"/>
      <c r="LYY56" s="374"/>
      <c r="LYZ56" s="375"/>
      <c r="LZA56" s="374"/>
      <c r="LZB56" s="375"/>
      <c r="LZC56" s="374"/>
      <c r="LZD56" s="375"/>
      <c r="LZE56" s="374"/>
      <c r="LZF56" s="375"/>
      <c r="LZG56" s="374"/>
      <c r="LZH56" s="375"/>
      <c r="LZI56" s="374"/>
      <c r="LZJ56" s="375"/>
      <c r="LZK56" s="374"/>
      <c r="LZL56" s="375"/>
      <c r="LZM56" s="374"/>
      <c r="LZN56" s="375"/>
      <c r="LZO56" s="374"/>
      <c r="LZP56" s="375"/>
      <c r="LZQ56" s="374"/>
      <c r="LZR56" s="375"/>
      <c r="LZS56" s="374"/>
      <c r="LZT56" s="375"/>
      <c r="LZU56" s="374"/>
      <c r="LZV56" s="375"/>
      <c r="LZW56" s="374"/>
      <c r="LZX56" s="375"/>
      <c r="LZY56" s="374"/>
      <c r="LZZ56" s="375"/>
      <c r="MAA56" s="374"/>
      <c r="MAB56" s="375"/>
      <c r="MAC56" s="374"/>
      <c r="MAD56" s="375"/>
      <c r="MAE56" s="374"/>
      <c r="MAF56" s="375"/>
      <c r="MAG56" s="374"/>
      <c r="MAH56" s="375"/>
      <c r="MAI56" s="374"/>
      <c r="MAJ56" s="375"/>
      <c r="MAK56" s="374"/>
      <c r="MAL56" s="375"/>
      <c r="MAM56" s="374"/>
      <c r="MAN56" s="375"/>
      <c r="MAO56" s="374"/>
      <c r="MAP56" s="375"/>
      <c r="MAQ56" s="374"/>
      <c r="MAR56" s="375"/>
      <c r="MAS56" s="374"/>
      <c r="MAT56" s="375"/>
      <c r="MAU56" s="374"/>
      <c r="MAV56" s="375"/>
      <c r="MAW56" s="374"/>
      <c r="MAX56" s="375"/>
      <c r="MAY56" s="374"/>
      <c r="MAZ56" s="375"/>
      <c r="MBA56" s="374"/>
      <c r="MBB56" s="375"/>
      <c r="MBC56" s="374"/>
      <c r="MBD56" s="375"/>
      <c r="MBE56" s="374"/>
      <c r="MBF56" s="375"/>
      <c r="MBG56" s="374"/>
      <c r="MBH56" s="375"/>
      <c r="MBI56" s="374"/>
      <c r="MBJ56" s="375"/>
      <c r="MBK56" s="374"/>
      <c r="MBL56" s="375"/>
      <c r="MBM56" s="374"/>
      <c r="MBN56" s="375"/>
      <c r="MBO56" s="374"/>
      <c r="MBP56" s="375"/>
      <c r="MBQ56" s="374"/>
      <c r="MBR56" s="375"/>
      <c r="MBS56" s="374"/>
      <c r="MBT56" s="375"/>
      <c r="MBU56" s="374"/>
      <c r="MBV56" s="375"/>
      <c r="MBW56" s="374"/>
      <c r="MBX56" s="375"/>
      <c r="MBY56" s="374"/>
      <c r="MBZ56" s="375"/>
      <c r="MCA56" s="374"/>
      <c r="MCB56" s="375"/>
      <c r="MCC56" s="374"/>
      <c r="MCD56" s="375"/>
      <c r="MCE56" s="374"/>
      <c r="MCF56" s="375"/>
      <c r="MCG56" s="374"/>
      <c r="MCH56" s="375"/>
      <c r="MCI56" s="374"/>
      <c r="MCJ56" s="375"/>
      <c r="MCK56" s="374"/>
      <c r="MCL56" s="375"/>
      <c r="MCM56" s="374"/>
      <c r="MCN56" s="375"/>
      <c r="MCO56" s="374"/>
      <c r="MCP56" s="375"/>
      <c r="MCQ56" s="374"/>
      <c r="MCR56" s="375"/>
      <c r="MCS56" s="374"/>
      <c r="MCT56" s="375"/>
      <c r="MCU56" s="374"/>
      <c r="MCV56" s="375"/>
      <c r="MCW56" s="374"/>
      <c r="MCX56" s="375"/>
      <c r="MCY56" s="374"/>
      <c r="MCZ56" s="375"/>
      <c r="MDA56" s="374"/>
      <c r="MDB56" s="375"/>
      <c r="MDC56" s="374"/>
      <c r="MDD56" s="375"/>
      <c r="MDE56" s="374"/>
      <c r="MDF56" s="375"/>
      <c r="MDG56" s="374"/>
      <c r="MDH56" s="375"/>
      <c r="MDI56" s="374"/>
      <c r="MDJ56" s="375"/>
      <c r="MDK56" s="374"/>
      <c r="MDL56" s="375"/>
      <c r="MDM56" s="374"/>
      <c r="MDN56" s="375"/>
      <c r="MDO56" s="374"/>
      <c r="MDP56" s="375"/>
      <c r="MDQ56" s="374"/>
      <c r="MDR56" s="375"/>
      <c r="MDS56" s="374"/>
      <c r="MDT56" s="375"/>
      <c r="MDU56" s="374"/>
      <c r="MDV56" s="375"/>
      <c r="MDW56" s="374"/>
      <c r="MDX56" s="375"/>
      <c r="MDY56" s="374"/>
      <c r="MDZ56" s="375"/>
      <c r="MEA56" s="374"/>
      <c r="MEB56" s="375"/>
      <c r="MEC56" s="374"/>
      <c r="MED56" s="375"/>
      <c r="MEE56" s="374"/>
      <c r="MEF56" s="375"/>
      <c r="MEG56" s="374"/>
      <c r="MEH56" s="375"/>
      <c r="MEI56" s="374"/>
      <c r="MEJ56" s="375"/>
      <c r="MEK56" s="374"/>
      <c r="MEL56" s="375"/>
      <c r="MEM56" s="374"/>
      <c r="MEN56" s="375"/>
      <c r="MEO56" s="374"/>
      <c r="MEP56" s="375"/>
      <c r="MEQ56" s="374"/>
      <c r="MER56" s="375"/>
      <c r="MES56" s="374"/>
      <c r="MET56" s="375"/>
      <c r="MEU56" s="374"/>
      <c r="MEV56" s="375"/>
      <c r="MEW56" s="374"/>
      <c r="MEX56" s="375"/>
      <c r="MEY56" s="374"/>
      <c r="MEZ56" s="375"/>
      <c r="MFA56" s="374"/>
      <c r="MFB56" s="375"/>
      <c r="MFC56" s="374"/>
      <c r="MFD56" s="375"/>
      <c r="MFE56" s="374"/>
      <c r="MFF56" s="375"/>
      <c r="MFG56" s="374"/>
      <c r="MFH56" s="375"/>
      <c r="MFI56" s="374"/>
      <c r="MFJ56" s="375"/>
      <c r="MFK56" s="374"/>
      <c r="MFL56" s="375"/>
      <c r="MFM56" s="374"/>
      <c r="MFN56" s="375"/>
      <c r="MFO56" s="374"/>
      <c r="MFP56" s="375"/>
      <c r="MFQ56" s="374"/>
      <c r="MFR56" s="375"/>
      <c r="MFS56" s="374"/>
      <c r="MFT56" s="375"/>
      <c r="MFU56" s="374"/>
      <c r="MFV56" s="375"/>
      <c r="MFW56" s="374"/>
      <c r="MFX56" s="375"/>
      <c r="MFY56" s="374"/>
      <c r="MFZ56" s="375"/>
      <c r="MGA56" s="374"/>
      <c r="MGB56" s="375"/>
      <c r="MGC56" s="374"/>
      <c r="MGD56" s="375"/>
      <c r="MGE56" s="374"/>
      <c r="MGF56" s="375"/>
      <c r="MGG56" s="374"/>
      <c r="MGH56" s="375"/>
      <c r="MGI56" s="374"/>
      <c r="MGJ56" s="375"/>
      <c r="MGK56" s="374"/>
      <c r="MGL56" s="375"/>
      <c r="MGM56" s="374"/>
      <c r="MGN56" s="375"/>
      <c r="MGO56" s="374"/>
      <c r="MGP56" s="375"/>
      <c r="MGQ56" s="374"/>
      <c r="MGR56" s="375"/>
      <c r="MGS56" s="374"/>
      <c r="MGT56" s="375"/>
      <c r="MGU56" s="374"/>
      <c r="MGV56" s="375"/>
      <c r="MGW56" s="374"/>
      <c r="MGX56" s="375"/>
      <c r="MGY56" s="374"/>
      <c r="MGZ56" s="375"/>
      <c r="MHA56" s="374"/>
      <c r="MHB56" s="375"/>
      <c r="MHC56" s="374"/>
      <c r="MHD56" s="375"/>
      <c r="MHE56" s="374"/>
      <c r="MHF56" s="375"/>
      <c r="MHG56" s="374"/>
      <c r="MHH56" s="375"/>
      <c r="MHI56" s="374"/>
      <c r="MHJ56" s="375"/>
      <c r="MHK56" s="374"/>
      <c r="MHL56" s="375"/>
      <c r="MHM56" s="374"/>
      <c r="MHN56" s="375"/>
      <c r="MHO56" s="374"/>
      <c r="MHP56" s="375"/>
      <c r="MHQ56" s="374"/>
      <c r="MHR56" s="375"/>
      <c r="MHS56" s="374"/>
      <c r="MHT56" s="375"/>
      <c r="MHU56" s="374"/>
      <c r="MHV56" s="375"/>
      <c r="MHW56" s="374"/>
      <c r="MHX56" s="375"/>
      <c r="MHY56" s="374"/>
      <c r="MHZ56" s="375"/>
      <c r="MIA56" s="374"/>
      <c r="MIB56" s="375"/>
      <c r="MIC56" s="374"/>
      <c r="MID56" s="375"/>
      <c r="MIE56" s="374"/>
      <c r="MIF56" s="375"/>
      <c r="MIG56" s="374"/>
      <c r="MIH56" s="375"/>
      <c r="MII56" s="374"/>
      <c r="MIJ56" s="375"/>
      <c r="MIK56" s="374"/>
      <c r="MIL56" s="375"/>
      <c r="MIM56" s="374"/>
      <c r="MIN56" s="375"/>
      <c r="MIO56" s="374"/>
      <c r="MIP56" s="375"/>
      <c r="MIQ56" s="374"/>
      <c r="MIR56" s="375"/>
      <c r="MIS56" s="374"/>
      <c r="MIT56" s="375"/>
      <c r="MIU56" s="374"/>
      <c r="MIV56" s="375"/>
      <c r="MIW56" s="374"/>
      <c r="MIX56" s="375"/>
      <c r="MIY56" s="374"/>
      <c r="MIZ56" s="375"/>
      <c r="MJA56" s="374"/>
      <c r="MJB56" s="375"/>
      <c r="MJC56" s="374"/>
      <c r="MJD56" s="375"/>
      <c r="MJE56" s="374"/>
      <c r="MJF56" s="375"/>
      <c r="MJG56" s="374"/>
      <c r="MJH56" s="375"/>
      <c r="MJI56" s="374"/>
      <c r="MJJ56" s="375"/>
      <c r="MJK56" s="374"/>
      <c r="MJL56" s="375"/>
      <c r="MJM56" s="374"/>
      <c r="MJN56" s="375"/>
      <c r="MJO56" s="374"/>
      <c r="MJP56" s="375"/>
      <c r="MJQ56" s="374"/>
      <c r="MJR56" s="375"/>
      <c r="MJS56" s="374"/>
      <c r="MJT56" s="375"/>
      <c r="MJU56" s="374"/>
      <c r="MJV56" s="375"/>
      <c r="MJW56" s="374"/>
      <c r="MJX56" s="375"/>
      <c r="MJY56" s="374"/>
      <c r="MJZ56" s="375"/>
      <c r="MKA56" s="374"/>
      <c r="MKB56" s="375"/>
      <c r="MKC56" s="374"/>
      <c r="MKD56" s="375"/>
      <c r="MKE56" s="374"/>
      <c r="MKF56" s="375"/>
      <c r="MKG56" s="374"/>
      <c r="MKH56" s="375"/>
      <c r="MKI56" s="374"/>
      <c r="MKJ56" s="375"/>
      <c r="MKK56" s="374"/>
      <c r="MKL56" s="375"/>
      <c r="MKM56" s="374"/>
      <c r="MKN56" s="375"/>
      <c r="MKO56" s="374"/>
      <c r="MKP56" s="375"/>
      <c r="MKQ56" s="374"/>
      <c r="MKR56" s="375"/>
      <c r="MKS56" s="374"/>
      <c r="MKT56" s="375"/>
      <c r="MKU56" s="374"/>
      <c r="MKV56" s="375"/>
      <c r="MKW56" s="374"/>
      <c r="MKX56" s="375"/>
      <c r="MKY56" s="374"/>
      <c r="MKZ56" s="375"/>
      <c r="MLA56" s="374"/>
      <c r="MLB56" s="375"/>
      <c r="MLC56" s="374"/>
      <c r="MLD56" s="375"/>
      <c r="MLE56" s="374"/>
      <c r="MLF56" s="375"/>
      <c r="MLG56" s="374"/>
      <c r="MLH56" s="375"/>
      <c r="MLI56" s="374"/>
      <c r="MLJ56" s="375"/>
      <c r="MLK56" s="374"/>
      <c r="MLL56" s="375"/>
      <c r="MLM56" s="374"/>
      <c r="MLN56" s="375"/>
      <c r="MLO56" s="374"/>
      <c r="MLP56" s="375"/>
      <c r="MLQ56" s="374"/>
      <c r="MLR56" s="375"/>
      <c r="MLS56" s="374"/>
      <c r="MLT56" s="375"/>
      <c r="MLU56" s="374"/>
      <c r="MLV56" s="375"/>
      <c r="MLW56" s="374"/>
      <c r="MLX56" s="375"/>
      <c r="MLY56" s="374"/>
      <c r="MLZ56" s="375"/>
      <c r="MMA56" s="374"/>
      <c r="MMB56" s="375"/>
      <c r="MMC56" s="374"/>
      <c r="MMD56" s="375"/>
      <c r="MME56" s="374"/>
      <c r="MMF56" s="375"/>
      <c r="MMG56" s="374"/>
      <c r="MMH56" s="375"/>
      <c r="MMI56" s="374"/>
      <c r="MMJ56" s="375"/>
      <c r="MMK56" s="374"/>
      <c r="MML56" s="375"/>
      <c r="MMM56" s="374"/>
      <c r="MMN56" s="375"/>
      <c r="MMO56" s="374"/>
      <c r="MMP56" s="375"/>
      <c r="MMQ56" s="374"/>
      <c r="MMR56" s="375"/>
      <c r="MMS56" s="374"/>
      <c r="MMT56" s="375"/>
      <c r="MMU56" s="374"/>
      <c r="MMV56" s="375"/>
      <c r="MMW56" s="374"/>
      <c r="MMX56" s="375"/>
      <c r="MMY56" s="374"/>
      <c r="MMZ56" s="375"/>
      <c r="MNA56" s="374"/>
      <c r="MNB56" s="375"/>
      <c r="MNC56" s="374"/>
      <c r="MND56" s="375"/>
      <c r="MNE56" s="374"/>
      <c r="MNF56" s="375"/>
      <c r="MNG56" s="374"/>
      <c r="MNH56" s="375"/>
      <c r="MNI56" s="374"/>
      <c r="MNJ56" s="375"/>
      <c r="MNK56" s="374"/>
      <c r="MNL56" s="375"/>
      <c r="MNM56" s="374"/>
      <c r="MNN56" s="375"/>
      <c r="MNO56" s="374"/>
      <c r="MNP56" s="375"/>
      <c r="MNQ56" s="374"/>
      <c r="MNR56" s="375"/>
      <c r="MNS56" s="374"/>
      <c r="MNT56" s="375"/>
      <c r="MNU56" s="374"/>
      <c r="MNV56" s="375"/>
      <c r="MNW56" s="374"/>
      <c r="MNX56" s="375"/>
      <c r="MNY56" s="374"/>
      <c r="MNZ56" s="375"/>
      <c r="MOA56" s="374"/>
      <c r="MOB56" s="375"/>
      <c r="MOC56" s="374"/>
      <c r="MOD56" s="375"/>
      <c r="MOE56" s="374"/>
      <c r="MOF56" s="375"/>
      <c r="MOG56" s="374"/>
      <c r="MOH56" s="375"/>
      <c r="MOI56" s="374"/>
      <c r="MOJ56" s="375"/>
      <c r="MOK56" s="374"/>
      <c r="MOL56" s="375"/>
      <c r="MOM56" s="374"/>
      <c r="MON56" s="375"/>
      <c r="MOO56" s="374"/>
      <c r="MOP56" s="375"/>
      <c r="MOQ56" s="374"/>
      <c r="MOR56" s="375"/>
      <c r="MOS56" s="374"/>
      <c r="MOT56" s="375"/>
      <c r="MOU56" s="374"/>
      <c r="MOV56" s="375"/>
      <c r="MOW56" s="374"/>
      <c r="MOX56" s="375"/>
      <c r="MOY56" s="374"/>
      <c r="MOZ56" s="375"/>
      <c r="MPA56" s="374"/>
      <c r="MPB56" s="375"/>
      <c r="MPC56" s="374"/>
      <c r="MPD56" s="375"/>
      <c r="MPE56" s="374"/>
      <c r="MPF56" s="375"/>
      <c r="MPG56" s="374"/>
      <c r="MPH56" s="375"/>
      <c r="MPI56" s="374"/>
      <c r="MPJ56" s="375"/>
      <c r="MPK56" s="374"/>
      <c r="MPL56" s="375"/>
      <c r="MPM56" s="374"/>
      <c r="MPN56" s="375"/>
      <c r="MPO56" s="374"/>
      <c r="MPP56" s="375"/>
      <c r="MPQ56" s="374"/>
      <c r="MPR56" s="375"/>
      <c r="MPS56" s="374"/>
      <c r="MPT56" s="375"/>
      <c r="MPU56" s="374"/>
      <c r="MPV56" s="375"/>
      <c r="MPW56" s="374"/>
      <c r="MPX56" s="375"/>
      <c r="MPY56" s="374"/>
      <c r="MPZ56" s="375"/>
      <c r="MQA56" s="374"/>
      <c r="MQB56" s="375"/>
      <c r="MQC56" s="374"/>
      <c r="MQD56" s="375"/>
      <c r="MQE56" s="374"/>
      <c r="MQF56" s="375"/>
      <c r="MQG56" s="374"/>
      <c r="MQH56" s="375"/>
      <c r="MQI56" s="374"/>
      <c r="MQJ56" s="375"/>
      <c r="MQK56" s="374"/>
      <c r="MQL56" s="375"/>
      <c r="MQM56" s="374"/>
      <c r="MQN56" s="375"/>
      <c r="MQO56" s="374"/>
      <c r="MQP56" s="375"/>
      <c r="MQQ56" s="374"/>
      <c r="MQR56" s="375"/>
      <c r="MQS56" s="374"/>
      <c r="MQT56" s="375"/>
      <c r="MQU56" s="374"/>
      <c r="MQV56" s="375"/>
      <c r="MQW56" s="374"/>
      <c r="MQX56" s="375"/>
      <c r="MQY56" s="374"/>
      <c r="MQZ56" s="375"/>
      <c r="MRA56" s="374"/>
      <c r="MRB56" s="375"/>
      <c r="MRC56" s="374"/>
      <c r="MRD56" s="375"/>
      <c r="MRE56" s="374"/>
      <c r="MRF56" s="375"/>
      <c r="MRG56" s="374"/>
      <c r="MRH56" s="375"/>
      <c r="MRI56" s="374"/>
      <c r="MRJ56" s="375"/>
      <c r="MRK56" s="374"/>
      <c r="MRL56" s="375"/>
      <c r="MRM56" s="374"/>
      <c r="MRN56" s="375"/>
      <c r="MRO56" s="374"/>
      <c r="MRP56" s="375"/>
      <c r="MRQ56" s="374"/>
      <c r="MRR56" s="375"/>
      <c r="MRS56" s="374"/>
      <c r="MRT56" s="375"/>
      <c r="MRU56" s="374"/>
      <c r="MRV56" s="375"/>
      <c r="MRW56" s="374"/>
      <c r="MRX56" s="375"/>
      <c r="MRY56" s="374"/>
      <c r="MRZ56" s="375"/>
      <c r="MSA56" s="374"/>
      <c r="MSB56" s="375"/>
      <c r="MSC56" s="374"/>
      <c r="MSD56" s="375"/>
      <c r="MSE56" s="374"/>
      <c r="MSF56" s="375"/>
      <c r="MSG56" s="374"/>
      <c r="MSH56" s="375"/>
      <c r="MSI56" s="374"/>
      <c r="MSJ56" s="375"/>
      <c r="MSK56" s="374"/>
      <c r="MSL56" s="375"/>
      <c r="MSM56" s="374"/>
      <c r="MSN56" s="375"/>
      <c r="MSO56" s="374"/>
      <c r="MSP56" s="375"/>
      <c r="MSQ56" s="374"/>
      <c r="MSR56" s="375"/>
      <c r="MSS56" s="374"/>
      <c r="MST56" s="375"/>
      <c r="MSU56" s="374"/>
      <c r="MSV56" s="375"/>
      <c r="MSW56" s="374"/>
      <c r="MSX56" s="375"/>
      <c r="MSY56" s="374"/>
      <c r="MSZ56" s="375"/>
      <c r="MTA56" s="374"/>
      <c r="MTB56" s="375"/>
      <c r="MTC56" s="374"/>
      <c r="MTD56" s="375"/>
      <c r="MTE56" s="374"/>
      <c r="MTF56" s="375"/>
      <c r="MTG56" s="374"/>
      <c r="MTH56" s="375"/>
      <c r="MTI56" s="374"/>
      <c r="MTJ56" s="375"/>
      <c r="MTK56" s="374"/>
      <c r="MTL56" s="375"/>
      <c r="MTM56" s="374"/>
      <c r="MTN56" s="375"/>
      <c r="MTO56" s="374"/>
      <c r="MTP56" s="375"/>
      <c r="MTQ56" s="374"/>
      <c r="MTR56" s="375"/>
      <c r="MTS56" s="374"/>
      <c r="MTT56" s="375"/>
      <c r="MTU56" s="374"/>
      <c r="MTV56" s="375"/>
      <c r="MTW56" s="374"/>
      <c r="MTX56" s="375"/>
      <c r="MTY56" s="374"/>
      <c r="MTZ56" s="375"/>
      <c r="MUA56" s="374"/>
      <c r="MUB56" s="375"/>
      <c r="MUC56" s="374"/>
      <c r="MUD56" s="375"/>
      <c r="MUE56" s="374"/>
      <c r="MUF56" s="375"/>
      <c r="MUG56" s="374"/>
      <c r="MUH56" s="375"/>
      <c r="MUI56" s="374"/>
      <c r="MUJ56" s="375"/>
      <c r="MUK56" s="374"/>
      <c r="MUL56" s="375"/>
      <c r="MUM56" s="374"/>
      <c r="MUN56" s="375"/>
      <c r="MUO56" s="374"/>
      <c r="MUP56" s="375"/>
      <c r="MUQ56" s="374"/>
      <c r="MUR56" s="375"/>
      <c r="MUS56" s="374"/>
      <c r="MUT56" s="375"/>
      <c r="MUU56" s="374"/>
      <c r="MUV56" s="375"/>
      <c r="MUW56" s="374"/>
      <c r="MUX56" s="375"/>
      <c r="MUY56" s="374"/>
      <c r="MUZ56" s="375"/>
      <c r="MVA56" s="374"/>
      <c r="MVB56" s="375"/>
      <c r="MVC56" s="374"/>
      <c r="MVD56" s="375"/>
      <c r="MVE56" s="374"/>
      <c r="MVF56" s="375"/>
      <c r="MVG56" s="374"/>
      <c r="MVH56" s="375"/>
      <c r="MVI56" s="374"/>
      <c r="MVJ56" s="375"/>
      <c r="MVK56" s="374"/>
      <c r="MVL56" s="375"/>
      <c r="MVM56" s="374"/>
      <c r="MVN56" s="375"/>
      <c r="MVO56" s="374"/>
      <c r="MVP56" s="375"/>
      <c r="MVQ56" s="374"/>
      <c r="MVR56" s="375"/>
      <c r="MVS56" s="374"/>
      <c r="MVT56" s="375"/>
      <c r="MVU56" s="374"/>
      <c r="MVV56" s="375"/>
      <c r="MVW56" s="374"/>
      <c r="MVX56" s="375"/>
      <c r="MVY56" s="374"/>
      <c r="MVZ56" s="375"/>
      <c r="MWA56" s="374"/>
      <c r="MWB56" s="375"/>
      <c r="MWC56" s="374"/>
      <c r="MWD56" s="375"/>
      <c r="MWE56" s="374"/>
      <c r="MWF56" s="375"/>
      <c r="MWG56" s="374"/>
      <c r="MWH56" s="375"/>
      <c r="MWI56" s="374"/>
      <c r="MWJ56" s="375"/>
      <c r="MWK56" s="374"/>
      <c r="MWL56" s="375"/>
      <c r="MWM56" s="374"/>
      <c r="MWN56" s="375"/>
      <c r="MWO56" s="374"/>
      <c r="MWP56" s="375"/>
      <c r="MWQ56" s="374"/>
      <c r="MWR56" s="375"/>
      <c r="MWS56" s="374"/>
      <c r="MWT56" s="375"/>
      <c r="MWU56" s="374"/>
      <c r="MWV56" s="375"/>
      <c r="MWW56" s="374"/>
      <c r="MWX56" s="375"/>
      <c r="MWY56" s="374"/>
      <c r="MWZ56" s="375"/>
      <c r="MXA56" s="374"/>
      <c r="MXB56" s="375"/>
      <c r="MXC56" s="374"/>
      <c r="MXD56" s="375"/>
      <c r="MXE56" s="374"/>
      <c r="MXF56" s="375"/>
      <c r="MXG56" s="374"/>
      <c r="MXH56" s="375"/>
      <c r="MXI56" s="374"/>
      <c r="MXJ56" s="375"/>
      <c r="MXK56" s="374"/>
      <c r="MXL56" s="375"/>
      <c r="MXM56" s="374"/>
      <c r="MXN56" s="375"/>
      <c r="MXO56" s="374"/>
      <c r="MXP56" s="375"/>
      <c r="MXQ56" s="374"/>
      <c r="MXR56" s="375"/>
      <c r="MXS56" s="374"/>
      <c r="MXT56" s="375"/>
      <c r="MXU56" s="374"/>
      <c r="MXV56" s="375"/>
      <c r="MXW56" s="374"/>
      <c r="MXX56" s="375"/>
      <c r="MXY56" s="374"/>
      <c r="MXZ56" s="375"/>
      <c r="MYA56" s="374"/>
      <c r="MYB56" s="375"/>
      <c r="MYC56" s="374"/>
      <c r="MYD56" s="375"/>
      <c r="MYE56" s="374"/>
      <c r="MYF56" s="375"/>
      <c r="MYG56" s="374"/>
      <c r="MYH56" s="375"/>
      <c r="MYI56" s="374"/>
      <c r="MYJ56" s="375"/>
      <c r="MYK56" s="374"/>
      <c r="MYL56" s="375"/>
      <c r="MYM56" s="374"/>
      <c r="MYN56" s="375"/>
      <c r="MYO56" s="374"/>
      <c r="MYP56" s="375"/>
      <c r="MYQ56" s="374"/>
      <c r="MYR56" s="375"/>
      <c r="MYS56" s="374"/>
      <c r="MYT56" s="375"/>
      <c r="MYU56" s="374"/>
      <c r="MYV56" s="375"/>
      <c r="MYW56" s="374"/>
      <c r="MYX56" s="375"/>
      <c r="MYY56" s="374"/>
      <c r="MYZ56" s="375"/>
      <c r="MZA56" s="374"/>
      <c r="MZB56" s="375"/>
      <c r="MZC56" s="374"/>
      <c r="MZD56" s="375"/>
      <c r="MZE56" s="374"/>
      <c r="MZF56" s="375"/>
      <c r="MZG56" s="374"/>
      <c r="MZH56" s="375"/>
      <c r="MZI56" s="374"/>
      <c r="MZJ56" s="375"/>
      <c r="MZK56" s="374"/>
      <c r="MZL56" s="375"/>
      <c r="MZM56" s="374"/>
      <c r="MZN56" s="375"/>
      <c r="MZO56" s="374"/>
      <c r="MZP56" s="375"/>
      <c r="MZQ56" s="374"/>
      <c r="MZR56" s="375"/>
      <c r="MZS56" s="374"/>
      <c r="MZT56" s="375"/>
      <c r="MZU56" s="374"/>
      <c r="MZV56" s="375"/>
      <c r="MZW56" s="374"/>
      <c r="MZX56" s="375"/>
      <c r="MZY56" s="374"/>
      <c r="MZZ56" s="375"/>
      <c r="NAA56" s="374"/>
      <c r="NAB56" s="375"/>
      <c r="NAC56" s="374"/>
      <c r="NAD56" s="375"/>
      <c r="NAE56" s="374"/>
      <c r="NAF56" s="375"/>
      <c r="NAG56" s="374"/>
      <c r="NAH56" s="375"/>
      <c r="NAI56" s="374"/>
      <c r="NAJ56" s="375"/>
      <c r="NAK56" s="374"/>
      <c r="NAL56" s="375"/>
      <c r="NAM56" s="374"/>
      <c r="NAN56" s="375"/>
      <c r="NAO56" s="374"/>
      <c r="NAP56" s="375"/>
      <c r="NAQ56" s="374"/>
      <c r="NAR56" s="375"/>
      <c r="NAS56" s="374"/>
      <c r="NAT56" s="375"/>
      <c r="NAU56" s="374"/>
      <c r="NAV56" s="375"/>
      <c r="NAW56" s="374"/>
      <c r="NAX56" s="375"/>
      <c r="NAY56" s="374"/>
      <c r="NAZ56" s="375"/>
      <c r="NBA56" s="374"/>
      <c r="NBB56" s="375"/>
      <c r="NBC56" s="374"/>
      <c r="NBD56" s="375"/>
      <c r="NBE56" s="374"/>
      <c r="NBF56" s="375"/>
      <c r="NBG56" s="374"/>
      <c r="NBH56" s="375"/>
      <c r="NBI56" s="374"/>
      <c r="NBJ56" s="375"/>
      <c r="NBK56" s="374"/>
      <c r="NBL56" s="375"/>
      <c r="NBM56" s="374"/>
      <c r="NBN56" s="375"/>
      <c r="NBO56" s="374"/>
      <c r="NBP56" s="375"/>
      <c r="NBQ56" s="374"/>
      <c r="NBR56" s="375"/>
      <c r="NBS56" s="374"/>
      <c r="NBT56" s="375"/>
      <c r="NBU56" s="374"/>
      <c r="NBV56" s="375"/>
      <c r="NBW56" s="374"/>
      <c r="NBX56" s="375"/>
      <c r="NBY56" s="374"/>
      <c r="NBZ56" s="375"/>
      <c r="NCA56" s="374"/>
      <c r="NCB56" s="375"/>
      <c r="NCC56" s="374"/>
      <c r="NCD56" s="375"/>
      <c r="NCE56" s="374"/>
      <c r="NCF56" s="375"/>
      <c r="NCG56" s="374"/>
      <c r="NCH56" s="375"/>
      <c r="NCI56" s="374"/>
      <c r="NCJ56" s="375"/>
      <c r="NCK56" s="374"/>
      <c r="NCL56" s="375"/>
      <c r="NCM56" s="374"/>
      <c r="NCN56" s="375"/>
      <c r="NCO56" s="374"/>
      <c r="NCP56" s="375"/>
      <c r="NCQ56" s="374"/>
      <c r="NCR56" s="375"/>
      <c r="NCS56" s="374"/>
      <c r="NCT56" s="375"/>
      <c r="NCU56" s="374"/>
      <c r="NCV56" s="375"/>
      <c r="NCW56" s="374"/>
      <c r="NCX56" s="375"/>
      <c r="NCY56" s="374"/>
      <c r="NCZ56" s="375"/>
      <c r="NDA56" s="374"/>
      <c r="NDB56" s="375"/>
      <c r="NDC56" s="374"/>
      <c r="NDD56" s="375"/>
      <c r="NDE56" s="374"/>
      <c r="NDF56" s="375"/>
      <c r="NDG56" s="374"/>
      <c r="NDH56" s="375"/>
      <c r="NDI56" s="374"/>
      <c r="NDJ56" s="375"/>
      <c r="NDK56" s="374"/>
      <c r="NDL56" s="375"/>
      <c r="NDM56" s="374"/>
      <c r="NDN56" s="375"/>
      <c r="NDO56" s="374"/>
      <c r="NDP56" s="375"/>
      <c r="NDQ56" s="374"/>
      <c r="NDR56" s="375"/>
      <c r="NDS56" s="374"/>
      <c r="NDT56" s="375"/>
      <c r="NDU56" s="374"/>
      <c r="NDV56" s="375"/>
      <c r="NDW56" s="374"/>
      <c r="NDX56" s="375"/>
      <c r="NDY56" s="374"/>
      <c r="NDZ56" s="375"/>
      <c r="NEA56" s="374"/>
      <c r="NEB56" s="375"/>
      <c r="NEC56" s="374"/>
      <c r="NED56" s="375"/>
      <c r="NEE56" s="374"/>
      <c r="NEF56" s="375"/>
      <c r="NEG56" s="374"/>
      <c r="NEH56" s="375"/>
      <c r="NEI56" s="374"/>
      <c r="NEJ56" s="375"/>
      <c r="NEK56" s="374"/>
      <c r="NEL56" s="375"/>
      <c r="NEM56" s="374"/>
      <c r="NEN56" s="375"/>
      <c r="NEO56" s="374"/>
      <c r="NEP56" s="375"/>
      <c r="NEQ56" s="374"/>
      <c r="NER56" s="375"/>
      <c r="NES56" s="374"/>
      <c r="NET56" s="375"/>
      <c r="NEU56" s="374"/>
      <c r="NEV56" s="375"/>
      <c r="NEW56" s="374"/>
      <c r="NEX56" s="375"/>
      <c r="NEY56" s="374"/>
      <c r="NEZ56" s="375"/>
      <c r="NFA56" s="374"/>
      <c r="NFB56" s="375"/>
      <c r="NFC56" s="374"/>
      <c r="NFD56" s="375"/>
      <c r="NFE56" s="374"/>
      <c r="NFF56" s="375"/>
      <c r="NFG56" s="374"/>
      <c r="NFH56" s="375"/>
      <c r="NFI56" s="374"/>
      <c r="NFJ56" s="375"/>
      <c r="NFK56" s="374"/>
      <c r="NFL56" s="375"/>
      <c r="NFM56" s="374"/>
      <c r="NFN56" s="375"/>
      <c r="NFO56" s="374"/>
      <c r="NFP56" s="375"/>
      <c r="NFQ56" s="374"/>
      <c r="NFR56" s="375"/>
      <c r="NFS56" s="374"/>
      <c r="NFT56" s="375"/>
      <c r="NFU56" s="374"/>
      <c r="NFV56" s="375"/>
      <c r="NFW56" s="374"/>
      <c r="NFX56" s="375"/>
      <c r="NFY56" s="374"/>
      <c r="NFZ56" s="375"/>
      <c r="NGA56" s="374"/>
      <c r="NGB56" s="375"/>
      <c r="NGC56" s="374"/>
      <c r="NGD56" s="375"/>
      <c r="NGE56" s="374"/>
      <c r="NGF56" s="375"/>
      <c r="NGG56" s="374"/>
      <c r="NGH56" s="375"/>
      <c r="NGI56" s="374"/>
      <c r="NGJ56" s="375"/>
      <c r="NGK56" s="374"/>
      <c r="NGL56" s="375"/>
      <c r="NGM56" s="374"/>
      <c r="NGN56" s="375"/>
      <c r="NGO56" s="374"/>
      <c r="NGP56" s="375"/>
      <c r="NGQ56" s="374"/>
      <c r="NGR56" s="375"/>
      <c r="NGS56" s="374"/>
      <c r="NGT56" s="375"/>
      <c r="NGU56" s="374"/>
      <c r="NGV56" s="375"/>
      <c r="NGW56" s="374"/>
      <c r="NGX56" s="375"/>
      <c r="NGY56" s="374"/>
      <c r="NGZ56" s="375"/>
      <c r="NHA56" s="374"/>
      <c r="NHB56" s="375"/>
      <c r="NHC56" s="374"/>
      <c r="NHD56" s="375"/>
      <c r="NHE56" s="374"/>
      <c r="NHF56" s="375"/>
      <c r="NHG56" s="374"/>
      <c r="NHH56" s="375"/>
      <c r="NHI56" s="374"/>
      <c r="NHJ56" s="375"/>
      <c r="NHK56" s="374"/>
      <c r="NHL56" s="375"/>
      <c r="NHM56" s="374"/>
      <c r="NHN56" s="375"/>
      <c r="NHO56" s="374"/>
      <c r="NHP56" s="375"/>
      <c r="NHQ56" s="374"/>
      <c r="NHR56" s="375"/>
      <c r="NHS56" s="374"/>
      <c r="NHT56" s="375"/>
      <c r="NHU56" s="374"/>
      <c r="NHV56" s="375"/>
      <c r="NHW56" s="374"/>
      <c r="NHX56" s="375"/>
      <c r="NHY56" s="374"/>
      <c r="NHZ56" s="375"/>
      <c r="NIA56" s="374"/>
      <c r="NIB56" s="375"/>
      <c r="NIC56" s="374"/>
      <c r="NID56" s="375"/>
      <c r="NIE56" s="374"/>
      <c r="NIF56" s="375"/>
      <c r="NIG56" s="374"/>
      <c r="NIH56" s="375"/>
      <c r="NII56" s="374"/>
      <c r="NIJ56" s="375"/>
      <c r="NIK56" s="374"/>
      <c r="NIL56" s="375"/>
      <c r="NIM56" s="374"/>
      <c r="NIN56" s="375"/>
      <c r="NIO56" s="374"/>
      <c r="NIP56" s="375"/>
      <c r="NIQ56" s="374"/>
      <c r="NIR56" s="375"/>
      <c r="NIS56" s="374"/>
      <c r="NIT56" s="375"/>
      <c r="NIU56" s="374"/>
      <c r="NIV56" s="375"/>
      <c r="NIW56" s="374"/>
      <c r="NIX56" s="375"/>
      <c r="NIY56" s="374"/>
      <c r="NIZ56" s="375"/>
      <c r="NJA56" s="374"/>
      <c r="NJB56" s="375"/>
      <c r="NJC56" s="374"/>
      <c r="NJD56" s="375"/>
      <c r="NJE56" s="374"/>
      <c r="NJF56" s="375"/>
      <c r="NJG56" s="374"/>
      <c r="NJH56" s="375"/>
      <c r="NJI56" s="374"/>
      <c r="NJJ56" s="375"/>
      <c r="NJK56" s="374"/>
      <c r="NJL56" s="375"/>
      <c r="NJM56" s="374"/>
      <c r="NJN56" s="375"/>
      <c r="NJO56" s="374"/>
      <c r="NJP56" s="375"/>
      <c r="NJQ56" s="374"/>
      <c r="NJR56" s="375"/>
      <c r="NJS56" s="374"/>
      <c r="NJT56" s="375"/>
      <c r="NJU56" s="374"/>
      <c r="NJV56" s="375"/>
      <c r="NJW56" s="374"/>
      <c r="NJX56" s="375"/>
      <c r="NJY56" s="374"/>
      <c r="NJZ56" s="375"/>
      <c r="NKA56" s="374"/>
      <c r="NKB56" s="375"/>
      <c r="NKC56" s="374"/>
      <c r="NKD56" s="375"/>
      <c r="NKE56" s="374"/>
      <c r="NKF56" s="375"/>
      <c r="NKG56" s="374"/>
      <c r="NKH56" s="375"/>
      <c r="NKI56" s="374"/>
      <c r="NKJ56" s="375"/>
      <c r="NKK56" s="374"/>
      <c r="NKL56" s="375"/>
      <c r="NKM56" s="374"/>
      <c r="NKN56" s="375"/>
      <c r="NKO56" s="374"/>
      <c r="NKP56" s="375"/>
      <c r="NKQ56" s="374"/>
      <c r="NKR56" s="375"/>
      <c r="NKS56" s="374"/>
      <c r="NKT56" s="375"/>
      <c r="NKU56" s="374"/>
      <c r="NKV56" s="375"/>
      <c r="NKW56" s="374"/>
      <c r="NKX56" s="375"/>
      <c r="NKY56" s="374"/>
      <c r="NKZ56" s="375"/>
      <c r="NLA56" s="374"/>
      <c r="NLB56" s="375"/>
      <c r="NLC56" s="374"/>
      <c r="NLD56" s="375"/>
      <c r="NLE56" s="374"/>
      <c r="NLF56" s="375"/>
      <c r="NLG56" s="374"/>
      <c r="NLH56" s="375"/>
      <c r="NLI56" s="374"/>
      <c r="NLJ56" s="375"/>
      <c r="NLK56" s="374"/>
      <c r="NLL56" s="375"/>
      <c r="NLM56" s="374"/>
      <c r="NLN56" s="375"/>
      <c r="NLO56" s="374"/>
      <c r="NLP56" s="375"/>
      <c r="NLQ56" s="374"/>
      <c r="NLR56" s="375"/>
      <c r="NLS56" s="374"/>
      <c r="NLT56" s="375"/>
      <c r="NLU56" s="374"/>
      <c r="NLV56" s="375"/>
      <c r="NLW56" s="374"/>
      <c r="NLX56" s="375"/>
      <c r="NLY56" s="374"/>
      <c r="NLZ56" s="375"/>
      <c r="NMA56" s="374"/>
      <c r="NMB56" s="375"/>
      <c r="NMC56" s="374"/>
      <c r="NMD56" s="375"/>
      <c r="NME56" s="374"/>
      <c r="NMF56" s="375"/>
      <c r="NMG56" s="374"/>
      <c r="NMH56" s="375"/>
      <c r="NMI56" s="374"/>
      <c r="NMJ56" s="375"/>
      <c r="NMK56" s="374"/>
      <c r="NML56" s="375"/>
      <c r="NMM56" s="374"/>
      <c r="NMN56" s="375"/>
      <c r="NMO56" s="374"/>
      <c r="NMP56" s="375"/>
      <c r="NMQ56" s="374"/>
      <c r="NMR56" s="375"/>
      <c r="NMS56" s="374"/>
      <c r="NMT56" s="375"/>
      <c r="NMU56" s="374"/>
      <c r="NMV56" s="375"/>
      <c r="NMW56" s="374"/>
      <c r="NMX56" s="375"/>
      <c r="NMY56" s="374"/>
      <c r="NMZ56" s="375"/>
      <c r="NNA56" s="374"/>
      <c r="NNB56" s="375"/>
      <c r="NNC56" s="374"/>
      <c r="NND56" s="375"/>
      <c r="NNE56" s="374"/>
      <c r="NNF56" s="375"/>
      <c r="NNG56" s="374"/>
      <c r="NNH56" s="375"/>
      <c r="NNI56" s="374"/>
      <c r="NNJ56" s="375"/>
      <c r="NNK56" s="374"/>
      <c r="NNL56" s="375"/>
      <c r="NNM56" s="374"/>
      <c r="NNN56" s="375"/>
      <c r="NNO56" s="374"/>
      <c r="NNP56" s="375"/>
      <c r="NNQ56" s="374"/>
      <c r="NNR56" s="375"/>
      <c r="NNS56" s="374"/>
      <c r="NNT56" s="375"/>
      <c r="NNU56" s="374"/>
      <c r="NNV56" s="375"/>
      <c r="NNW56" s="374"/>
      <c r="NNX56" s="375"/>
      <c r="NNY56" s="374"/>
      <c r="NNZ56" s="375"/>
      <c r="NOA56" s="374"/>
      <c r="NOB56" s="375"/>
      <c r="NOC56" s="374"/>
      <c r="NOD56" s="375"/>
      <c r="NOE56" s="374"/>
      <c r="NOF56" s="375"/>
      <c r="NOG56" s="374"/>
      <c r="NOH56" s="375"/>
      <c r="NOI56" s="374"/>
      <c r="NOJ56" s="375"/>
      <c r="NOK56" s="374"/>
      <c r="NOL56" s="375"/>
      <c r="NOM56" s="374"/>
      <c r="NON56" s="375"/>
      <c r="NOO56" s="374"/>
      <c r="NOP56" s="375"/>
      <c r="NOQ56" s="374"/>
      <c r="NOR56" s="375"/>
      <c r="NOS56" s="374"/>
      <c r="NOT56" s="375"/>
      <c r="NOU56" s="374"/>
      <c r="NOV56" s="375"/>
      <c r="NOW56" s="374"/>
      <c r="NOX56" s="375"/>
      <c r="NOY56" s="374"/>
      <c r="NOZ56" s="375"/>
      <c r="NPA56" s="374"/>
      <c r="NPB56" s="375"/>
      <c r="NPC56" s="374"/>
      <c r="NPD56" s="375"/>
      <c r="NPE56" s="374"/>
      <c r="NPF56" s="375"/>
      <c r="NPG56" s="374"/>
      <c r="NPH56" s="375"/>
      <c r="NPI56" s="374"/>
      <c r="NPJ56" s="375"/>
      <c r="NPK56" s="374"/>
      <c r="NPL56" s="375"/>
      <c r="NPM56" s="374"/>
      <c r="NPN56" s="375"/>
      <c r="NPO56" s="374"/>
      <c r="NPP56" s="375"/>
      <c r="NPQ56" s="374"/>
      <c r="NPR56" s="375"/>
      <c r="NPS56" s="374"/>
      <c r="NPT56" s="375"/>
      <c r="NPU56" s="374"/>
      <c r="NPV56" s="375"/>
      <c r="NPW56" s="374"/>
      <c r="NPX56" s="375"/>
      <c r="NPY56" s="374"/>
      <c r="NPZ56" s="375"/>
      <c r="NQA56" s="374"/>
      <c r="NQB56" s="375"/>
      <c r="NQC56" s="374"/>
      <c r="NQD56" s="375"/>
      <c r="NQE56" s="374"/>
      <c r="NQF56" s="375"/>
      <c r="NQG56" s="374"/>
      <c r="NQH56" s="375"/>
      <c r="NQI56" s="374"/>
      <c r="NQJ56" s="375"/>
      <c r="NQK56" s="374"/>
      <c r="NQL56" s="375"/>
      <c r="NQM56" s="374"/>
      <c r="NQN56" s="375"/>
      <c r="NQO56" s="374"/>
      <c r="NQP56" s="375"/>
      <c r="NQQ56" s="374"/>
      <c r="NQR56" s="375"/>
      <c r="NQS56" s="374"/>
      <c r="NQT56" s="375"/>
      <c r="NQU56" s="374"/>
      <c r="NQV56" s="375"/>
      <c r="NQW56" s="374"/>
      <c r="NQX56" s="375"/>
      <c r="NQY56" s="374"/>
      <c r="NQZ56" s="375"/>
      <c r="NRA56" s="374"/>
      <c r="NRB56" s="375"/>
      <c r="NRC56" s="374"/>
      <c r="NRD56" s="375"/>
      <c r="NRE56" s="374"/>
      <c r="NRF56" s="375"/>
      <c r="NRG56" s="374"/>
      <c r="NRH56" s="375"/>
      <c r="NRI56" s="374"/>
      <c r="NRJ56" s="375"/>
      <c r="NRK56" s="374"/>
      <c r="NRL56" s="375"/>
      <c r="NRM56" s="374"/>
      <c r="NRN56" s="375"/>
      <c r="NRO56" s="374"/>
      <c r="NRP56" s="375"/>
      <c r="NRQ56" s="374"/>
      <c r="NRR56" s="375"/>
      <c r="NRS56" s="374"/>
      <c r="NRT56" s="375"/>
      <c r="NRU56" s="374"/>
      <c r="NRV56" s="375"/>
      <c r="NRW56" s="374"/>
      <c r="NRX56" s="375"/>
      <c r="NRY56" s="374"/>
      <c r="NRZ56" s="375"/>
      <c r="NSA56" s="374"/>
      <c r="NSB56" s="375"/>
      <c r="NSC56" s="374"/>
      <c r="NSD56" s="375"/>
      <c r="NSE56" s="374"/>
      <c r="NSF56" s="375"/>
      <c r="NSG56" s="374"/>
      <c r="NSH56" s="375"/>
      <c r="NSI56" s="374"/>
      <c r="NSJ56" s="375"/>
      <c r="NSK56" s="374"/>
      <c r="NSL56" s="375"/>
      <c r="NSM56" s="374"/>
      <c r="NSN56" s="375"/>
      <c r="NSO56" s="374"/>
      <c r="NSP56" s="375"/>
      <c r="NSQ56" s="374"/>
      <c r="NSR56" s="375"/>
      <c r="NSS56" s="374"/>
      <c r="NST56" s="375"/>
      <c r="NSU56" s="374"/>
      <c r="NSV56" s="375"/>
      <c r="NSW56" s="374"/>
      <c r="NSX56" s="375"/>
      <c r="NSY56" s="374"/>
      <c r="NSZ56" s="375"/>
      <c r="NTA56" s="374"/>
      <c r="NTB56" s="375"/>
      <c r="NTC56" s="374"/>
      <c r="NTD56" s="375"/>
      <c r="NTE56" s="374"/>
      <c r="NTF56" s="375"/>
      <c r="NTG56" s="374"/>
      <c r="NTH56" s="375"/>
      <c r="NTI56" s="374"/>
      <c r="NTJ56" s="375"/>
      <c r="NTK56" s="374"/>
      <c r="NTL56" s="375"/>
      <c r="NTM56" s="374"/>
      <c r="NTN56" s="375"/>
      <c r="NTO56" s="374"/>
      <c r="NTP56" s="375"/>
      <c r="NTQ56" s="374"/>
      <c r="NTR56" s="375"/>
      <c r="NTS56" s="374"/>
      <c r="NTT56" s="375"/>
      <c r="NTU56" s="374"/>
      <c r="NTV56" s="375"/>
      <c r="NTW56" s="374"/>
      <c r="NTX56" s="375"/>
      <c r="NTY56" s="374"/>
      <c r="NTZ56" s="375"/>
      <c r="NUA56" s="374"/>
      <c r="NUB56" s="375"/>
      <c r="NUC56" s="374"/>
      <c r="NUD56" s="375"/>
      <c r="NUE56" s="374"/>
      <c r="NUF56" s="375"/>
      <c r="NUG56" s="374"/>
      <c r="NUH56" s="375"/>
      <c r="NUI56" s="374"/>
      <c r="NUJ56" s="375"/>
      <c r="NUK56" s="374"/>
      <c r="NUL56" s="375"/>
      <c r="NUM56" s="374"/>
      <c r="NUN56" s="375"/>
      <c r="NUO56" s="374"/>
      <c r="NUP56" s="375"/>
      <c r="NUQ56" s="374"/>
      <c r="NUR56" s="375"/>
      <c r="NUS56" s="374"/>
      <c r="NUT56" s="375"/>
      <c r="NUU56" s="374"/>
      <c r="NUV56" s="375"/>
      <c r="NUW56" s="374"/>
      <c r="NUX56" s="375"/>
      <c r="NUY56" s="374"/>
      <c r="NUZ56" s="375"/>
      <c r="NVA56" s="374"/>
      <c r="NVB56" s="375"/>
      <c r="NVC56" s="374"/>
      <c r="NVD56" s="375"/>
      <c r="NVE56" s="374"/>
      <c r="NVF56" s="375"/>
      <c r="NVG56" s="374"/>
      <c r="NVH56" s="375"/>
      <c r="NVI56" s="374"/>
      <c r="NVJ56" s="375"/>
      <c r="NVK56" s="374"/>
      <c r="NVL56" s="375"/>
      <c r="NVM56" s="374"/>
      <c r="NVN56" s="375"/>
      <c r="NVO56" s="374"/>
      <c r="NVP56" s="375"/>
      <c r="NVQ56" s="374"/>
      <c r="NVR56" s="375"/>
      <c r="NVS56" s="374"/>
      <c r="NVT56" s="375"/>
      <c r="NVU56" s="374"/>
      <c r="NVV56" s="375"/>
      <c r="NVW56" s="374"/>
      <c r="NVX56" s="375"/>
      <c r="NVY56" s="374"/>
      <c r="NVZ56" s="375"/>
      <c r="NWA56" s="374"/>
      <c r="NWB56" s="375"/>
      <c r="NWC56" s="374"/>
      <c r="NWD56" s="375"/>
      <c r="NWE56" s="374"/>
      <c r="NWF56" s="375"/>
      <c r="NWG56" s="374"/>
      <c r="NWH56" s="375"/>
      <c r="NWI56" s="374"/>
      <c r="NWJ56" s="375"/>
      <c r="NWK56" s="374"/>
      <c r="NWL56" s="375"/>
      <c r="NWM56" s="374"/>
      <c r="NWN56" s="375"/>
      <c r="NWO56" s="374"/>
      <c r="NWP56" s="375"/>
      <c r="NWQ56" s="374"/>
      <c r="NWR56" s="375"/>
      <c r="NWS56" s="374"/>
      <c r="NWT56" s="375"/>
      <c r="NWU56" s="374"/>
      <c r="NWV56" s="375"/>
      <c r="NWW56" s="374"/>
      <c r="NWX56" s="375"/>
      <c r="NWY56" s="374"/>
      <c r="NWZ56" s="375"/>
      <c r="NXA56" s="374"/>
      <c r="NXB56" s="375"/>
      <c r="NXC56" s="374"/>
      <c r="NXD56" s="375"/>
      <c r="NXE56" s="374"/>
      <c r="NXF56" s="375"/>
      <c r="NXG56" s="374"/>
      <c r="NXH56" s="375"/>
      <c r="NXI56" s="374"/>
      <c r="NXJ56" s="375"/>
      <c r="NXK56" s="374"/>
      <c r="NXL56" s="375"/>
      <c r="NXM56" s="374"/>
      <c r="NXN56" s="375"/>
      <c r="NXO56" s="374"/>
      <c r="NXP56" s="375"/>
      <c r="NXQ56" s="374"/>
      <c r="NXR56" s="375"/>
      <c r="NXS56" s="374"/>
      <c r="NXT56" s="375"/>
      <c r="NXU56" s="374"/>
      <c r="NXV56" s="375"/>
      <c r="NXW56" s="374"/>
      <c r="NXX56" s="375"/>
      <c r="NXY56" s="374"/>
      <c r="NXZ56" s="375"/>
      <c r="NYA56" s="374"/>
      <c r="NYB56" s="375"/>
      <c r="NYC56" s="374"/>
      <c r="NYD56" s="375"/>
      <c r="NYE56" s="374"/>
      <c r="NYF56" s="375"/>
      <c r="NYG56" s="374"/>
      <c r="NYH56" s="375"/>
      <c r="NYI56" s="374"/>
      <c r="NYJ56" s="375"/>
      <c r="NYK56" s="374"/>
      <c r="NYL56" s="375"/>
      <c r="NYM56" s="374"/>
      <c r="NYN56" s="375"/>
      <c r="NYO56" s="374"/>
      <c r="NYP56" s="375"/>
      <c r="NYQ56" s="374"/>
      <c r="NYR56" s="375"/>
      <c r="NYS56" s="374"/>
      <c r="NYT56" s="375"/>
      <c r="NYU56" s="374"/>
      <c r="NYV56" s="375"/>
      <c r="NYW56" s="374"/>
      <c r="NYX56" s="375"/>
      <c r="NYY56" s="374"/>
      <c r="NYZ56" s="375"/>
      <c r="NZA56" s="374"/>
      <c r="NZB56" s="375"/>
      <c r="NZC56" s="374"/>
      <c r="NZD56" s="375"/>
      <c r="NZE56" s="374"/>
      <c r="NZF56" s="375"/>
      <c r="NZG56" s="374"/>
      <c r="NZH56" s="375"/>
      <c r="NZI56" s="374"/>
      <c r="NZJ56" s="375"/>
      <c r="NZK56" s="374"/>
      <c r="NZL56" s="375"/>
      <c r="NZM56" s="374"/>
      <c r="NZN56" s="375"/>
      <c r="NZO56" s="374"/>
      <c r="NZP56" s="375"/>
      <c r="NZQ56" s="374"/>
      <c r="NZR56" s="375"/>
      <c r="NZS56" s="374"/>
      <c r="NZT56" s="375"/>
      <c r="NZU56" s="374"/>
      <c r="NZV56" s="375"/>
      <c r="NZW56" s="374"/>
      <c r="NZX56" s="375"/>
      <c r="NZY56" s="374"/>
      <c r="NZZ56" s="375"/>
      <c r="OAA56" s="374"/>
      <c r="OAB56" s="375"/>
      <c r="OAC56" s="374"/>
      <c r="OAD56" s="375"/>
      <c r="OAE56" s="374"/>
      <c r="OAF56" s="375"/>
      <c r="OAG56" s="374"/>
      <c r="OAH56" s="375"/>
      <c r="OAI56" s="374"/>
      <c r="OAJ56" s="375"/>
      <c r="OAK56" s="374"/>
      <c r="OAL56" s="375"/>
      <c r="OAM56" s="374"/>
      <c r="OAN56" s="375"/>
      <c r="OAO56" s="374"/>
      <c r="OAP56" s="375"/>
      <c r="OAQ56" s="374"/>
      <c r="OAR56" s="375"/>
      <c r="OAS56" s="374"/>
      <c r="OAT56" s="375"/>
      <c r="OAU56" s="374"/>
      <c r="OAV56" s="375"/>
      <c r="OAW56" s="374"/>
      <c r="OAX56" s="375"/>
      <c r="OAY56" s="374"/>
      <c r="OAZ56" s="375"/>
      <c r="OBA56" s="374"/>
      <c r="OBB56" s="375"/>
      <c r="OBC56" s="374"/>
      <c r="OBD56" s="375"/>
      <c r="OBE56" s="374"/>
      <c r="OBF56" s="375"/>
      <c r="OBG56" s="374"/>
      <c r="OBH56" s="375"/>
      <c r="OBI56" s="374"/>
      <c r="OBJ56" s="375"/>
      <c r="OBK56" s="374"/>
      <c r="OBL56" s="375"/>
      <c r="OBM56" s="374"/>
      <c r="OBN56" s="375"/>
      <c r="OBO56" s="374"/>
      <c r="OBP56" s="375"/>
      <c r="OBQ56" s="374"/>
      <c r="OBR56" s="375"/>
      <c r="OBS56" s="374"/>
      <c r="OBT56" s="375"/>
      <c r="OBU56" s="374"/>
      <c r="OBV56" s="375"/>
      <c r="OBW56" s="374"/>
      <c r="OBX56" s="375"/>
      <c r="OBY56" s="374"/>
      <c r="OBZ56" s="375"/>
      <c r="OCA56" s="374"/>
      <c r="OCB56" s="375"/>
      <c r="OCC56" s="374"/>
      <c r="OCD56" s="375"/>
      <c r="OCE56" s="374"/>
      <c r="OCF56" s="375"/>
      <c r="OCG56" s="374"/>
      <c r="OCH56" s="375"/>
      <c r="OCI56" s="374"/>
      <c r="OCJ56" s="375"/>
      <c r="OCK56" s="374"/>
      <c r="OCL56" s="375"/>
      <c r="OCM56" s="374"/>
      <c r="OCN56" s="375"/>
      <c r="OCO56" s="374"/>
      <c r="OCP56" s="375"/>
      <c r="OCQ56" s="374"/>
      <c r="OCR56" s="375"/>
      <c r="OCS56" s="374"/>
      <c r="OCT56" s="375"/>
      <c r="OCU56" s="374"/>
      <c r="OCV56" s="375"/>
      <c r="OCW56" s="374"/>
      <c r="OCX56" s="375"/>
      <c r="OCY56" s="374"/>
      <c r="OCZ56" s="375"/>
      <c r="ODA56" s="374"/>
      <c r="ODB56" s="375"/>
      <c r="ODC56" s="374"/>
      <c r="ODD56" s="375"/>
      <c r="ODE56" s="374"/>
      <c r="ODF56" s="375"/>
      <c r="ODG56" s="374"/>
      <c r="ODH56" s="375"/>
      <c r="ODI56" s="374"/>
      <c r="ODJ56" s="375"/>
      <c r="ODK56" s="374"/>
      <c r="ODL56" s="375"/>
      <c r="ODM56" s="374"/>
      <c r="ODN56" s="375"/>
      <c r="ODO56" s="374"/>
      <c r="ODP56" s="375"/>
      <c r="ODQ56" s="374"/>
      <c r="ODR56" s="375"/>
      <c r="ODS56" s="374"/>
      <c r="ODT56" s="375"/>
      <c r="ODU56" s="374"/>
      <c r="ODV56" s="375"/>
      <c r="ODW56" s="374"/>
      <c r="ODX56" s="375"/>
      <c r="ODY56" s="374"/>
      <c r="ODZ56" s="375"/>
      <c r="OEA56" s="374"/>
      <c r="OEB56" s="375"/>
      <c r="OEC56" s="374"/>
      <c r="OED56" s="375"/>
      <c r="OEE56" s="374"/>
      <c r="OEF56" s="375"/>
      <c r="OEG56" s="374"/>
      <c r="OEH56" s="375"/>
      <c r="OEI56" s="374"/>
      <c r="OEJ56" s="375"/>
      <c r="OEK56" s="374"/>
      <c r="OEL56" s="375"/>
      <c r="OEM56" s="374"/>
      <c r="OEN56" s="375"/>
      <c r="OEO56" s="374"/>
      <c r="OEP56" s="375"/>
      <c r="OEQ56" s="374"/>
      <c r="OER56" s="375"/>
      <c r="OES56" s="374"/>
      <c r="OET56" s="375"/>
      <c r="OEU56" s="374"/>
      <c r="OEV56" s="375"/>
      <c r="OEW56" s="374"/>
      <c r="OEX56" s="375"/>
      <c r="OEY56" s="374"/>
      <c r="OEZ56" s="375"/>
      <c r="OFA56" s="374"/>
      <c r="OFB56" s="375"/>
      <c r="OFC56" s="374"/>
      <c r="OFD56" s="375"/>
      <c r="OFE56" s="374"/>
      <c r="OFF56" s="375"/>
      <c r="OFG56" s="374"/>
      <c r="OFH56" s="375"/>
      <c r="OFI56" s="374"/>
      <c r="OFJ56" s="375"/>
      <c r="OFK56" s="374"/>
      <c r="OFL56" s="375"/>
      <c r="OFM56" s="374"/>
      <c r="OFN56" s="375"/>
      <c r="OFO56" s="374"/>
      <c r="OFP56" s="375"/>
      <c r="OFQ56" s="374"/>
      <c r="OFR56" s="375"/>
      <c r="OFS56" s="374"/>
      <c r="OFT56" s="375"/>
      <c r="OFU56" s="374"/>
      <c r="OFV56" s="375"/>
      <c r="OFW56" s="374"/>
      <c r="OFX56" s="375"/>
      <c r="OFY56" s="374"/>
      <c r="OFZ56" s="375"/>
      <c r="OGA56" s="374"/>
      <c r="OGB56" s="375"/>
      <c r="OGC56" s="374"/>
      <c r="OGD56" s="375"/>
      <c r="OGE56" s="374"/>
      <c r="OGF56" s="375"/>
      <c r="OGG56" s="374"/>
      <c r="OGH56" s="375"/>
      <c r="OGI56" s="374"/>
      <c r="OGJ56" s="375"/>
      <c r="OGK56" s="374"/>
      <c r="OGL56" s="375"/>
      <c r="OGM56" s="374"/>
      <c r="OGN56" s="375"/>
      <c r="OGO56" s="374"/>
      <c r="OGP56" s="375"/>
      <c r="OGQ56" s="374"/>
      <c r="OGR56" s="375"/>
      <c r="OGS56" s="374"/>
      <c r="OGT56" s="375"/>
      <c r="OGU56" s="374"/>
      <c r="OGV56" s="375"/>
      <c r="OGW56" s="374"/>
      <c r="OGX56" s="375"/>
      <c r="OGY56" s="374"/>
      <c r="OGZ56" s="375"/>
      <c r="OHA56" s="374"/>
      <c r="OHB56" s="375"/>
      <c r="OHC56" s="374"/>
      <c r="OHD56" s="375"/>
      <c r="OHE56" s="374"/>
      <c r="OHF56" s="375"/>
      <c r="OHG56" s="374"/>
      <c r="OHH56" s="375"/>
      <c r="OHI56" s="374"/>
      <c r="OHJ56" s="375"/>
      <c r="OHK56" s="374"/>
      <c r="OHL56" s="375"/>
      <c r="OHM56" s="374"/>
      <c r="OHN56" s="375"/>
      <c r="OHO56" s="374"/>
      <c r="OHP56" s="375"/>
      <c r="OHQ56" s="374"/>
      <c r="OHR56" s="375"/>
      <c r="OHS56" s="374"/>
      <c r="OHT56" s="375"/>
      <c r="OHU56" s="374"/>
      <c r="OHV56" s="375"/>
      <c r="OHW56" s="374"/>
      <c r="OHX56" s="375"/>
      <c r="OHY56" s="374"/>
      <c r="OHZ56" s="375"/>
      <c r="OIA56" s="374"/>
      <c r="OIB56" s="375"/>
      <c r="OIC56" s="374"/>
      <c r="OID56" s="375"/>
      <c r="OIE56" s="374"/>
      <c r="OIF56" s="375"/>
      <c r="OIG56" s="374"/>
      <c r="OIH56" s="375"/>
      <c r="OII56" s="374"/>
      <c r="OIJ56" s="375"/>
      <c r="OIK56" s="374"/>
      <c r="OIL56" s="375"/>
      <c r="OIM56" s="374"/>
      <c r="OIN56" s="375"/>
      <c r="OIO56" s="374"/>
      <c r="OIP56" s="375"/>
      <c r="OIQ56" s="374"/>
      <c r="OIR56" s="375"/>
      <c r="OIS56" s="374"/>
      <c r="OIT56" s="375"/>
      <c r="OIU56" s="374"/>
      <c r="OIV56" s="375"/>
      <c r="OIW56" s="374"/>
      <c r="OIX56" s="375"/>
      <c r="OIY56" s="374"/>
      <c r="OIZ56" s="375"/>
      <c r="OJA56" s="374"/>
      <c r="OJB56" s="375"/>
      <c r="OJC56" s="374"/>
      <c r="OJD56" s="375"/>
      <c r="OJE56" s="374"/>
      <c r="OJF56" s="375"/>
      <c r="OJG56" s="374"/>
      <c r="OJH56" s="375"/>
      <c r="OJI56" s="374"/>
      <c r="OJJ56" s="375"/>
      <c r="OJK56" s="374"/>
      <c r="OJL56" s="375"/>
      <c r="OJM56" s="374"/>
      <c r="OJN56" s="375"/>
      <c r="OJO56" s="374"/>
      <c r="OJP56" s="375"/>
      <c r="OJQ56" s="374"/>
      <c r="OJR56" s="375"/>
      <c r="OJS56" s="374"/>
      <c r="OJT56" s="375"/>
      <c r="OJU56" s="374"/>
      <c r="OJV56" s="375"/>
      <c r="OJW56" s="374"/>
      <c r="OJX56" s="375"/>
      <c r="OJY56" s="374"/>
      <c r="OJZ56" s="375"/>
      <c r="OKA56" s="374"/>
      <c r="OKB56" s="375"/>
      <c r="OKC56" s="374"/>
      <c r="OKD56" s="375"/>
      <c r="OKE56" s="374"/>
      <c r="OKF56" s="375"/>
      <c r="OKG56" s="374"/>
      <c r="OKH56" s="375"/>
      <c r="OKI56" s="374"/>
      <c r="OKJ56" s="375"/>
      <c r="OKK56" s="374"/>
      <c r="OKL56" s="375"/>
      <c r="OKM56" s="374"/>
      <c r="OKN56" s="375"/>
      <c r="OKO56" s="374"/>
      <c r="OKP56" s="375"/>
      <c r="OKQ56" s="374"/>
      <c r="OKR56" s="375"/>
      <c r="OKS56" s="374"/>
      <c r="OKT56" s="375"/>
      <c r="OKU56" s="374"/>
      <c r="OKV56" s="375"/>
      <c r="OKW56" s="374"/>
      <c r="OKX56" s="375"/>
      <c r="OKY56" s="374"/>
      <c r="OKZ56" s="375"/>
      <c r="OLA56" s="374"/>
      <c r="OLB56" s="375"/>
      <c r="OLC56" s="374"/>
      <c r="OLD56" s="375"/>
      <c r="OLE56" s="374"/>
      <c r="OLF56" s="375"/>
      <c r="OLG56" s="374"/>
      <c r="OLH56" s="375"/>
      <c r="OLI56" s="374"/>
      <c r="OLJ56" s="375"/>
      <c r="OLK56" s="374"/>
      <c r="OLL56" s="375"/>
      <c r="OLM56" s="374"/>
      <c r="OLN56" s="375"/>
      <c r="OLO56" s="374"/>
      <c r="OLP56" s="375"/>
      <c r="OLQ56" s="374"/>
      <c r="OLR56" s="375"/>
      <c r="OLS56" s="374"/>
      <c r="OLT56" s="375"/>
      <c r="OLU56" s="374"/>
      <c r="OLV56" s="375"/>
      <c r="OLW56" s="374"/>
      <c r="OLX56" s="375"/>
      <c r="OLY56" s="374"/>
      <c r="OLZ56" s="375"/>
      <c r="OMA56" s="374"/>
      <c r="OMB56" s="375"/>
      <c r="OMC56" s="374"/>
      <c r="OMD56" s="375"/>
      <c r="OME56" s="374"/>
      <c r="OMF56" s="375"/>
      <c r="OMG56" s="374"/>
      <c r="OMH56" s="375"/>
      <c r="OMI56" s="374"/>
      <c r="OMJ56" s="375"/>
      <c r="OMK56" s="374"/>
      <c r="OML56" s="375"/>
      <c r="OMM56" s="374"/>
      <c r="OMN56" s="375"/>
      <c r="OMO56" s="374"/>
      <c r="OMP56" s="375"/>
      <c r="OMQ56" s="374"/>
      <c r="OMR56" s="375"/>
      <c r="OMS56" s="374"/>
      <c r="OMT56" s="375"/>
      <c r="OMU56" s="374"/>
      <c r="OMV56" s="375"/>
      <c r="OMW56" s="374"/>
      <c r="OMX56" s="375"/>
      <c r="OMY56" s="374"/>
      <c r="OMZ56" s="375"/>
      <c r="ONA56" s="374"/>
      <c r="ONB56" s="375"/>
      <c r="ONC56" s="374"/>
      <c r="OND56" s="375"/>
      <c r="ONE56" s="374"/>
      <c r="ONF56" s="375"/>
      <c r="ONG56" s="374"/>
      <c r="ONH56" s="375"/>
      <c r="ONI56" s="374"/>
      <c r="ONJ56" s="375"/>
      <c r="ONK56" s="374"/>
      <c r="ONL56" s="375"/>
      <c r="ONM56" s="374"/>
      <c r="ONN56" s="375"/>
      <c r="ONO56" s="374"/>
      <c r="ONP56" s="375"/>
      <c r="ONQ56" s="374"/>
      <c r="ONR56" s="375"/>
      <c r="ONS56" s="374"/>
      <c r="ONT56" s="375"/>
      <c r="ONU56" s="374"/>
      <c r="ONV56" s="375"/>
      <c r="ONW56" s="374"/>
      <c r="ONX56" s="375"/>
      <c r="ONY56" s="374"/>
      <c r="ONZ56" s="375"/>
      <c r="OOA56" s="374"/>
      <c r="OOB56" s="375"/>
      <c r="OOC56" s="374"/>
      <c r="OOD56" s="375"/>
      <c r="OOE56" s="374"/>
      <c r="OOF56" s="375"/>
      <c r="OOG56" s="374"/>
      <c r="OOH56" s="375"/>
      <c r="OOI56" s="374"/>
      <c r="OOJ56" s="375"/>
      <c r="OOK56" s="374"/>
      <c r="OOL56" s="375"/>
      <c r="OOM56" s="374"/>
      <c r="OON56" s="375"/>
      <c r="OOO56" s="374"/>
      <c r="OOP56" s="375"/>
      <c r="OOQ56" s="374"/>
      <c r="OOR56" s="375"/>
      <c r="OOS56" s="374"/>
      <c r="OOT56" s="375"/>
      <c r="OOU56" s="374"/>
      <c r="OOV56" s="375"/>
      <c r="OOW56" s="374"/>
      <c r="OOX56" s="375"/>
      <c r="OOY56" s="374"/>
      <c r="OOZ56" s="375"/>
      <c r="OPA56" s="374"/>
      <c r="OPB56" s="375"/>
      <c r="OPC56" s="374"/>
      <c r="OPD56" s="375"/>
      <c r="OPE56" s="374"/>
      <c r="OPF56" s="375"/>
      <c r="OPG56" s="374"/>
      <c r="OPH56" s="375"/>
      <c r="OPI56" s="374"/>
      <c r="OPJ56" s="375"/>
      <c r="OPK56" s="374"/>
      <c r="OPL56" s="375"/>
      <c r="OPM56" s="374"/>
      <c r="OPN56" s="375"/>
      <c r="OPO56" s="374"/>
      <c r="OPP56" s="375"/>
      <c r="OPQ56" s="374"/>
      <c r="OPR56" s="375"/>
      <c r="OPS56" s="374"/>
      <c r="OPT56" s="375"/>
      <c r="OPU56" s="374"/>
      <c r="OPV56" s="375"/>
      <c r="OPW56" s="374"/>
      <c r="OPX56" s="375"/>
      <c r="OPY56" s="374"/>
      <c r="OPZ56" s="375"/>
      <c r="OQA56" s="374"/>
      <c r="OQB56" s="375"/>
      <c r="OQC56" s="374"/>
      <c r="OQD56" s="375"/>
      <c r="OQE56" s="374"/>
      <c r="OQF56" s="375"/>
      <c r="OQG56" s="374"/>
      <c r="OQH56" s="375"/>
      <c r="OQI56" s="374"/>
      <c r="OQJ56" s="375"/>
      <c r="OQK56" s="374"/>
      <c r="OQL56" s="375"/>
      <c r="OQM56" s="374"/>
      <c r="OQN56" s="375"/>
      <c r="OQO56" s="374"/>
      <c r="OQP56" s="375"/>
      <c r="OQQ56" s="374"/>
      <c r="OQR56" s="375"/>
      <c r="OQS56" s="374"/>
      <c r="OQT56" s="375"/>
      <c r="OQU56" s="374"/>
      <c r="OQV56" s="375"/>
      <c r="OQW56" s="374"/>
      <c r="OQX56" s="375"/>
      <c r="OQY56" s="374"/>
      <c r="OQZ56" s="375"/>
      <c r="ORA56" s="374"/>
      <c r="ORB56" s="375"/>
      <c r="ORC56" s="374"/>
      <c r="ORD56" s="375"/>
      <c r="ORE56" s="374"/>
      <c r="ORF56" s="375"/>
      <c r="ORG56" s="374"/>
      <c r="ORH56" s="375"/>
      <c r="ORI56" s="374"/>
      <c r="ORJ56" s="375"/>
      <c r="ORK56" s="374"/>
      <c r="ORL56" s="375"/>
      <c r="ORM56" s="374"/>
      <c r="ORN56" s="375"/>
      <c r="ORO56" s="374"/>
      <c r="ORP56" s="375"/>
      <c r="ORQ56" s="374"/>
      <c r="ORR56" s="375"/>
      <c r="ORS56" s="374"/>
      <c r="ORT56" s="375"/>
      <c r="ORU56" s="374"/>
      <c r="ORV56" s="375"/>
      <c r="ORW56" s="374"/>
      <c r="ORX56" s="375"/>
      <c r="ORY56" s="374"/>
      <c r="ORZ56" s="375"/>
      <c r="OSA56" s="374"/>
      <c r="OSB56" s="375"/>
      <c r="OSC56" s="374"/>
      <c r="OSD56" s="375"/>
      <c r="OSE56" s="374"/>
      <c r="OSF56" s="375"/>
      <c r="OSG56" s="374"/>
      <c r="OSH56" s="375"/>
      <c r="OSI56" s="374"/>
      <c r="OSJ56" s="375"/>
      <c r="OSK56" s="374"/>
      <c r="OSL56" s="375"/>
      <c r="OSM56" s="374"/>
      <c r="OSN56" s="375"/>
      <c r="OSO56" s="374"/>
      <c r="OSP56" s="375"/>
      <c r="OSQ56" s="374"/>
      <c r="OSR56" s="375"/>
      <c r="OSS56" s="374"/>
      <c r="OST56" s="375"/>
      <c r="OSU56" s="374"/>
      <c r="OSV56" s="375"/>
      <c r="OSW56" s="374"/>
      <c r="OSX56" s="375"/>
      <c r="OSY56" s="374"/>
      <c r="OSZ56" s="375"/>
      <c r="OTA56" s="374"/>
      <c r="OTB56" s="375"/>
      <c r="OTC56" s="374"/>
      <c r="OTD56" s="375"/>
      <c r="OTE56" s="374"/>
      <c r="OTF56" s="375"/>
      <c r="OTG56" s="374"/>
      <c r="OTH56" s="375"/>
      <c r="OTI56" s="374"/>
      <c r="OTJ56" s="375"/>
      <c r="OTK56" s="374"/>
      <c r="OTL56" s="375"/>
      <c r="OTM56" s="374"/>
      <c r="OTN56" s="375"/>
      <c r="OTO56" s="374"/>
      <c r="OTP56" s="375"/>
      <c r="OTQ56" s="374"/>
      <c r="OTR56" s="375"/>
      <c r="OTS56" s="374"/>
      <c r="OTT56" s="375"/>
      <c r="OTU56" s="374"/>
      <c r="OTV56" s="375"/>
      <c r="OTW56" s="374"/>
      <c r="OTX56" s="375"/>
      <c r="OTY56" s="374"/>
      <c r="OTZ56" s="375"/>
      <c r="OUA56" s="374"/>
      <c r="OUB56" s="375"/>
      <c r="OUC56" s="374"/>
      <c r="OUD56" s="375"/>
      <c r="OUE56" s="374"/>
      <c r="OUF56" s="375"/>
      <c r="OUG56" s="374"/>
      <c r="OUH56" s="375"/>
      <c r="OUI56" s="374"/>
      <c r="OUJ56" s="375"/>
      <c r="OUK56" s="374"/>
      <c r="OUL56" s="375"/>
      <c r="OUM56" s="374"/>
      <c r="OUN56" s="375"/>
      <c r="OUO56" s="374"/>
      <c r="OUP56" s="375"/>
      <c r="OUQ56" s="374"/>
      <c r="OUR56" s="375"/>
      <c r="OUS56" s="374"/>
      <c r="OUT56" s="375"/>
      <c r="OUU56" s="374"/>
      <c r="OUV56" s="375"/>
      <c r="OUW56" s="374"/>
      <c r="OUX56" s="375"/>
      <c r="OUY56" s="374"/>
      <c r="OUZ56" s="375"/>
      <c r="OVA56" s="374"/>
      <c r="OVB56" s="375"/>
      <c r="OVC56" s="374"/>
      <c r="OVD56" s="375"/>
      <c r="OVE56" s="374"/>
      <c r="OVF56" s="375"/>
      <c r="OVG56" s="374"/>
      <c r="OVH56" s="375"/>
      <c r="OVI56" s="374"/>
      <c r="OVJ56" s="375"/>
      <c r="OVK56" s="374"/>
      <c r="OVL56" s="375"/>
      <c r="OVM56" s="374"/>
      <c r="OVN56" s="375"/>
      <c r="OVO56" s="374"/>
      <c r="OVP56" s="375"/>
      <c r="OVQ56" s="374"/>
      <c r="OVR56" s="375"/>
      <c r="OVS56" s="374"/>
      <c r="OVT56" s="375"/>
      <c r="OVU56" s="374"/>
      <c r="OVV56" s="375"/>
      <c r="OVW56" s="374"/>
      <c r="OVX56" s="375"/>
      <c r="OVY56" s="374"/>
      <c r="OVZ56" s="375"/>
      <c r="OWA56" s="374"/>
      <c r="OWB56" s="375"/>
      <c r="OWC56" s="374"/>
      <c r="OWD56" s="375"/>
      <c r="OWE56" s="374"/>
      <c r="OWF56" s="375"/>
      <c r="OWG56" s="374"/>
      <c r="OWH56" s="375"/>
      <c r="OWI56" s="374"/>
      <c r="OWJ56" s="375"/>
      <c r="OWK56" s="374"/>
      <c r="OWL56" s="375"/>
      <c r="OWM56" s="374"/>
      <c r="OWN56" s="375"/>
      <c r="OWO56" s="374"/>
      <c r="OWP56" s="375"/>
      <c r="OWQ56" s="374"/>
      <c r="OWR56" s="375"/>
      <c r="OWS56" s="374"/>
      <c r="OWT56" s="375"/>
      <c r="OWU56" s="374"/>
      <c r="OWV56" s="375"/>
      <c r="OWW56" s="374"/>
      <c r="OWX56" s="375"/>
      <c r="OWY56" s="374"/>
      <c r="OWZ56" s="375"/>
      <c r="OXA56" s="374"/>
      <c r="OXB56" s="375"/>
      <c r="OXC56" s="374"/>
      <c r="OXD56" s="375"/>
      <c r="OXE56" s="374"/>
      <c r="OXF56" s="375"/>
      <c r="OXG56" s="374"/>
      <c r="OXH56" s="375"/>
      <c r="OXI56" s="374"/>
      <c r="OXJ56" s="375"/>
      <c r="OXK56" s="374"/>
      <c r="OXL56" s="375"/>
      <c r="OXM56" s="374"/>
      <c r="OXN56" s="375"/>
      <c r="OXO56" s="374"/>
      <c r="OXP56" s="375"/>
      <c r="OXQ56" s="374"/>
      <c r="OXR56" s="375"/>
      <c r="OXS56" s="374"/>
      <c r="OXT56" s="375"/>
      <c r="OXU56" s="374"/>
      <c r="OXV56" s="375"/>
      <c r="OXW56" s="374"/>
      <c r="OXX56" s="375"/>
      <c r="OXY56" s="374"/>
      <c r="OXZ56" s="375"/>
      <c r="OYA56" s="374"/>
      <c r="OYB56" s="375"/>
      <c r="OYC56" s="374"/>
      <c r="OYD56" s="375"/>
      <c r="OYE56" s="374"/>
      <c r="OYF56" s="375"/>
      <c r="OYG56" s="374"/>
      <c r="OYH56" s="375"/>
      <c r="OYI56" s="374"/>
      <c r="OYJ56" s="375"/>
      <c r="OYK56" s="374"/>
      <c r="OYL56" s="375"/>
      <c r="OYM56" s="374"/>
      <c r="OYN56" s="375"/>
      <c r="OYO56" s="374"/>
      <c r="OYP56" s="375"/>
      <c r="OYQ56" s="374"/>
      <c r="OYR56" s="375"/>
      <c r="OYS56" s="374"/>
      <c r="OYT56" s="375"/>
      <c r="OYU56" s="374"/>
      <c r="OYV56" s="375"/>
      <c r="OYW56" s="374"/>
      <c r="OYX56" s="375"/>
      <c r="OYY56" s="374"/>
      <c r="OYZ56" s="375"/>
      <c r="OZA56" s="374"/>
      <c r="OZB56" s="375"/>
      <c r="OZC56" s="374"/>
      <c r="OZD56" s="375"/>
      <c r="OZE56" s="374"/>
      <c r="OZF56" s="375"/>
      <c r="OZG56" s="374"/>
      <c r="OZH56" s="375"/>
      <c r="OZI56" s="374"/>
      <c r="OZJ56" s="375"/>
      <c r="OZK56" s="374"/>
      <c r="OZL56" s="375"/>
      <c r="OZM56" s="374"/>
      <c r="OZN56" s="375"/>
      <c r="OZO56" s="374"/>
      <c r="OZP56" s="375"/>
      <c r="OZQ56" s="374"/>
      <c r="OZR56" s="375"/>
      <c r="OZS56" s="374"/>
      <c r="OZT56" s="375"/>
      <c r="OZU56" s="374"/>
      <c r="OZV56" s="375"/>
      <c r="OZW56" s="374"/>
      <c r="OZX56" s="375"/>
      <c r="OZY56" s="374"/>
      <c r="OZZ56" s="375"/>
      <c r="PAA56" s="374"/>
      <c r="PAB56" s="375"/>
      <c r="PAC56" s="374"/>
      <c r="PAD56" s="375"/>
      <c r="PAE56" s="374"/>
      <c r="PAF56" s="375"/>
      <c r="PAG56" s="374"/>
      <c r="PAH56" s="375"/>
      <c r="PAI56" s="374"/>
      <c r="PAJ56" s="375"/>
      <c r="PAK56" s="374"/>
      <c r="PAL56" s="375"/>
      <c r="PAM56" s="374"/>
      <c r="PAN56" s="375"/>
      <c r="PAO56" s="374"/>
      <c r="PAP56" s="375"/>
      <c r="PAQ56" s="374"/>
      <c r="PAR56" s="375"/>
      <c r="PAS56" s="374"/>
      <c r="PAT56" s="375"/>
      <c r="PAU56" s="374"/>
      <c r="PAV56" s="375"/>
      <c r="PAW56" s="374"/>
      <c r="PAX56" s="375"/>
      <c r="PAY56" s="374"/>
      <c r="PAZ56" s="375"/>
      <c r="PBA56" s="374"/>
      <c r="PBB56" s="375"/>
      <c r="PBC56" s="374"/>
      <c r="PBD56" s="375"/>
      <c r="PBE56" s="374"/>
      <c r="PBF56" s="375"/>
      <c r="PBG56" s="374"/>
      <c r="PBH56" s="375"/>
      <c r="PBI56" s="374"/>
      <c r="PBJ56" s="375"/>
      <c r="PBK56" s="374"/>
      <c r="PBL56" s="375"/>
      <c r="PBM56" s="374"/>
      <c r="PBN56" s="375"/>
      <c r="PBO56" s="374"/>
      <c r="PBP56" s="375"/>
      <c r="PBQ56" s="374"/>
      <c r="PBR56" s="375"/>
      <c r="PBS56" s="374"/>
      <c r="PBT56" s="375"/>
      <c r="PBU56" s="374"/>
      <c r="PBV56" s="375"/>
      <c r="PBW56" s="374"/>
      <c r="PBX56" s="375"/>
      <c r="PBY56" s="374"/>
      <c r="PBZ56" s="375"/>
      <c r="PCA56" s="374"/>
      <c r="PCB56" s="375"/>
      <c r="PCC56" s="374"/>
      <c r="PCD56" s="375"/>
      <c r="PCE56" s="374"/>
      <c r="PCF56" s="375"/>
      <c r="PCG56" s="374"/>
      <c r="PCH56" s="375"/>
      <c r="PCI56" s="374"/>
      <c r="PCJ56" s="375"/>
      <c r="PCK56" s="374"/>
      <c r="PCL56" s="375"/>
      <c r="PCM56" s="374"/>
      <c r="PCN56" s="375"/>
      <c r="PCO56" s="374"/>
      <c r="PCP56" s="375"/>
      <c r="PCQ56" s="374"/>
      <c r="PCR56" s="375"/>
      <c r="PCS56" s="374"/>
      <c r="PCT56" s="375"/>
      <c r="PCU56" s="374"/>
      <c r="PCV56" s="375"/>
      <c r="PCW56" s="374"/>
      <c r="PCX56" s="375"/>
      <c r="PCY56" s="374"/>
      <c r="PCZ56" s="375"/>
      <c r="PDA56" s="374"/>
      <c r="PDB56" s="375"/>
      <c r="PDC56" s="374"/>
      <c r="PDD56" s="375"/>
      <c r="PDE56" s="374"/>
      <c r="PDF56" s="375"/>
      <c r="PDG56" s="374"/>
      <c r="PDH56" s="375"/>
      <c r="PDI56" s="374"/>
      <c r="PDJ56" s="375"/>
      <c r="PDK56" s="374"/>
      <c r="PDL56" s="375"/>
      <c r="PDM56" s="374"/>
      <c r="PDN56" s="375"/>
      <c r="PDO56" s="374"/>
      <c r="PDP56" s="375"/>
      <c r="PDQ56" s="374"/>
      <c r="PDR56" s="375"/>
      <c r="PDS56" s="374"/>
      <c r="PDT56" s="375"/>
      <c r="PDU56" s="374"/>
      <c r="PDV56" s="375"/>
      <c r="PDW56" s="374"/>
      <c r="PDX56" s="375"/>
      <c r="PDY56" s="374"/>
      <c r="PDZ56" s="375"/>
      <c r="PEA56" s="374"/>
      <c r="PEB56" s="375"/>
      <c r="PEC56" s="374"/>
      <c r="PED56" s="375"/>
      <c r="PEE56" s="374"/>
      <c r="PEF56" s="375"/>
      <c r="PEG56" s="374"/>
      <c r="PEH56" s="375"/>
      <c r="PEI56" s="374"/>
      <c r="PEJ56" s="375"/>
      <c r="PEK56" s="374"/>
      <c r="PEL56" s="375"/>
      <c r="PEM56" s="374"/>
      <c r="PEN56" s="375"/>
      <c r="PEO56" s="374"/>
      <c r="PEP56" s="375"/>
      <c r="PEQ56" s="374"/>
      <c r="PER56" s="375"/>
      <c r="PES56" s="374"/>
      <c r="PET56" s="375"/>
      <c r="PEU56" s="374"/>
      <c r="PEV56" s="375"/>
      <c r="PEW56" s="374"/>
      <c r="PEX56" s="375"/>
      <c r="PEY56" s="374"/>
      <c r="PEZ56" s="375"/>
      <c r="PFA56" s="374"/>
      <c r="PFB56" s="375"/>
      <c r="PFC56" s="374"/>
      <c r="PFD56" s="375"/>
      <c r="PFE56" s="374"/>
      <c r="PFF56" s="375"/>
      <c r="PFG56" s="374"/>
      <c r="PFH56" s="375"/>
      <c r="PFI56" s="374"/>
      <c r="PFJ56" s="375"/>
      <c r="PFK56" s="374"/>
      <c r="PFL56" s="375"/>
      <c r="PFM56" s="374"/>
      <c r="PFN56" s="375"/>
      <c r="PFO56" s="374"/>
      <c r="PFP56" s="375"/>
      <c r="PFQ56" s="374"/>
      <c r="PFR56" s="375"/>
      <c r="PFS56" s="374"/>
      <c r="PFT56" s="375"/>
      <c r="PFU56" s="374"/>
      <c r="PFV56" s="375"/>
      <c r="PFW56" s="374"/>
      <c r="PFX56" s="375"/>
      <c r="PFY56" s="374"/>
      <c r="PFZ56" s="375"/>
      <c r="PGA56" s="374"/>
      <c r="PGB56" s="375"/>
      <c r="PGC56" s="374"/>
      <c r="PGD56" s="375"/>
      <c r="PGE56" s="374"/>
      <c r="PGF56" s="375"/>
      <c r="PGG56" s="374"/>
      <c r="PGH56" s="375"/>
      <c r="PGI56" s="374"/>
      <c r="PGJ56" s="375"/>
      <c r="PGK56" s="374"/>
      <c r="PGL56" s="375"/>
      <c r="PGM56" s="374"/>
      <c r="PGN56" s="375"/>
      <c r="PGO56" s="374"/>
      <c r="PGP56" s="375"/>
      <c r="PGQ56" s="374"/>
      <c r="PGR56" s="375"/>
      <c r="PGS56" s="374"/>
      <c r="PGT56" s="375"/>
      <c r="PGU56" s="374"/>
      <c r="PGV56" s="375"/>
      <c r="PGW56" s="374"/>
      <c r="PGX56" s="375"/>
      <c r="PGY56" s="374"/>
      <c r="PGZ56" s="375"/>
      <c r="PHA56" s="374"/>
      <c r="PHB56" s="375"/>
      <c r="PHC56" s="374"/>
      <c r="PHD56" s="375"/>
      <c r="PHE56" s="374"/>
      <c r="PHF56" s="375"/>
      <c r="PHG56" s="374"/>
      <c r="PHH56" s="375"/>
      <c r="PHI56" s="374"/>
      <c r="PHJ56" s="375"/>
      <c r="PHK56" s="374"/>
      <c r="PHL56" s="375"/>
      <c r="PHM56" s="374"/>
      <c r="PHN56" s="375"/>
      <c r="PHO56" s="374"/>
      <c r="PHP56" s="375"/>
      <c r="PHQ56" s="374"/>
      <c r="PHR56" s="375"/>
      <c r="PHS56" s="374"/>
      <c r="PHT56" s="375"/>
      <c r="PHU56" s="374"/>
      <c r="PHV56" s="375"/>
      <c r="PHW56" s="374"/>
      <c r="PHX56" s="375"/>
      <c r="PHY56" s="374"/>
      <c r="PHZ56" s="375"/>
      <c r="PIA56" s="374"/>
      <c r="PIB56" s="375"/>
      <c r="PIC56" s="374"/>
      <c r="PID56" s="375"/>
      <c r="PIE56" s="374"/>
      <c r="PIF56" s="375"/>
      <c r="PIG56" s="374"/>
      <c r="PIH56" s="375"/>
      <c r="PII56" s="374"/>
      <c r="PIJ56" s="375"/>
      <c r="PIK56" s="374"/>
      <c r="PIL56" s="375"/>
      <c r="PIM56" s="374"/>
      <c r="PIN56" s="375"/>
      <c r="PIO56" s="374"/>
      <c r="PIP56" s="375"/>
      <c r="PIQ56" s="374"/>
      <c r="PIR56" s="375"/>
      <c r="PIS56" s="374"/>
      <c r="PIT56" s="375"/>
      <c r="PIU56" s="374"/>
      <c r="PIV56" s="375"/>
      <c r="PIW56" s="374"/>
      <c r="PIX56" s="375"/>
      <c r="PIY56" s="374"/>
      <c r="PIZ56" s="375"/>
      <c r="PJA56" s="374"/>
      <c r="PJB56" s="375"/>
      <c r="PJC56" s="374"/>
      <c r="PJD56" s="375"/>
      <c r="PJE56" s="374"/>
      <c r="PJF56" s="375"/>
      <c r="PJG56" s="374"/>
      <c r="PJH56" s="375"/>
      <c r="PJI56" s="374"/>
      <c r="PJJ56" s="375"/>
      <c r="PJK56" s="374"/>
      <c r="PJL56" s="375"/>
      <c r="PJM56" s="374"/>
      <c r="PJN56" s="375"/>
      <c r="PJO56" s="374"/>
      <c r="PJP56" s="375"/>
      <c r="PJQ56" s="374"/>
      <c r="PJR56" s="375"/>
      <c r="PJS56" s="374"/>
      <c r="PJT56" s="375"/>
      <c r="PJU56" s="374"/>
      <c r="PJV56" s="375"/>
      <c r="PJW56" s="374"/>
      <c r="PJX56" s="375"/>
      <c r="PJY56" s="374"/>
      <c r="PJZ56" s="375"/>
      <c r="PKA56" s="374"/>
      <c r="PKB56" s="375"/>
      <c r="PKC56" s="374"/>
      <c r="PKD56" s="375"/>
      <c r="PKE56" s="374"/>
      <c r="PKF56" s="375"/>
      <c r="PKG56" s="374"/>
      <c r="PKH56" s="375"/>
      <c r="PKI56" s="374"/>
      <c r="PKJ56" s="375"/>
      <c r="PKK56" s="374"/>
      <c r="PKL56" s="375"/>
      <c r="PKM56" s="374"/>
      <c r="PKN56" s="375"/>
      <c r="PKO56" s="374"/>
      <c r="PKP56" s="375"/>
      <c r="PKQ56" s="374"/>
      <c r="PKR56" s="375"/>
      <c r="PKS56" s="374"/>
      <c r="PKT56" s="375"/>
      <c r="PKU56" s="374"/>
      <c r="PKV56" s="375"/>
      <c r="PKW56" s="374"/>
      <c r="PKX56" s="375"/>
      <c r="PKY56" s="374"/>
      <c r="PKZ56" s="375"/>
      <c r="PLA56" s="374"/>
      <c r="PLB56" s="375"/>
      <c r="PLC56" s="374"/>
      <c r="PLD56" s="375"/>
      <c r="PLE56" s="374"/>
      <c r="PLF56" s="375"/>
      <c r="PLG56" s="374"/>
      <c r="PLH56" s="375"/>
      <c r="PLI56" s="374"/>
      <c r="PLJ56" s="375"/>
      <c r="PLK56" s="374"/>
      <c r="PLL56" s="375"/>
      <c r="PLM56" s="374"/>
      <c r="PLN56" s="375"/>
      <c r="PLO56" s="374"/>
      <c r="PLP56" s="375"/>
      <c r="PLQ56" s="374"/>
      <c r="PLR56" s="375"/>
      <c r="PLS56" s="374"/>
      <c r="PLT56" s="375"/>
      <c r="PLU56" s="374"/>
      <c r="PLV56" s="375"/>
      <c r="PLW56" s="374"/>
      <c r="PLX56" s="375"/>
      <c r="PLY56" s="374"/>
      <c r="PLZ56" s="375"/>
      <c r="PMA56" s="374"/>
      <c r="PMB56" s="375"/>
      <c r="PMC56" s="374"/>
      <c r="PMD56" s="375"/>
      <c r="PME56" s="374"/>
      <c r="PMF56" s="375"/>
      <c r="PMG56" s="374"/>
      <c r="PMH56" s="375"/>
      <c r="PMI56" s="374"/>
      <c r="PMJ56" s="375"/>
      <c r="PMK56" s="374"/>
      <c r="PML56" s="375"/>
      <c r="PMM56" s="374"/>
      <c r="PMN56" s="375"/>
      <c r="PMO56" s="374"/>
      <c r="PMP56" s="375"/>
      <c r="PMQ56" s="374"/>
      <c r="PMR56" s="375"/>
      <c r="PMS56" s="374"/>
      <c r="PMT56" s="375"/>
      <c r="PMU56" s="374"/>
      <c r="PMV56" s="375"/>
      <c r="PMW56" s="374"/>
      <c r="PMX56" s="375"/>
      <c r="PMY56" s="374"/>
      <c r="PMZ56" s="375"/>
      <c r="PNA56" s="374"/>
      <c r="PNB56" s="375"/>
      <c r="PNC56" s="374"/>
      <c r="PND56" s="375"/>
      <c r="PNE56" s="374"/>
      <c r="PNF56" s="375"/>
      <c r="PNG56" s="374"/>
      <c r="PNH56" s="375"/>
      <c r="PNI56" s="374"/>
      <c r="PNJ56" s="375"/>
      <c r="PNK56" s="374"/>
      <c r="PNL56" s="375"/>
      <c r="PNM56" s="374"/>
      <c r="PNN56" s="375"/>
      <c r="PNO56" s="374"/>
      <c r="PNP56" s="375"/>
      <c r="PNQ56" s="374"/>
      <c r="PNR56" s="375"/>
      <c r="PNS56" s="374"/>
      <c r="PNT56" s="375"/>
      <c r="PNU56" s="374"/>
      <c r="PNV56" s="375"/>
      <c r="PNW56" s="374"/>
      <c r="PNX56" s="375"/>
      <c r="PNY56" s="374"/>
      <c r="PNZ56" s="375"/>
      <c r="POA56" s="374"/>
      <c r="POB56" s="375"/>
      <c r="POC56" s="374"/>
      <c r="POD56" s="375"/>
      <c r="POE56" s="374"/>
      <c r="POF56" s="375"/>
      <c r="POG56" s="374"/>
      <c r="POH56" s="375"/>
      <c r="POI56" s="374"/>
      <c r="POJ56" s="375"/>
      <c r="POK56" s="374"/>
      <c r="POL56" s="375"/>
      <c r="POM56" s="374"/>
      <c r="PON56" s="375"/>
      <c r="POO56" s="374"/>
      <c r="POP56" s="375"/>
      <c r="POQ56" s="374"/>
      <c r="POR56" s="375"/>
      <c r="POS56" s="374"/>
      <c r="POT56" s="375"/>
      <c r="POU56" s="374"/>
      <c r="POV56" s="375"/>
      <c r="POW56" s="374"/>
      <c r="POX56" s="375"/>
      <c r="POY56" s="374"/>
      <c r="POZ56" s="375"/>
      <c r="PPA56" s="374"/>
      <c r="PPB56" s="375"/>
      <c r="PPC56" s="374"/>
      <c r="PPD56" s="375"/>
      <c r="PPE56" s="374"/>
      <c r="PPF56" s="375"/>
      <c r="PPG56" s="374"/>
      <c r="PPH56" s="375"/>
      <c r="PPI56" s="374"/>
      <c r="PPJ56" s="375"/>
      <c r="PPK56" s="374"/>
      <c r="PPL56" s="375"/>
      <c r="PPM56" s="374"/>
      <c r="PPN56" s="375"/>
      <c r="PPO56" s="374"/>
      <c r="PPP56" s="375"/>
      <c r="PPQ56" s="374"/>
      <c r="PPR56" s="375"/>
      <c r="PPS56" s="374"/>
      <c r="PPT56" s="375"/>
      <c r="PPU56" s="374"/>
      <c r="PPV56" s="375"/>
      <c r="PPW56" s="374"/>
      <c r="PPX56" s="375"/>
      <c r="PPY56" s="374"/>
      <c r="PPZ56" s="375"/>
      <c r="PQA56" s="374"/>
      <c r="PQB56" s="375"/>
      <c r="PQC56" s="374"/>
      <c r="PQD56" s="375"/>
      <c r="PQE56" s="374"/>
      <c r="PQF56" s="375"/>
      <c r="PQG56" s="374"/>
      <c r="PQH56" s="375"/>
      <c r="PQI56" s="374"/>
      <c r="PQJ56" s="375"/>
      <c r="PQK56" s="374"/>
      <c r="PQL56" s="375"/>
      <c r="PQM56" s="374"/>
      <c r="PQN56" s="375"/>
      <c r="PQO56" s="374"/>
      <c r="PQP56" s="375"/>
      <c r="PQQ56" s="374"/>
      <c r="PQR56" s="375"/>
      <c r="PQS56" s="374"/>
      <c r="PQT56" s="375"/>
      <c r="PQU56" s="374"/>
      <c r="PQV56" s="375"/>
      <c r="PQW56" s="374"/>
      <c r="PQX56" s="375"/>
      <c r="PQY56" s="374"/>
      <c r="PQZ56" s="375"/>
      <c r="PRA56" s="374"/>
      <c r="PRB56" s="375"/>
      <c r="PRC56" s="374"/>
      <c r="PRD56" s="375"/>
      <c r="PRE56" s="374"/>
      <c r="PRF56" s="375"/>
      <c r="PRG56" s="374"/>
      <c r="PRH56" s="375"/>
      <c r="PRI56" s="374"/>
      <c r="PRJ56" s="375"/>
      <c r="PRK56" s="374"/>
      <c r="PRL56" s="375"/>
      <c r="PRM56" s="374"/>
      <c r="PRN56" s="375"/>
      <c r="PRO56" s="374"/>
      <c r="PRP56" s="375"/>
      <c r="PRQ56" s="374"/>
      <c r="PRR56" s="375"/>
      <c r="PRS56" s="374"/>
      <c r="PRT56" s="375"/>
      <c r="PRU56" s="374"/>
      <c r="PRV56" s="375"/>
      <c r="PRW56" s="374"/>
      <c r="PRX56" s="375"/>
      <c r="PRY56" s="374"/>
      <c r="PRZ56" s="375"/>
      <c r="PSA56" s="374"/>
      <c r="PSB56" s="375"/>
      <c r="PSC56" s="374"/>
      <c r="PSD56" s="375"/>
      <c r="PSE56" s="374"/>
      <c r="PSF56" s="375"/>
      <c r="PSG56" s="374"/>
      <c r="PSH56" s="375"/>
      <c r="PSI56" s="374"/>
      <c r="PSJ56" s="375"/>
      <c r="PSK56" s="374"/>
      <c r="PSL56" s="375"/>
      <c r="PSM56" s="374"/>
      <c r="PSN56" s="375"/>
      <c r="PSO56" s="374"/>
      <c r="PSP56" s="375"/>
      <c r="PSQ56" s="374"/>
      <c r="PSR56" s="375"/>
      <c r="PSS56" s="374"/>
      <c r="PST56" s="375"/>
      <c r="PSU56" s="374"/>
      <c r="PSV56" s="375"/>
      <c r="PSW56" s="374"/>
      <c r="PSX56" s="375"/>
      <c r="PSY56" s="374"/>
      <c r="PSZ56" s="375"/>
      <c r="PTA56" s="374"/>
      <c r="PTB56" s="375"/>
      <c r="PTC56" s="374"/>
      <c r="PTD56" s="375"/>
      <c r="PTE56" s="374"/>
      <c r="PTF56" s="375"/>
      <c r="PTG56" s="374"/>
      <c r="PTH56" s="375"/>
      <c r="PTI56" s="374"/>
      <c r="PTJ56" s="375"/>
      <c r="PTK56" s="374"/>
      <c r="PTL56" s="375"/>
      <c r="PTM56" s="374"/>
      <c r="PTN56" s="375"/>
      <c r="PTO56" s="374"/>
      <c r="PTP56" s="375"/>
      <c r="PTQ56" s="374"/>
      <c r="PTR56" s="375"/>
      <c r="PTS56" s="374"/>
      <c r="PTT56" s="375"/>
      <c r="PTU56" s="374"/>
      <c r="PTV56" s="375"/>
      <c r="PTW56" s="374"/>
      <c r="PTX56" s="375"/>
      <c r="PTY56" s="374"/>
      <c r="PTZ56" s="375"/>
      <c r="PUA56" s="374"/>
      <c r="PUB56" s="375"/>
      <c r="PUC56" s="374"/>
      <c r="PUD56" s="375"/>
      <c r="PUE56" s="374"/>
      <c r="PUF56" s="375"/>
      <c r="PUG56" s="374"/>
      <c r="PUH56" s="375"/>
      <c r="PUI56" s="374"/>
      <c r="PUJ56" s="375"/>
      <c r="PUK56" s="374"/>
      <c r="PUL56" s="375"/>
      <c r="PUM56" s="374"/>
      <c r="PUN56" s="375"/>
      <c r="PUO56" s="374"/>
      <c r="PUP56" s="375"/>
      <c r="PUQ56" s="374"/>
      <c r="PUR56" s="375"/>
      <c r="PUS56" s="374"/>
      <c r="PUT56" s="375"/>
      <c r="PUU56" s="374"/>
      <c r="PUV56" s="375"/>
      <c r="PUW56" s="374"/>
      <c r="PUX56" s="375"/>
      <c r="PUY56" s="374"/>
      <c r="PUZ56" s="375"/>
      <c r="PVA56" s="374"/>
      <c r="PVB56" s="375"/>
      <c r="PVC56" s="374"/>
      <c r="PVD56" s="375"/>
      <c r="PVE56" s="374"/>
      <c r="PVF56" s="375"/>
      <c r="PVG56" s="374"/>
      <c r="PVH56" s="375"/>
      <c r="PVI56" s="374"/>
      <c r="PVJ56" s="375"/>
      <c r="PVK56" s="374"/>
      <c r="PVL56" s="375"/>
      <c r="PVM56" s="374"/>
      <c r="PVN56" s="375"/>
      <c r="PVO56" s="374"/>
      <c r="PVP56" s="375"/>
      <c r="PVQ56" s="374"/>
      <c r="PVR56" s="375"/>
      <c r="PVS56" s="374"/>
      <c r="PVT56" s="375"/>
      <c r="PVU56" s="374"/>
      <c r="PVV56" s="375"/>
      <c r="PVW56" s="374"/>
      <c r="PVX56" s="375"/>
      <c r="PVY56" s="374"/>
      <c r="PVZ56" s="375"/>
      <c r="PWA56" s="374"/>
      <c r="PWB56" s="375"/>
      <c r="PWC56" s="374"/>
      <c r="PWD56" s="375"/>
      <c r="PWE56" s="374"/>
      <c r="PWF56" s="375"/>
      <c r="PWG56" s="374"/>
      <c r="PWH56" s="375"/>
      <c r="PWI56" s="374"/>
      <c r="PWJ56" s="375"/>
      <c r="PWK56" s="374"/>
      <c r="PWL56" s="375"/>
      <c r="PWM56" s="374"/>
      <c r="PWN56" s="375"/>
      <c r="PWO56" s="374"/>
      <c r="PWP56" s="375"/>
      <c r="PWQ56" s="374"/>
      <c r="PWR56" s="375"/>
      <c r="PWS56" s="374"/>
      <c r="PWT56" s="375"/>
      <c r="PWU56" s="374"/>
      <c r="PWV56" s="375"/>
      <c r="PWW56" s="374"/>
      <c r="PWX56" s="375"/>
      <c r="PWY56" s="374"/>
      <c r="PWZ56" s="375"/>
      <c r="PXA56" s="374"/>
      <c r="PXB56" s="375"/>
      <c r="PXC56" s="374"/>
      <c r="PXD56" s="375"/>
      <c r="PXE56" s="374"/>
      <c r="PXF56" s="375"/>
      <c r="PXG56" s="374"/>
      <c r="PXH56" s="375"/>
      <c r="PXI56" s="374"/>
      <c r="PXJ56" s="375"/>
      <c r="PXK56" s="374"/>
      <c r="PXL56" s="375"/>
      <c r="PXM56" s="374"/>
      <c r="PXN56" s="375"/>
      <c r="PXO56" s="374"/>
      <c r="PXP56" s="375"/>
      <c r="PXQ56" s="374"/>
      <c r="PXR56" s="375"/>
      <c r="PXS56" s="374"/>
      <c r="PXT56" s="375"/>
      <c r="PXU56" s="374"/>
      <c r="PXV56" s="375"/>
      <c r="PXW56" s="374"/>
      <c r="PXX56" s="375"/>
      <c r="PXY56" s="374"/>
      <c r="PXZ56" s="375"/>
      <c r="PYA56" s="374"/>
      <c r="PYB56" s="375"/>
      <c r="PYC56" s="374"/>
      <c r="PYD56" s="375"/>
      <c r="PYE56" s="374"/>
      <c r="PYF56" s="375"/>
      <c r="PYG56" s="374"/>
      <c r="PYH56" s="375"/>
      <c r="PYI56" s="374"/>
      <c r="PYJ56" s="375"/>
      <c r="PYK56" s="374"/>
      <c r="PYL56" s="375"/>
      <c r="PYM56" s="374"/>
      <c r="PYN56" s="375"/>
      <c r="PYO56" s="374"/>
      <c r="PYP56" s="375"/>
      <c r="PYQ56" s="374"/>
      <c r="PYR56" s="375"/>
      <c r="PYS56" s="374"/>
      <c r="PYT56" s="375"/>
      <c r="PYU56" s="374"/>
      <c r="PYV56" s="375"/>
      <c r="PYW56" s="374"/>
      <c r="PYX56" s="375"/>
      <c r="PYY56" s="374"/>
      <c r="PYZ56" s="375"/>
      <c r="PZA56" s="374"/>
      <c r="PZB56" s="375"/>
      <c r="PZC56" s="374"/>
      <c r="PZD56" s="375"/>
      <c r="PZE56" s="374"/>
      <c r="PZF56" s="375"/>
      <c r="PZG56" s="374"/>
      <c r="PZH56" s="375"/>
      <c r="PZI56" s="374"/>
      <c r="PZJ56" s="375"/>
      <c r="PZK56" s="374"/>
      <c r="PZL56" s="375"/>
      <c r="PZM56" s="374"/>
      <c r="PZN56" s="375"/>
      <c r="PZO56" s="374"/>
      <c r="PZP56" s="375"/>
      <c r="PZQ56" s="374"/>
      <c r="PZR56" s="375"/>
      <c r="PZS56" s="374"/>
      <c r="PZT56" s="375"/>
      <c r="PZU56" s="374"/>
      <c r="PZV56" s="375"/>
      <c r="PZW56" s="374"/>
      <c r="PZX56" s="375"/>
      <c r="PZY56" s="374"/>
      <c r="PZZ56" s="375"/>
      <c r="QAA56" s="374"/>
      <c r="QAB56" s="375"/>
      <c r="QAC56" s="374"/>
      <c r="QAD56" s="375"/>
      <c r="QAE56" s="374"/>
      <c r="QAF56" s="375"/>
      <c r="QAG56" s="374"/>
      <c r="QAH56" s="375"/>
      <c r="QAI56" s="374"/>
      <c r="QAJ56" s="375"/>
      <c r="QAK56" s="374"/>
      <c r="QAL56" s="375"/>
      <c r="QAM56" s="374"/>
      <c r="QAN56" s="375"/>
      <c r="QAO56" s="374"/>
      <c r="QAP56" s="375"/>
      <c r="QAQ56" s="374"/>
      <c r="QAR56" s="375"/>
      <c r="QAS56" s="374"/>
      <c r="QAT56" s="375"/>
      <c r="QAU56" s="374"/>
      <c r="QAV56" s="375"/>
      <c r="QAW56" s="374"/>
      <c r="QAX56" s="375"/>
      <c r="QAY56" s="374"/>
      <c r="QAZ56" s="375"/>
      <c r="QBA56" s="374"/>
      <c r="QBB56" s="375"/>
      <c r="QBC56" s="374"/>
      <c r="QBD56" s="375"/>
      <c r="QBE56" s="374"/>
      <c r="QBF56" s="375"/>
      <c r="QBG56" s="374"/>
      <c r="QBH56" s="375"/>
      <c r="QBI56" s="374"/>
      <c r="QBJ56" s="375"/>
      <c r="QBK56" s="374"/>
      <c r="QBL56" s="375"/>
      <c r="QBM56" s="374"/>
      <c r="QBN56" s="375"/>
      <c r="QBO56" s="374"/>
      <c r="QBP56" s="375"/>
      <c r="QBQ56" s="374"/>
      <c r="QBR56" s="375"/>
      <c r="QBS56" s="374"/>
      <c r="QBT56" s="375"/>
      <c r="QBU56" s="374"/>
      <c r="QBV56" s="375"/>
      <c r="QBW56" s="374"/>
      <c r="QBX56" s="375"/>
      <c r="QBY56" s="374"/>
      <c r="QBZ56" s="375"/>
      <c r="QCA56" s="374"/>
      <c r="QCB56" s="375"/>
      <c r="QCC56" s="374"/>
      <c r="QCD56" s="375"/>
      <c r="QCE56" s="374"/>
      <c r="QCF56" s="375"/>
      <c r="QCG56" s="374"/>
      <c r="QCH56" s="375"/>
      <c r="QCI56" s="374"/>
      <c r="QCJ56" s="375"/>
      <c r="QCK56" s="374"/>
      <c r="QCL56" s="375"/>
      <c r="QCM56" s="374"/>
      <c r="QCN56" s="375"/>
      <c r="QCO56" s="374"/>
      <c r="QCP56" s="375"/>
      <c r="QCQ56" s="374"/>
      <c r="QCR56" s="375"/>
      <c r="QCS56" s="374"/>
      <c r="QCT56" s="375"/>
      <c r="QCU56" s="374"/>
      <c r="QCV56" s="375"/>
      <c r="QCW56" s="374"/>
      <c r="QCX56" s="375"/>
      <c r="QCY56" s="374"/>
      <c r="QCZ56" s="375"/>
      <c r="QDA56" s="374"/>
      <c r="QDB56" s="375"/>
      <c r="QDC56" s="374"/>
      <c r="QDD56" s="375"/>
      <c r="QDE56" s="374"/>
      <c r="QDF56" s="375"/>
      <c r="QDG56" s="374"/>
      <c r="QDH56" s="375"/>
      <c r="QDI56" s="374"/>
      <c r="QDJ56" s="375"/>
      <c r="QDK56" s="374"/>
      <c r="QDL56" s="375"/>
      <c r="QDM56" s="374"/>
      <c r="QDN56" s="375"/>
      <c r="QDO56" s="374"/>
      <c r="QDP56" s="375"/>
      <c r="QDQ56" s="374"/>
      <c r="QDR56" s="375"/>
      <c r="QDS56" s="374"/>
      <c r="QDT56" s="375"/>
      <c r="QDU56" s="374"/>
      <c r="QDV56" s="375"/>
      <c r="QDW56" s="374"/>
      <c r="QDX56" s="375"/>
      <c r="QDY56" s="374"/>
      <c r="QDZ56" s="375"/>
      <c r="QEA56" s="374"/>
      <c r="QEB56" s="375"/>
      <c r="QEC56" s="374"/>
      <c r="QED56" s="375"/>
      <c r="QEE56" s="374"/>
      <c r="QEF56" s="375"/>
      <c r="QEG56" s="374"/>
      <c r="QEH56" s="375"/>
      <c r="QEI56" s="374"/>
      <c r="QEJ56" s="375"/>
      <c r="QEK56" s="374"/>
      <c r="QEL56" s="375"/>
      <c r="QEM56" s="374"/>
      <c r="QEN56" s="375"/>
      <c r="QEO56" s="374"/>
      <c r="QEP56" s="375"/>
      <c r="QEQ56" s="374"/>
      <c r="QER56" s="375"/>
      <c r="QES56" s="374"/>
      <c r="QET56" s="375"/>
      <c r="QEU56" s="374"/>
      <c r="QEV56" s="375"/>
      <c r="QEW56" s="374"/>
      <c r="QEX56" s="375"/>
      <c r="QEY56" s="374"/>
      <c r="QEZ56" s="375"/>
      <c r="QFA56" s="374"/>
      <c r="QFB56" s="375"/>
      <c r="QFC56" s="374"/>
      <c r="QFD56" s="375"/>
      <c r="QFE56" s="374"/>
      <c r="QFF56" s="375"/>
      <c r="QFG56" s="374"/>
      <c r="QFH56" s="375"/>
      <c r="QFI56" s="374"/>
      <c r="QFJ56" s="375"/>
      <c r="QFK56" s="374"/>
      <c r="QFL56" s="375"/>
      <c r="QFM56" s="374"/>
      <c r="QFN56" s="375"/>
      <c r="QFO56" s="374"/>
      <c r="QFP56" s="375"/>
      <c r="QFQ56" s="374"/>
      <c r="QFR56" s="375"/>
      <c r="QFS56" s="374"/>
      <c r="QFT56" s="375"/>
      <c r="QFU56" s="374"/>
      <c r="QFV56" s="375"/>
      <c r="QFW56" s="374"/>
      <c r="QFX56" s="375"/>
      <c r="QFY56" s="374"/>
      <c r="QFZ56" s="375"/>
      <c r="QGA56" s="374"/>
      <c r="QGB56" s="375"/>
      <c r="QGC56" s="374"/>
      <c r="QGD56" s="375"/>
      <c r="QGE56" s="374"/>
      <c r="QGF56" s="375"/>
      <c r="QGG56" s="374"/>
      <c r="QGH56" s="375"/>
      <c r="QGI56" s="374"/>
      <c r="QGJ56" s="375"/>
      <c r="QGK56" s="374"/>
      <c r="QGL56" s="375"/>
      <c r="QGM56" s="374"/>
      <c r="QGN56" s="375"/>
      <c r="QGO56" s="374"/>
      <c r="QGP56" s="375"/>
      <c r="QGQ56" s="374"/>
      <c r="QGR56" s="375"/>
      <c r="QGS56" s="374"/>
      <c r="QGT56" s="375"/>
      <c r="QGU56" s="374"/>
      <c r="QGV56" s="375"/>
      <c r="QGW56" s="374"/>
      <c r="QGX56" s="375"/>
      <c r="QGY56" s="374"/>
      <c r="QGZ56" s="375"/>
      <c r="QHA56" s="374"/>
      <c r="QHB56" s="375"/>
      <c r="QHC56" s="374"/>
      <c r="QHD56" s="375"/>
      <c r="QHE56" s="374"/>
      <c r="QHF56" s="375"/>
      <c r="QHG56" s="374"/>
      <c r="QHH56" s="375"/>
      <c r="QHI56" s="374"/>
      <c r="QHJ56" s="375"/>
      <c r="QHK56" s="374"/>
      <c r="QHL56" s="375"/>
      <c r="QHM56" s="374"/>
      <c r="QHN56" s="375"/>
      <c r="QHO56" s="374"/>
      <c r="QHP56" s="375"/>
      <c r="QHQ56" s="374"/>
      <c r="QHR56" s="375"/>
      <c r="QHS56" s="374"/>
      <c r="QHT56" s="375"/>
      <c r="QHU56" s="374"/>
      <c r="QHV56" s="375"/>
      <c r="QHW56" s="374"/>
      <c r="QHX56" s="375"/>
      <c r="QHY56" s="374"/>
      <c r="QHZ56" s="375"/>
      <c r="QIA56" s="374"/>
      <c r="QIB56" s="375"/>
      <c r="QIC56" s="374"/>
      <c r="QID56" s="375"/>
      <c r="QIE56" s="374"/>
      <c r="QIF56" s="375"/>
      <c r="QIG56" s="374"/>
      <c r="QIH56" s="375"/>
      <c r="QII56" s="374"/>
      <c r="QIJ56" s="375"/>
      <c r="QIK56" s="374"/>
      <c r="QIL56" s="375"/>
      <c r="QIM56" s="374"/>
      <c r="QIN56" s="375"/>
      <c r="QIO56" s="374"/>
      <c r="QIP56" s="375"/>
      <c r="QIQ56" s="374"/>
      <c r="QIR56" s="375"/>
      <c r="QIS56" s="374"/>
      <c r="QIT56" s="375"/>
      <c r="QIU56" s="374"/>
      <c r="QIV56" s="375"/>
      <c r="QIW56" s="374"/>
      <c r="QIX56" s="375"/>
      <c r="QIY56" s="374"/>
      <c r="QIZ56" s="375"/>
      <c r="QJA56" s="374"/>
      <c r="QJB56" s="375"/>
      <c r="QJC56" s="374"/>
      <c r="QJD56" s="375"/>
      <c r="QJE56" s="374"/>
      <c r="QJF56" s="375"/>
      <c r="QJG56" s="374"/>
      <c r="QJH56" s="375"/>
      <c r="QJI56" s="374"/>
      <c r="QJJ56" s="375"/>
      <c r="QJK56" s="374"/>
      <c r="QJL56" s="375"/>
      <c r="QJM56" s="374"/>
      <c r="QJN56" s="375"/>
      <c r="QJO56" s="374"/>
      <c r="QJP56" s="375"/>
      <c r="QJQ56" s="374"/>
      <c r="QJR56" s="375"/>
      <c r="QJS56" s="374"/>
      <c r="QJT56" s="375"/>
      <c r="QJU56" s="374"/>
      <c r="QJV56" s="375"/>
      <c r="QJW56" s="374"/>
      <c r="QJX56" s="375"/>
      <c r="QJY56" s="374"/>
      <c r="QJZ56" s="375"/>
      <c r="QKA56" s="374"/>
      <c r="QKB56" s="375"/>
      <c r="QKC56" s="374"/>
      <c r="QKD56" s="375"/>
      <c r="QKE56" s="374"/>
      <c r="QKF56" s="375"/>
      <c r="QKG56" s="374"/>
      <c r="QKH56" s="375"/>
      <c r="QKI56" s="374"/>
      <c r="QKJ56" s="375"/>
      <c r="QKK56" s="374"/>
      <c r="QKL56" s="375"/>
      <c r="QKM56" s="374"/>
      <c r="QKN56" s="375"/>
      <c r="QKO56" s="374"/>
      <c r="QKP56" s="375"/>
      <c r="QKQ56" s="374"/>
      <c r="QKR56" s="375"/>
      <c r="QKS56" s="374"/>
      <c r="QKT56" s="375"/>
      <c r="QKU56" s="374"/>
      <c r="QKV56" s="375"/>
      <c r="QKW56" s="374"/>
      <c r="QKX56" s="375"/>
      <c r="QKY56" s="374"/>
      <c r="QKZ56" s="375"/>
      <c r="QLA56" s="374"/>
      <c r="QLB56" s="375"/>
      <c r="QLC56" s="374"/>
      <c r="QLD56" s="375"/>
      <c r="QLE56" s="374"/>
      <c r="QLF56" s="375"/>
      <c r="QLG56" s="374"/>
      <c r="QLH56" s="375"/>
      <c r="QLI56" s="374"/>
      <c r="QLJ56" s="375"/>
      <c r="QLK56" s="374"/>
      <c r="QLL56" s="375"/>
      <c r="QLM56" s="374"/>
      <c r="QLN56" s="375"/>
      <c r="QLO56" s="374"/>
      <c r="QLP56" s="375"/>
      <c r="QLQ56" s="374"/>
      <c r="QLR56" s="375"/>
      <c r="QLS56" s="374"/>
      <c r="QLT56" s="375"/>
      <c r="QLU56" s="374"/>
      <c r="QLV56" s="375"/>
      <c r="QLW56" s="374"/>
      <c r="QLX56" s="375"/>
      <c r="QLY56" s="374"/>
      <c r="QLZ56" s="375"/>
      <c r="QMA56" s="374"/>
      <c r="QMB56" s="375"/>
      <c r="QMC56" s="374"/>
      <c r="QMD56" s="375"/>
      <c r="QME56" s="374"/>
      <c r="QMF56" s="375"/>
      <c r="QMG56" s="374"/>
      <c r="QMH56" s="375"/>
      <c r="QMI56" s="374"/>
      <c r="QMJ56" s="375"/>
      <c r="QMK56" s="374"/>
      <c r="QML56" s="375"/>
      <c r="QMM56" s="374"/>
      <c r="QMN56" s="375"/>
      <c r="QMO56" s="374"/>
      <c r="QMP56" s="375"/>
      <c r="QMQ56" s="374"/>
      <c r="QMR56" s="375"/>
      <c r="QMS56" s="374"/>
      <c r="QMT56" s="375"/>
      <c r="QMU56" s="374"/>
      <c r="QMV56" s="375"/>
      <c r="QMW56" s="374"/>
      <c r="QMX56" s="375"/>
      <c r="QMY56" s="374"/>
      <c r="QMZ56" s="375"/>
      <c r="QNA56" s="374"/>
      <c r="QNB56" s="375"/>
      <c r="QNC56" s="374"/>
      <c r="QND56" s="375"/>
      <c r="QNE56" s="374"/>
      <c r="QNF56" s="375"/>
      <c r="QNG56" s="374"/>
      <c r="QNH56" s="375"/>
      <c r="QNI56" s="374"/>
      <c r="QNJ56" s="375"/>
      <c r="QNK56" s="374"/>
      <c r="QNL56" s="375"/>
      <c r="QNM56" s="374"/>
      <c r="QNN56" s="375"/>
      <c r="QNO56" s="374"/>
      <c r="QNP56" s="375"/>
      <c r="QNQ56" s="374"/>
      <c r="QNR56" s="375"/>
      <c r="QNS56" s="374"/>
      <c r="QNT56" s="375"/>
      <c r="QNU56" s="374"/>
      <c r="QNV56" s="375"/>
      <c r="QNW56" s="374"/>
      <c r="QNX56" s="375"/>
      <c r="QNY56" s="374"/>
      <c r="QNZ56" s="375"/>
      <c r="QOA56" s="374"/>
      <c r="QOB56" s="375"/>
      <c r="QOC56" s="374"/>
      <c r="QOD56" s="375"/>
      <c r="QOE56" s="374"/>
      <c r="QOF56" s="375"/>
      <c r="QOG56" s="374"/>
      <c r="QOH56" s="375"/>
      <c r="QOI56" s="374"/>
      <c r="QOJ56" s="375"/>
      <c r="QOK56" s="374"/>
      <c r="QOL56" s="375"/>
      <c r="QOM56" s="374"/>
      <c r="QON56" s="375"/>
      <c r="QOO56" s="374"/>
      <c r="QOP56" s="375"/>
      <c r="QOQ56" s="374"/>
      <c r="QOR56" s="375"/>
      <c r="QOS56" s="374"/>
      <c r="QOT56" s="375"/>
      <c r="QOU56" s="374"/>
      <c r="QOV56" s="375"/>
      <c r="QOW56" s="374"/>
      <c r="QOX56" s="375"/>
      <c r="QOY56" s="374"/>
      <c r="QOZ56" s="375"/>
      <c r="QPA56" s="374"/>
      <c r="QPB56" s="375"/>
      <c r="QPC56" s="374"/>
      <c r="QPD56" s="375"/>
      <c r="QPE56" s="374"/>
      <c r="QPF56" s="375"/>
      <c r="QPG56" s="374"/>
      <c r="QPH56" s="375"/>
      <c r="QPI56" s="374"/>
      <c r="QPJ56" s="375"/>
      <c r="QPK56" s="374"/>
      <c r="QPL56" s="375"/>
      <c r="QPM56" s="374"/>
      <c r="QPN56" s="375"/>
      <c r="QPO56" s="374"/>
      <c r="QPP56" s="375"/>
      <c r="QPQ56" s="374"/>
      <c r="QPR56" s="375"/>
      <c r="QPS56" s="374"/>
      <c r="QPT56" s="375"/>
      <c r="QPU56" s="374"/>
      <c r="QPV56" s="375"/>
      <c r="QPW56" s="374"/>
      <c r="QPX56" s="375"/>
      <c r="QPY56" s="374"/>
      <c r="QPZ56" s="375"/>
      <c r="QQA56" s="374"/>
      <c r="QQB56" s="375"/>
      <c r="QQC56" s="374"/>
      <c r="QQD56" s="375"/>
      <c r="QQE56" s="374"/>
      <c r="QQF56" s="375"/>
      <c r="QQG56" s="374"/>
      <c r="QQH56" s="375"/>
      <c r="QQI56" s="374"/>
      <c r="QQJ56" s="375"/>
      <c r="QQK56" s="374"/>
      <c r="QQL56" s="375"/>
      <c r="QQM56" s="374"/>
      <c r="QQN56" s="375"/>
      <c r="QQO56" s="374"/>
      <c r="QQP56" s="375"/>
      <c r="QQQ56" s="374"/>
      <c r="QQR56" s="375"/>
      <c r="QQS56" s="374"/>
      <c r="QQT56" s="375"/>
      <c r="QQU56" s="374"/>
      <c r="QQV56" s="375"/>
      <c r="QQW56" s="374"/>
      <c r="QQX56" s="375"/>
      <c r="QQY56" s="374"/>
      <c r="QQZ56" s="375"/>
      <c r="QRA56" s="374"/>
      <c r="QRB56" s="375"/>
      <c r="QRC56" s="374"/>
      <c r="QRD56" s="375"/>
      <c r="QRE56" s="374"/>
      <c r="QRF56" s="375"/>
      <c r="QRG56" s="374"/>
      <c r="QRH56" s="375"/>
      <c r="QRI56" s="374"/>
      <c r="QRJ56" s="375"/>
      <c r="QRK56" s="374"/>
      <c r="QRL56" s="375"/>
      <c r="QRM56" s="374"/>
      <c r="QRN56" s="375"/>
      <c r="QRO56" s="374"/>
      <c r="QRP56" s="375"/>
      <c r="QRQ56" s="374"/>
      <c r="QRR56" s="375"/>
      <c r="QRS56" s="374"/>
      <c r="QRT56" s="375"/>
      <c r="QRU56" s="374"/>
      <c r="QRV56" s="375"/>
      <c r="QRW56" s="374"/>
      <c r="QRX56" s="375"/>
      <c r="QRY56" s="374"/>
      <c r="QRZ56" s="375"/>
      <c r="QSA56" s="374"/>
      <c r="QSB56" s="375"/>
      <c r="QSC56" s="374"/>
      <c r="QSD56" s="375"/>
      <c r="QSE56" s="374"/>
      <c r="QSF56" s="375"/>
      <c r="QSG56" s="374"/>
      <c r="QSH56" s="375"/>
      <c r="QSI56" s="374"/>
      <c r="QSJ56" s="375"/>
      <c r="QSK56" s="374"/>
      <c r="QSL56" s="375"/>
      <c r="QSM56" s="374"/>
      <c r="QSN56" s="375"/>
      <c r="QSO56" s="374"/>
      <c r="QSP56" s="375"/>
      <c r="QSQ56" s="374"/>
      <c r="QSR56" s="375"/>
      <c r="QSS56" s="374"/>
      <c r="QST56" s="375"/>
      <c r="QSU56" s="374"/>
      <c r="QSV56" s="375"/>
      <c r="QSW56" s="374"/>
      <c r="QSX56" s="375"/>
      <c r="QSY56" s="374"/>
      <c r="QSZ56" s="375"/>
      <c r="QTA56" s="374"/>
      <c r="QTB56" s="375"/>
      <c r="QTC56" s="374"/>
      <c r="QTD56" s="375"/>
      <c r="QTE56" s="374"/>
      <c r="QTF56" s="375"/>
      <c r="QTG56" s="374"/>
      <c r="QTH56" s="375"/>
      <c r="QTI56" s="374"/>
      <c r="QTJ56" s="375"/>
      <c r="QTK56" s="374"/>
      <c r="QTL56" s="375"/>
      <c r="QTM56" s="374"/>
      <c r="QTN56" s="375"/>
      <c r="QTO56" s="374"/>
      <c r="QTP56" s="375"/>
      <c r="QTQ56" s="374"/>
      <c r="QTR56" s="375"/>
      <c r="QTS56" s="374"/>
      <c r="QTT56" s="375"/>
      <c r="QTU56" s="374"/>
      <c r="QTV56" s="375"/>
      <c r="QTW56" s="374"/>
      <c r="QTX56" s="375"/>
      <c r="QTY56" s="374"/>
      <c r="QTZ56" s="375"/>
      <c r="QUA56" s="374"/>
      <c r="QUB56" s="375"/>
      <c r="QUC56" s="374"/>
      <c r="QUD56" s="375"/>
      <c r="QUE56" s="374"/>
      <c r="QUF56" s="375"/>
      <c r="QUG56" s="374"/>
      <c r="QUH56" s="375"/>
      <c r="QUI56" s="374"/>
      <c r="QUJ56" s="375"/>
      <c r="QUK56" s="374"/>
      <c r="QUL56" s="375"/>
      <c r="QUM56" s="374"/>
      <c r="QUN56" s="375"/>
      <c r="QUO56" s="374"/>
      <c r="QUP56" s="375"/>
      <c r="QUQ56" s="374"/>
      <c r="QUR56" s="375"/>
      <c r="QUS56" s="374"/>
      <c r="QUT56" s="375"/>
      <c r="QUU56" s="374"/>
      <c r="QUV56" s="375"/>
      <c r="QUW56" s="374"/>
      <c r="QUX56" s="375"/>
      <c r="QUY56" s="374"/>
      <c r="QUZ56" s="375"/>
      <c r="QVA56" s="374"/>
      <c r="QVB56" s="375"/>
      <c r="QVC56" s="374"/>
      <c r="QVD56" s="375"/>
      <c r="QVE56" s="374"/>
      <c r="QVF56" s="375"/>
      <c r="QVG56" s="374"/>
      <c r="QVH56" s="375"/>
      <c r="QVI56" s="374"/>
      <c r="QVJ56" s="375"/>
      <c r="QVK56" s="374"/>
      <c r="QVL56" s="375"/>
      <c r="QVM56" s="374"/>
      <c r="QVN56" s="375"/>
      <c r="QVO56" s="374"/>
      <c r="QVP56" s="375"/>
      <c r="QVQ56" s="374"/>
      <c r="QVR56" s="375"/>
      <c r="QVS56" s="374"/>
      <c r="QVT56" s="375"/>
      <c r="QVU56" s="374"/>
      <c r="QVV56" s="375"/>
      <c r="QVW56" s="374"/>
      <c r="QVX56" s="375"/>
      <c r="QVY56" s="374"/>
      <c r="QVZ56" s="375"/>
      <c r="QWA56" s="374"/>
      <c r="QWB56" s="375"/>
      <c r="QWC56" s="374"/>
      <c r="QWD56" s="375"/>
      <c r="QWE56" s="374"/>
      <c r="QWF56" s="375"/>
      <c r="QWG56" s="374"/>
      <c r="QWH56" s="375"/>
      <c r="QWI56" s="374"/>
      <c r="QWJ56" s="375"/>
      <c r="QWK56" s="374"/>
      <c r="QWL56" s="375"/>
      <c r="QWM56" s="374"/>
      <c r="QWN56" s="375"/>
      <c r="QWO56" s="374"/>
      <c r="QWP56" s="375"/>
      <c r="QWQ56" s="374"/>
      <c r="QWR56" s="375"/>
      <c r="QWS56" s="374"/>
      <c r="QWT56" s="375"/>
      <c r="QWU56" s="374"/>
      <c r="QWV56" s="375"/>
      <c r="QWW56" s="374"/>
      <c r="QWX56" s="375"/>
      <c r="QWY56" s="374"/>
      <c r="QWZ56" s="375"/>
      <c r="QXA56" s="374"/>
      <c r="QXB56" s="375"/>
      <c r="QXC56" s="374"/>
      <c r="QXD56" s="375"/>
      <c r="QXE56" s="374"/>
      <c r="QXF56" s="375"/>
      <c r="QXG56" s="374"/>
      <c r="QXH56" s="375"/>
      <c r="QXI56" s="374"/>
      <c r="QXJ56" s="375"/>
      <c r="QXK56" s="374"/>
      <c r="QXL56" s="375"/>
      <c r="QXM56" s="374"/>
      <c r="QXN56" s="375"/>
      <c r="QXO56" s="374"/>
      <c r="QXP56" s="375"/>
      <c r="QXQ56" s="374"/>
      <c r="QXR56" s="375"/>
      <c r="QXS56" s="374"/>
      <c r="QXT56" s="375"/>
      <c r="QXU56" s="374"/>
      <c r="QXV56" s="375"/>
      <c r="QXW56" s="374"/>
      <c r="QXX56" s="375"/>
      <c r="QXY56" s="374"/>
      <c r="QXZ56" s="375"/>
      <c r="QYA56" s="374"/>
      <c r="QYB56" s="375"/>
      <c r="QYC56" s="374"/>
      <c r="QYD56" s="375"/>
      <c r="QYE56" s="374"/>
      <c r="QYF56" s="375"/>
      <c r="QYG56" s="374"/>
      <c r="QYH56" s="375"/>
      <c r="QYI56" s="374"/>
      <c r="QYJ56" s="375"/>
      <c r="QYK56" s="374"/>
      <c r="QYL56" s="375"/>
      <c r="QYM56" s="374"/>
      <c r="QYN56" s="375"/>
      <c r="QYO56" s="374"/>
      <c r="QYP56" s="375"/>
      <c r="QYQ56" s="374"/>
      <c r="QYR56" s="375"/>
      <c r="QYS56" s="374"/>
      <c r="QYT56" s="375"/>
      <c r="QYU56" s="374"/>
      <c r="QYV56" s="375"/>
      <c r="QYW56" s="374"/>
      <c r="QYX56" s="375"/>
      <c r="QYY56" s="374"/>
      <c r="QYZ56" s="375"/>
      <c r="QZA56" s="374"/>
      <c r="QZB56" s="375"/>
      <c r="QZC56" s="374"/>
      <c r="QZD56" s="375"/>
      <c r="QZE56" s="374"/>
      <c r="QZF56" s="375"/>
      <c r="QZG56" s="374"/>
      <c r="QZH56" s="375"/>
      <c r="QZI56" s="374"/>
      <c r="QZJ56" s="375"/>
      <c r="QZK56" s="374"/>
      <c r="QZL56" s="375"/>
      <c r="QZM56" s="374"/>
      <c r="QZN56" s="375"/>
      <c r="QZO56" s="374"/>
      <c r="QZP56" s="375"/>
      <c r="QZQ56" s="374"/>
      <c r="QZR56" s="375"/>
      <c r="QZS56" s="374"/>
      <c r="QZT56" s="375"/>
      <c r="QZU56" s="374"/>
      <c r="QZV56" s="375"/>
      <c r="QZW56" s="374"/>
      <c r="QZX56" s="375"/>
      <c r="QZY56" s="374"/>
      <c r="QZZ56" s="375"/>
      <c r="RAA56" s="374"/>
      <c r="RAB56" s="375"/>
      <c r="RAC56" s="374"/>
      <c r="RAD56" s="375"/>
      <c r="RAE56" s="374"/>
      <c r="RAF56" s="375"/>
      <c r="RAG56" s="374"/>
      <c r="RAH56" s="375"/>
      <c r="RAI56" s="374"/>
      <c r="RAJ56" s="375"/>
      <c r="RAK56" s="374"/>
      <c r="RAL56" s="375"/>
      <c r="RAM56" s="374"/>
      <c r="RAN56" s="375"/>
      <c r="RAO56" s="374"/>
      <c r="RAP56" s="375"/>
      <c r="RAQ56" s="374"/>
      <c r="RAR56" s="375"/>
      <c r="RAS56" s="374"/>
      <c r="RAT56" s="375"/>
      <c r="RAU56" s="374"/>
      <c r="RAV56" s="375"/>
      <c r="RAW56" s="374"/>
      <c r="RAX56" s="375"/>
      <c r="RAY56" s="374"/>
      <c r="RAZ56" s="375"/>
      <c r="RBA56" s="374"/>
      <c r="RBB56" s="375"/>
      <c r="RBC56" s="374"/>
      <c r="RBD56" s="375"/>
      <c r="RBE56" s="374"/>
      <c r="RBF56" s="375"/>
      <c r="RBG56" s="374"/>
      <c r="RBH56" s="375"/>
      <c r="RBI56" s="374"/>
      <c r="RBJ56" s="375"/>
      <c r="RBK56" s="374"/>
      <c r="RBL56" s="375"/>
      <c r="RBM56" s="374"/>
      <c r="RBN56" s="375"/>
      <c r="RBO56" s="374"/>
      <c r="RBP56" s="375"/>
      <c r="RBQ56" s="374"/>
      <c r="RBR56" s="375"/>
      <c r="RBS56" s="374"/>
      <c r="RBT56" s="375"/>
      <c r="RBU56" s="374"/>
      <c r="RBV56" s="375"/>
      <c r="RBW56" s="374"/>
      <c r="RBX56" s="375"/>
      <c r="RBY56" s="374"/>
      <c r="RBZ56" s="375"/>
      <c r="RCA56" s="374"/>
      <c r="RCB56" s="375"/>
      <c r="RCC56" s="374"/>
      <c r="RCD56" s="375"/>
      <c r="RCE56" s="374"/>
      <c r="RCF56" s="375"/>
      <c r="RCG56" s="374"/>
      <c r="RCH56" s="375"/>
      <c r="RCI56" s="374"/>
      <c r="RCJ56" s="375"/>
      <c r="RCK56" s="374"/>
      <c r="RCL56" s="375"/>
      <c r="RCM56" s="374"/>
      <c r="RCN56" s="375"/>
      <c r="RCO56" s="374"/>
      <c r="RCP56" s="375"/>
      <c r="RCQ56" s="374"/>
      <c r="RCR56" s="375"/>
      <c r="RCS56" s="374"/>
      <c r="RCT56" s="375"/>
      <c r="RCU56" s="374"/>
      <c r="RCV56" s="375"/>
      <c r="RCW56" s="374"/>
      <c r="RCX56" s="375"/>
      <c r="RCY56" s="374"/>
      <c r="RCZ56" s="375"/>
      <c r="RDA56" s="374"/>
      <c r="RDB56" s="375"/>
      <c r="RDC56" s="374"/>
      <c r="RDD56" s="375"/>
      <c r="RDE56" s="374"/>
      <c r="RDF56" s="375"/>
      <c r="RDG56" s="374"/>
      <c r="RDH56" s="375"/>
      <c r="RDI56" s="374"/>
      <c r="RDJ56" s="375"/>
      <c r="RDK56" s="374"/>
      <c r="RDL56" s="375"/>
      <c r="RDM56" s="374"/>
      <c r="RDN56" s="375"/>
      <c r="RDO56" s="374"/>
      <c r="RDP56" s="375"/>
      <c r="RDQ56" s="374"/>
      <c r="RDR56" s="375"/>
      <c r="RDS56" s="374"/>
      <c r="RDT56" s="375"/>
      <c r="RDU56" s="374"/>
      <c r="RDV56" s="375"/>
      <c r="RDW56" s="374"/>
      <c r="RDX56" s="375"/>
      <c r="RDY56" s="374"/>
      <c r="RDZ56" s="375"/>
      <c r="REA56" s="374"/>
      <c r="REB56" s="375"/>
      <c r="REC56" s="374"/>
      <c r="RED56" s="375"/>
      <c r="REE56" s="374"/>
      <c r="REF56" s="375"/>
      <c r="REG56" s="374"/>
      <c r="REH56" s="375"/>
      <c r="REI56" s="374"/>
      <c r="REJ56" s="375"/>
      <c r="REK56" s="374"/>
      <c r="REL56" s="375"/>
      <c r="REM56" s="374"/>
      <c r="REN56" s="375"/>
      <c r="REO56" s="374"/>
      <c r="REP56" s="375"/>
      <c r="REQ56" s="374"/>
      <c r="RER56" s="375"/>
      <c r="RES56" s="374"/>
      <c r="RET56" s="375"/>
      <c r="REU56" s="374"/>
      <c r="REV56" s="375"/>
      <c r="REW56" s="374"/>
      <c r="REX56" s="375"/>
      <c r="REY56" s="374"/>
      <c r="REZ56" s="375"/>
      <c r="RFA56" s="374"/>
      <c r="RFB56" s="375"/>
      <c r="RFC56" s="374"/>
      <c r="RFD56" s="375"/>
      <c r="RFE56" s="374"/>
      <c r="RFF56" s="375"/>
      <c r="RFG56" s="374"/>
      <c r="RFH56" s="375"/>
      <c r="RFI56" s="374"/>
      <c r="RFJ56" s="375"/>
      <c r="RFK56" s="374"/>
      <c r="RFL56" s="375"/>
      <c r="RFM56" s="374"/>
      <c r="RFN56" s="375"/>
      <c r="RFO56" s="374"/>
      <c r="RFP56" s="375"/>
      <c r="RFQ56" s="374"/>
      <c r="RFR56" s="375"/>
      <c r="RFS56" s="374"/>
      <c r="RFT56" s="375"/>
      <c r="RFU56" s="374"/>
      <c r="RFV56" s="375"/>
      <c r="RFW56" s="374"/>
      <c r="RFX56" s="375"/>
      <c r="RFY56" s="374"/>
      <c r="RFZ56" s="375"/>
      <c r="RGA56" s="374"/>
      <c r="RGB56" s="375"/>
      <c r="RGC56" s="374"/>
      <c r="RGD56" s="375"/>
      <c r="RGE56" s="374"/>
      <c r="RGF56" s="375"/>
      <c r="RGG56" s="374"/>
      <c r="RGH56" s="375"/>
      <c r="RGI56" s="374"/>
      <c r="RGJ56" s="375"/>
      <c r="RGK56" s="374"/>
      <c r="RGL56" s="375"/>
      <c r="RGM56" s="374"/>
      <c r="RGN56" s="375"/>
      <c r="RGO56" s="374"/>
      <c r="RGP56" s="375"/>
      <c r="RGQ56" s="374"/>
      <c r="RGR56" s="375"/>
      <c r="RGS56" s="374"/>
      <c r="RGT56" s="375"/>
      <c r="RGU56" s="374"/>
      <c r="RGV56" s="375"/>
      <c r="RGW56" s="374"/>
      <c r="RGX56" s="375"/>
      <c r="RGY56" s="374"/>
      <c r="RGZ56" s="375"/>
      <c r="RHA56" s="374"/>
      <c r="RHB56" s="375"/>
      <c r="RHC56" s="374"/>
      <c r="RHD56" s="375"/>
      <c r="RHE56" s="374"/>
      <c r="RHF56" s="375"/>
      <c r="RHG56" s="374"/>
      <c r="RHH56" s="375"/>
      <c r="RHI56" s="374"/>
      <c r="RHJ56" s="375"/>
      <c r="RHK56" s="374"/>
      <c r="RHL56" s="375"/>
      <c r="RHM56" s="374"/>
      <c r="RHN56" s="375"/>
      <c r="RHO56" s="374"/>
      <c r="RHP56" s="375"/>
      <c r="RHQ56" s="374"/>
      <c r="RHR56" s="375"/>
      <c r="RHS56" s="374"/>
      <c r="RHT56" s="375"/>
      <c r="RHU56" s="374"/>
      <c r="RHV56" s="375"/>
      <c r="RHW56" s="374"/>
      <c r="RHX56" s="375"/>
      <c r="RHY56" s="374"/>
      <c r="RHZ56" s="375"/>
      <c r="RIA56" s="374"/>
      <c r="RIB56" s="375"/>
      <c r="RIC56" s="374"/>
      <c r="RID56" s="375"/>
      <c r="RIE56" s="374"/>
      <c r="RIF56" s="375"/>
      <c r="RIG56" s="374"/>
      <c r="RIH56" s="375"/>
      <c r="RII56" s="374"/>
      <c r="RIJ56" s="375"/>
      <c r="RIK56" s="374"/>
      <c r="RIL56" s="375"/>
      <c r="RIM56" s="374"/>
      <c r="RIN56" s="375"/>
      <c r="RIO56" s="374"/>
      <c r="RIP56" s="375"/>
      <c r="RIQ56" s="374"/>
      <c r="RIR56" s="375"/>
      <c r="RIS56" s="374"/>
      <c r="RIT56" s="375"/>
      <c r="RIU56" s="374"/>
      <c r="RIV56" s="375"/>
      <c r="RIW56" s="374"/>
      <c r="RIX56" s="375"/>
      <c r="RIY56" s="374"/>
      <c r="RIZ56" s="375"/>
      <c r="RJA56" s="374"/>
      <c r="RJB56" s="375"/>
      <c r="RJC56" s="374"/>
      <c r="RJD56" s="375"/>
      <c r="RJE56" s="374"/>
      <c r="RJF56" s="375"/>
      <c r="RJG56" s="374"/>
      <c r="RJH56" s="375"/>
      <c r="RJI56" s="374"/>
      <c r="RJJ56" s="375"/>
      <c r="RJK56" s="374"/>
      <c r="RJL56" s="375"/>
      <c r="RJM56" s="374"/>
      <c r="RJN56" s="375"/>
      <c r="RJO56" s="374"/>
      <c r="RJP56" s="375"/>
      <c r="RJQ56" s="374"/>
      <c r="RJR56" s="375"/>
      <c r="RJS56" s="374"/>
      <c r="RJT56" s="375"/>
      <c r="RJU56" s="374"/>
      <c r="RJV56" s="375"/>
      <c r="RJW56" s="374"/>
      <c r="RJX56" s="375"/>
      <c r="RJY56" s="374"/>
      <c r="RJZ56" s="375"/>
      <c r="RKA56" s="374"/>
      <c r="RKB56" s="375"/>
      <c r="RKC56" s="374"/>
      <c r="RKD56" s="375"/>
      <c r="RKE56" s="374"/>
      <c r="RKF56" s="375"/>
      <c r="RKG56" s="374"/>
      <c r="RKH56" s="375"/>
      <c r="RKI56" s="374"/>
      <c r="RKJ56" s="375"/>
      <c r="RKK56" s="374"/>
      <c r="RKL56" s="375"/>
      <c r="RKM56" s="374"/>
      <c r="RKN56" s="375"/>
      <c r="RKO56" s="374"/>
      <c r="RKP56" s="375"/>
      <c r="RKQ56" s="374"/>
      <c r="RKR56" s="375"/>
      <c r="RKS56" s="374"/>
      <c r="RKT56" s="375"/>
      <c r="RKU56" s="374"/>
      <c r="RKV56" s="375"/>
      <c r="RKW56" s="374"/>
      <c r="RKX56" s="375"/>
      <c r="RKY56" s="374"/>
      <c r="RKZ56" s="375"/>
      <c r="RLA56" s="374"/>
      <c r="RLB56" s="375"/>
      <c r="RLC56" s="374"/>
      <c r="RLD56" s="375"/>
      <c r="RLE56" s="374"/>
      <c r="RLF56" s="375"/>
      <c r="RLG56" s="374"/>
      <c r="RLH56" s="375"/>
      <c r="RLI56" s="374"/>
      <c r="RLJ56" s="375"/>
      <c r="RLK56" s="374"/>
      <c r="RLL56" s="375"/>
      <c r="RLM56" s="374"/>
      <c r="RLN56" s="375"/>
      <c r="RLO56" s="374"/>
      <c r="RLP56" s="375"/>
      <c r="RLQ56" s="374"/>
      <c r="RLR56" s="375"/>
      <c r="RLS56" s="374"/>
      <c r="RLT56" s="375"/>
      <c r="RLU56" s="374"/>
      <c r="RLV56" s="375"/>
      <c r="RLW56" s="374"/>
      <c r="RLX56" s="375"/>
      <c r="RLY56" s="374"/>
      <c r="RLZ56" s="375"/>
      <c r="RMA56" s="374"/>
      <c r="RMB56" s="375"/>
      <c r="RMC56" s="374"/>
      <c r="RMD56" s="375"/>
      <c r="RME56" s="374"/>
      <c r="RMF56" s="375"/>
      <c r="RMG56" s="374"/>
      <c r="RMH56" s="375"/>
      <c r="RMI56" s="374"/>
      <c r="RMJ56" s="375"/>
      <c r="RMK56" s="374"/>
      <c r="RML56" s="375"/>
      <c r="RMM56" s="374"/>
      <c r="RMN56" s="375"/>
      <c r="RMO56" s="374"/>
      <c r="RMP56" s="375"/>
      <c r="RMQ56" s="374"/>
      <c r="RMR56" s="375"/>
      <c r="RMS56" s="374"/>
      <c r="RMT56" s="375"/>
      <c r="RMU56" s="374"/>
      <c r="RMV56" s="375"/>
      <c r="RMW56" s="374"/>
      <c r="RMX56" s="375"/>
      <c r="RMY56" s="374"/>
      <c r="RMZ56" s="375"/>
      <c r="RNA56" s="374"/>
      <c r="RNB56" s="375"/>
      <c r="RNC56" s="374"/>
      <c r="RND56" s="375"/>
      <c r="RNE56" s="374"/>
      <c r="RNF56" s="375"/>
      <c r="RNG56" s="374"/>
      <c r="RNH56" s="375"/>
      <c r="RNI56" s="374"/>
      <c r="RNJ56" s="375"/>
      <c r="RNK56" s="374"/>
      <c r="RNL56" s="375"/>
      <c r="RNM56" s="374"/>
      <c r="RNN56" s="375"/>
      <c r="RNO56" s="374"/>
      <c r="RNP56" s="375"/>
      <c r="RNQ56" s="374"/>
      <c r="RNR56" s="375"/>
      <c r="RNS56" s="374"/>
      <c r="RNT56" s="375"/>
      <c r="RNU56" s="374"/>
      <c r="RNV56" s="375"/>
      <c r="RNW56" s="374"/>
      <c r="RNX56" s="375"/>
      <c r="RNY56" s="374"/>
      <c r="RNZ56" s="375"/>
      <c r="ROA56" s="374"/>
      <c r="ROB56" s="375"/>
      <c r="ROC56" s="374"/>
      <c r="ROD56" s="375"/>
      <c r="ROE56" s="374"/>
      <c r="ROF56" s="375"/>
      <c r="ROG56" s="374"/>
      <c r="ROH56" s="375"/>
      <c r="ROI56" s="374"/>
      <c r="ROJ56" s="375"/>
      <c r="ROK56" s="374"/>
      <c r="ROL56" s="375"/>
      <c r="ROM56" s="374"/>
      <c r="RON56" s="375"/>
      <c r="ROO56" s="374"/>
      <c r="ROP56" s="375"/>
      <c r="ROQ56" s="374"/>
      <c r="ROR56" s="375"/>
      <c r="ROS56" s="374"/>
      <c r="ROT56" s="375"/>
      <c r="ROU56" s="374"/>
      <c r="ROV56" s="375"/>
      <c r="ROW56" s="374"/>
      <c r="ROX56" s="375"/>
      <c r="ROY56" s="374"/>
      <c r="ROZ56" s="375"/>
      <c r="RPA56" s="374"/>
      <c r="RPB56" s="375"/>
      <c r="RPC56" s="374"/>
      <c r="RPD56" s="375"/>
      <c r="RPE56" s="374"/>
      <c r="RPF56" s="375"/>
      <c r="RPG56" s="374"/>
      <c r="RPH56" s="375"/>
      <c r="RPI56" s="374"/>
      <c r="RPJ56" s="375"/>
      <c r="RPK56" s="374"/>
      <c r="RPL56" s="375"/>
      <c r="RPM56" s="374"/>
      <c r="RPN56" s="375"/>
      <c r="RPO56" s="374"/>
      <c r="RPP56" s="375"/>
      <c r="RPQ56" s="374"/>
      <c r="RPR56" s="375"/>
      <c r="RPS56" s="374"/>
      <c r="RPT56" s="375"/>
      <c r="RPU56" s="374"/>
      <c r="RPV56" s="375"/>
      <c r="RPW56" s="374"/>
      <c r="RPX56" s="375"/>
      <c r="RPY56" s="374"/>
      <c r="RPZ56" s="375"/>
      <c r="RQA56" s="374"/>
      <c r="RQB56" s="375"/>
      <c r="RQC56" s="374"/>
      <c r="RQD56" s="375"/>
      <c r="RQE56" s="374"/>
      <c r="RQF56" s="375"/>
      <c r="RQG56" s="374"/>
      <c r="RQH56" s="375"/>
      <c r="RQI56" s="374"/>
      <c r="RQJ56" s="375"/>
      <c r="RQK56" s="374"/>
      <c r="RQL56" s="375"/>
      <c r="RQM56" s="374"/>
      <c r="RQN56" s="375"/>
      <c r="RQO56" s="374"/>
      <c r="RQP56" s="375"/>
      <c r="RQQ56" s="374"/>
      <c r="RQR56" s="375"/>
      <c r="RQS56" s="374"/>
      <c r="RQT56" s="375"/>
      <c r="RQU56" s="374"/>
      <c r="RQV56" s="375"/>
      <c r="RQW56" s="374"/>
      <c r="RQX56" s="375"/>
      <c r="RQY56" s="374"/>
      <c r="RQZ56" s="375"/>
      <c r="RRA56" s="374"/>
      <c r="RRB56" s="375"/>
      <c r="RRC56" s="374"/>
      <c r="RRD56" s="375"/>
      <c r="RRE56" s="374"/>
      <c r="RRF56" s="375"/>
      <c r="RRG56" s="374"/>
      <c r="RRH56" s="375"/>
      <c r="RRI56" s="374"/>
      <c r="RRJ56" s="375"/>
      <c r="RRK56" s="374"/>
      <c r="RRL56" s="375"/>
      <c r="RRM56" s="374"/>
      <c r="RRN56" s="375"/>
      <c r="RRO56" s="374"/>
      <c r="RRP56" s="375"/>
      <c r="RRQ56" s="374"/>
      <c r="RRR56" s="375"/>
      <c r="RRS56" s="374"/>
      <c r="RRT56" s="375"/>
      <c r="RRU56" s="374"/>
      <c r="RRV56" s="375"/>
      <c r="RRW56" s="374"/>
      <c r="RRX56" s="375"/>
      <c r="RRY56" s="374"/>
      <c r="RRZ56" s="375"/>
      <c r="RSA56" s="374"/>
      <c r="RSB56" s="375"/>
      <c r="RSC56" s="374"/>
      <c r="RSD56" s="375"/>
      <c r="RSE56" s="374"/>
      <c r="RSF56" s="375"/>
      <c r="RSG56" s="374"/>
      <c r="RSH56" s="375"/>
      <c r="RSI56" s="374"/>
      <c r="RSJ56" s="375"/>
      <c r="RSK56" s="374"/>
      <c r="RSL56" s="375"/>
      <c r="RSM56" s="374"/>
      <c r="RSN56" s="375"/>
      <c r="RSO56" s="374"/>
      <c r="RSP56" s="375"/>
      <c r="RSQ56" s="374"/>
      <c r="RSR56" s="375"/>
      <c r="RSS56" s="374"/>
      <c r="RST56" s="375"/>
      <c r="RSU56" s="374"/>
      <c r="RSV56" s="375"/>
      <c r="RSW56" s="374"/>
      <c r="RSX56" s="375"/>
      <c r="RSY56" s="374"/>
      <c r="RSZ56" s="375"/>
      <c r="RTA56" s="374"/>
      <c r="RTB56" s="375"/>
      <c r="RTC56" s="374"/>
      <c r="RTD56" s="375"/>
      <c r="RTE56" s="374"/>
      <c r="RTF56" s="375"/>
      <c r="RTG56" s="374"/>
      <c r="RTH56" s="375"/>
      <c r="RTI56" s="374"/>
      <c r="RTJ56" s="375"/>
      <c r="RTK56" s="374"/>
      <c r="RTL56" s="375"/>
      <c r="RTM56" s="374"/>
      <c r="RTN56" s="375"/>
      <c r="RTO56" s="374"/>
      <c r="RTP56" s="375"/>
      <c r="RTQ56" s="374"/>
      <c r="RTR56" s="375"/>
      <c r="RTS56" s="374"/>
      <c r="RTT56" s="375"/>
      <c r="RTU56" s="374"/>
      <c r="RTV56" s="375"/>
      <c r="RTW56" s="374"/>
      <c r="RTX56" s="375"/>
      <c r="RTY56" s="374"/>
      <c r="RTZ56" s="375"/>
      <c r="RUA56" s="374"/>
      <c r="RUB56" s="375"/>
      <c r="RUC56" s="374"/>
      <c r="RUD56" s="375"/>
      <c r="RUE56" s="374"/>
      <c r="RUF56" s="375"/>
      <c r="RUG56" s="374"/>
      <c r="RUH56" s="375"/>
      <c r="RUI56" s="374"/>
      <c r="RUJ56" s="375"/>
      <c r="RUK56" s="374"/>
      <c r="RUL56" s="375"/>
      <c r="RUM56" s="374"/>
      <c r="RUN56" s="375"/>
      <c r="RUO56" s="374"/>
      <c r="RUP56" s="375"/>
      <c r="RUQ56" s="374"/>
      <c r="RUR56" s="375"/>
      <c r="RUS56" s="374"/>
      <c r="RUT56" s="375"/>
      <c r="RUU56" s="374"/>
      <c r="RUV56" s="375"/>
      <c r="RUW56" s="374"/>
      <c r="RUX56" s="375"/>
      <c r="RUY56" s="374"/>
      <c r="RUZ56" s="375"/>
      <c r="RVA56" s="374"/>
      <c r="RVB56" s="375"/>
      <c r="RVC56" s="374"/>
      <c r="RVD56" s="375"/>
      <c r="RVE56" s="374"/>
      <c r="RVF56" s="375"/>
      <c r="RVG56" s="374"/>
      <c r="RVH56" s="375"/>
      <c r="RVI56" s="374"/>
      <c r="RVJ56" s="375"/>
      <c r="RVK56" s="374"/>
      <c r="RVL56" s="375"/>
      <c r="RVM56" s="374"/>
      <c r="RVN56" s="375"/>
      <c r="RVO56" s="374"/>
      <c r="RVP56" s="375"/>
      <c r="RVQ56" s="374"/>
      <c r="RVR56" s="375"/>
      <c r="RVS56" s="374"/>
      <c r="RVT56" s="375"/>
      <c r="RVU56" s="374"/>
      <c r="RVV56" s="375"/>
      <c r="RVW56" s="374"/>
      <c r="RVX56" s="375"/>
      <c r="RVY56" s="374"/>
      <c r="RVZ56" s="375"/>
      <c r="RWA56" s="374"/>
      <c r="RWB56" s="375"/>
      <c r="RWC56" s="374"/>
      <c r="RWD56" s="375"/>
      <c r="RWE56" s="374"/>
      <c r="RWF56" s="375"/>
      <c r="RWG56" s="374"/>
      <c r="RWH56" s="375"/>
      <c r="RWI56" s="374"/>
      <c r="RWJ56" s="375"/>
      <c r="RWK56" s="374"/>
      <c r="RWL56" s="375"/>
      <c r="RWM56" s="374"/>
      <c r="RWN56" s="375"/>
      <c r="RWO56" s="374"/>
      <c r="RWP56" s="375"/>
      <c r="RWQ56" s="374"/>
      <c r="RWR56" s="375"/>
      <c r="RWS56" s="374"/>
      <c r="RWT56" s="375"/>
      <c r="RWU56" s="374"/>
      <c r="RWV56" s="375"/>
      <c r="RWW56" s="374"/>
      <c r="RWX56" s="375"/>
      <c r="RWY56" s="374"/>
      <c r="RWZ56" s="375"/>
      <c r="RXA56" s="374"/>
      <c r="RXB56" s="375"/>
      <c r="RXC56" s="374"/>
      <c r="RXD56" s="375"/>
      <c r="RXE56" s="374"/>
      <c r="RXF56" s="375"/>
      <c r="RXG56" s="374"/>
      <c r="RXH56" s="375"/>
      <c r="RXI56" s="374"/>
      <c r="RXJ56" s="375"/>
      <c r="RXK56" s="374"/>
      <c r="RXL56" s="375"/>
      <c r="RXM56" s="374"/>
      <c r="RXN56" s="375"/>
      <c r="RXO56" s="374"/>
      <c r="RXP56" s="375"/>
      <c r="RXQ56" s="374"/>
      <c r="RXR56" s="375"/>
      <c r="RXS56" s="374"/>
      <c r="RXT56" s="375"/>
      <c r="RXU56" s="374"/>
      <c r="RXV56" s="375"/>
      <c r="RXW56" s="374"/>
      <c r="RXX56" s="375"/>
      <c r="RXY56" s="374"/>
      <c r="RXZ56" s="375"/>
      <c r="RYA56" s="374"/>
      <c r="RYB56" s="375"/>
      <c r="RYC56" s="374"/>
      <c r="RYD56" s="375"/>
      <c r="RYE56" s="374"/>
      <c r="RYF56" s="375"/>
      <c r="RYG56" s="374"/>
      <c r="RYH56" s="375"/>
      <c r="RYI56" s="374"/>
      <c r="RYJ56" s="375"/>
      <c r="RYK56" s="374"/>
      <c r="RYL56" s="375"/>
      <c r="RYM56" s="374"/>
      <c r="RYN56" s="375"/>
      <c r="RYO56" s="374"/>
      <c r="RYP56" s="375"/>
      <c r="RYQ56" s="374"/>
      <c r="RYR56" s="375"/>
      <c r="RYS56" s="374"/>
      <c r="RYT56" s="375"/>
      <c r="RYU56" s="374"/>
      <c r="RYV56" s="375"/>
      <c r="RYW56" s="374"/>
      <c r="RYX56" s="375"/>
      <c r="RYY56" s="374"/>
      <c r="RYZ56" s="375"/>
      <c r="RZA56" s="374"/>
      <c r="RZB56" s="375"/>
      <c r="RZC56" s="374"/>
      <c r="RZD56" s="375"/>
      <c r="RZE56" s="374"/>
      <c r="RZF56" s="375"/>
      <c r="RZG56" s="374"/>
      <c r="RZH56" s="375"/>
      <c r="RZI56" s="374"/>
      <c r="RZJ56" s="375"/>
      <c r="RZK56" s="374"/>
      <c r="RZL56" s="375"/>
      <c r="RZM56" s="374"/>
      <c r="RZN56" s="375"/>
      <c r="RZO56" s="374"/>
      <c r="RZP56" s="375"/>
      <c r="RZQ56" s="374"/>
      <c r="RZR56" s="375"/>
      <c r="RZS56" s="374"/>
      <c r="RZT56" s="375"/>
      <c r="RZU56" s="374"/>
      <c r="RZV56" s="375"/>
      <c r="RZW56" s="374"/>
      <c r="RZX56" s="375"/>
      <c r="RZY56" s="374"/>
      <c r="RZZ56" s="375"/>
      <c r="SAA56" s="374"/>
      <c r="SAB56" s="375"/>
      <c r="SAC56" s="374"/>
      <c r="SAD56" s="375"/>
      <c r="SAE56" s="374"/>
      <c r="SAF56" s="375"/>
      <c r="SAG56" s="374"/>
      <c r="SAH56" s="375"/>
      <c r="SAI56" s="374"/>
      <c r="SAJ56" s="375"/>
      <c r="SAK56" s="374"/>
      <c r="SAL56" s="375"/>
      <c r="SAM56" s="374"/>
      <c r="SAN56" s="375"/>
      <c r="SAO56" s="374"/>
      <c r="SAP56" s="375"/>
      <c r="SAQ56" s="374"/>
      <c r="SAR56" s="375"/>
      <c r="SAS56" s="374"/>
      <c r="SAT56" s="375"/>
      <c r="SAU56" s="374"/>
      <c r="SAV56" s="375"/>
      <c r="SAW56" s="374"/>
      <c r="SAX56" s="375"/>
      <c r="SAY56" s="374"/>
      <c r="SAZ56" s="375"/>
      <c r="SBA56" s="374"/>
      <c r="SBB56" s="375"/>
      <c r="SBC56" s="374"/>
      <c r="SBD56" s="375"/>
      <c r="SBE56" s="374"/>
      <c r="SBF56" s="375"/>
      <c r="SBG56" s="374"/>
      <c r="SBH56" s="375"/>
      <c r="SBI56" s="374"/>
      <c r="SBJ56" s="375"/>
      <c r="SBK56" s="374"/>
      <c r="SBL56" s="375"/>
      <c r="SBM56" s="374"/>
      <c r="SBN56" s="375"/>
      <c r="SBO56" s="374"/>
      <c r="SBP56" s="375"/>
      <c r="SBQ56" s="374"/>
      <c r="SBR56" s="375"/>
      <c r="SBS56" s="374"/>
      <c r="SBT56" s="375"/>
      <c r="SBU56" s="374"/>
      <c r="SBV56" s="375"/>
      <c r="SBW56" s="374"/>
      <c r="SBX56" s="375"/>
      <c r="SBY56" s="374"/>
      <c r="SBZ56" s="375"/>
      <c r="SCA56" s="374"/>
      <c r="SCB56" s="375"/>
      <c r="SCC56" s="374"/>
      <c r="SCD56" s="375"/>
      <c r="SCE56" s="374"/>
      <c r="SCF56" s="375"/>
      <c r="SCG56" s="374"/>
      <c r="SCH56" s="375"/>
      <c r="SCI56" s="374"/>
      <c r="SCJ56" s="375"/>
      <c r="SCK56" s="374"/>
      <c r="SCL56" s="375"/>
      <c r="SCM56" s="374"/>
      <c r="SCN56" s="375"/>
      <c r="SCO56" s="374"/>
      <c r="SCP56" s="375"/>
      <c r="SCQ56" s="374"/>
      <c r="SCR56" s="375"/>
      <c r="SCS56" s="374"/>
      <c r="SCT56" s="375"/>
      <c r="SCU56" s="374"/>
      <c r="SCV56" s="375"/>
      <c r="SCW56" s="374"/>
      <c r="SCX56" s="375"/>
      <c r="SCY56" s="374"/>
      <c r="SCZ56" s="375"/>
      <c r="SDA56" s="374"/>
      <c r="SDB56" s="375"/>
      <c r="SDC56" s="374"/>
      <c r="SDD56" s="375"/>
      <c r="SDE56" s="374"/>
      <c r="SDF56" s="375"/>
      <c r="SDG56" s="374"/>
      <c r="SDH56" s="375"/>
      <c r="SDI56" s="374"/>
      <c r="SDJ56" s="375"/>
      <c r="SDK56" s="374"/>
      <c r="SDL56" s="375"/>
      <c r="SDM56" s="374"/>
      <c r="SDN56" s="375"/>
      <c r="SDO56" s="374"/>
      <c r="SDP56" s="375"/>
      <c r="SDQ56" s="374"/>
      <c r="SDR56" s="375"/>
      <c r="SDS56" s="374"/>
      <c r="SDT56" s="375"/>
      <c r="SDU56" s="374"/>
      <c r="SDV56" s="375"/>
      <c r="SDW56" s="374"/>
      <c r="SDX56" s="375"/>
      <c r="SDY56" s="374"/>
      <c r="SDZ56" s="375"/>
      <c r="SEA56" s="374"/>
      <c r="SEB56" s="375"/>
      <c r="SEC56" s="374"/>
      <c r="SED56" s="375"/>
      <c r="SEE56" s="374"/>
      <c r="SEF56" s="375"/>
      <c r="SEG56" s="374"/>
      <c r="SEH56" s="375"/>
      <c r="SEI56" s="374"/>
      <c r="SEJ56" s="375"/>
      <c r="SEK56" s="374"/>
      <c r="SEL56" s="375"/>
      <c r="SEM56" s="374"/>
      <c r="SEN56" s="375"/>
      <c r="SEO56" s="374"/>
      <c r="SEP56" s="375"/>
      <c r="SEQ56" s="374"/>
      <c r="SER56" s="375"/>
      <c r="SES56" s="374"/>
      <c r="SET56" s="375"/>
      <c r="SEU56" s="374"/>
      <c r="SEV56" s="375"/>
      <c r="SEW56" s="374"/>
      <c r="SEX56" s="375"/>
      <c r="SEY56" s="374"/>
      <c r="SEZ56" s="375"/>
      <c r="SFA56" s="374"/>
      <c r="SFB56" s="375"/>
      <c r="SFC56" s="374"/>
      <c r="SFD56" s="375"/>
      <c r="SFE56" s="374"/>
      <c r="SFF56" s="375"/>
      <c r="SFG56" s="374"/>
      <c r="SFH56" s="375"/>
      <c r="SFI56" s="374"/>
      <c r="SFJ56" s="375"/>
      <c r="SFK56" s="374"/>
      <c r="SFL56" s="375"/>
      <c r="SFM56" s="374"/>
      <c r="SFN56" s="375"/>
      <c r="SFO56" s="374"/>
      <c r="SFP56" s="375"/>
      <c r="SFQ56" s="374"/>
      <c r="SFR56" s="375"/>
      <c r="SFS56" s="374"/>
      <c r="SFT56" s="375"/>
      <c r="SFU56" s="374"/>
      <c r="SFV56" s="375"/>
      <c r="SFW56" s="374"/>
      <c r="SFX56" s="375"/>
      <c r="SFY56" s="374"/>
      <c r="SFZ56" s="375"/>
      <c r="SGA56" s="374"/>
      <c r="SGB56" s="375"/>
      <c r="SGC56" s="374"/>
      <c r="SGD56" s="375"/>
      <c r="SGE56" s="374"/>
      <c r="SGF56" s="375"/>
      <c r="SGG56" s="374"/>
      <c r="SGH56" s="375"/>
      <c r="SGI56" s="374"/>
      <c r="SGJ56" s="375"/>
      <c r="SGK56" s="374"/>
      <c r="SGL56" s="375"/>
      <c r="SGM56" s="374"/>
      <c r="SGN56" s="375"/>
      <c r="SGO56" s="374"/>
      <c r="SGP56" s="375"/>
      <c r="SGQ56" s="374"/>
      <c r="SGR56" s="375"/>
      <c r="SGS56" s="374"/>
      <c r="SGT56" s="375"/>
      <c r="SGU56" s="374"/>
      <c r="SGV56" s="375"/>
      <c r="SGW56" s="374"/>
      <c r="SGX56" s="375"/>
      <c r="SGY56" s="374"/>
      <c r="SGZ56" s="375"/>
      <c r="SHA56" s="374"/>
      <c r="SHB56" s="375"/>
      <c r="SHC56" s="374"/>
      <c r="SHD56" s="375"/>
      <c r="SHE56" s="374"/>
      <c r="SHF56" s="375"/>
      <c r="SHG56" s="374"/>
      <c r="SHH56" s="375"/>
      <c r="SHI56" s="374"/>
      <c r="SHJ56" s="375"/>
      <c r="SHK56" s="374"/>
      <c r="SHL56" s="375"/>
      <c r="SHM56" s="374"/>
      <c r="SHN56" s="375"/>
      <c r="SHO56" s="374"/>
      <c r="SHP56" s="375"/>
      <c r="SHQ56" s="374"/>
      <c r="SHR56" s="375"/>
      <c r="SHS56" s="374"/>
      <c r="SHT56" s="375"/>
      <c r="SHU56" s="374"/>
      <c r="SHV56" s="375"/>
      <c r="SHW56" s="374"/>
      <c r="SHX56" s="375"/>
      <c r="SHY56" s="374"/>
      <c r="SHZ56" s="375"/>
      <c r="SIA56" s="374"/>
      <c r="SIB56" s="375"/>
      <c r="SIC56" s="374"/>
      <c r="SID56" s="375"/>
      <c r="SIE56" s="374"/>
      <c r="SIF56" s="375"/>
      <c r="SIG56" s="374"/>
      <c r="SIH56" s="375"/>
      <c r="SII56" s="374"/>
      <c r="SIJ56" s="375"/>
      <c r="SIK56" s="374"/>
      <c r="SIL56" s="375"/>
      <c r="SIM56" s="374"/>
      <c r="SIN56" s="375"/>
      <c r="SIO56" s="374"/>
      <c r="SIP56" s="375"/>
      <c r="SIQ56" s="374"/>
      <c r="SIR56" s="375"/>
      <c r="SIS56" s="374"/>
      <c r="SIT56" s="375"/>
      <c r="SIU56" s="374"/>
      <c r="SIV56" s="375"/>
      <c r="SIW56" s="374"/>
      <c r="SIX56" s="375"/>
      <c r="SIY56" s="374"/>
      <c r="SIZ56" s="375"/>
      <c r="SJA56" s="374"/>
      <c r="SJB56" s="375"/>
      <c r="SJC56" s="374"/>
      <c r="SJD56" s="375"/>
      <c r="SJE56" s="374"/>
      <c r="SJF56" s="375"/>
      <c r="SJG56" s="374"/>
      <c r="SJH56" s="375"/>
      <c r="SJI56" s="374"/>
      <c r="SJJ56" s="375"/>
      <c r="SJK56" s="374"/>
      <c r="SJL56" s="375"/>
      <c r="SJM56" s="374"/>
      <c r="SJN56" s="375"/>
      <c r="SJO56" s="374"/>
      <c r="SJP56" s="375"/>
      <c r="SJQ56" s="374"/>
      <c r="SJR56" s="375"/>
      <c r="SJS56" s="374"/>
      <c r="SJT56" s="375"/>
      <c r="SJU56" s="374"/>
      <c r="SJV56" s="375"/>
      <c r="SJW56" s="374"/>
      <c r="SJX56" s="375"/>
      <c r="SJY56" s="374"/>
      <c r="SJZ56" s="375"/>
      <c r="SKA56" s="374"/>
      <c r="SKB56" s="375"/>
      <c r="SKC56" s="374"/>
      <c r="SKD56" s="375"/>
      <c r="SKE56" s="374"/>
      <c r="SKF56" s="375"/>
      <c r="SKG56" s="374"/>
      <c r="SKH56" s="375"/>
      <c r="SKI56" s="374"/>
      <c r="SKJ56" s="375"/>
      <c r="SKK56" s="374"/>
      <c r="SKL56" s="375"/>
      <c r="SKM56" s="374"/>
      <c r="SKN56" s="375"/>
      <c r="SKO56" s="374"/>
      <c r="SKP56" s="375"/>
      <c r="SKQ56" s="374"/>
      <c r="SKR56" s="375"/>
      <c r="SKS56" s="374"/>
      <c r="SKT56" s="375"/>
      <c r="SKU56" s="374"/>
      <c r="SKV56" s="375"/>
      <c r="SKW56" s="374"/>
      <c r="SKX56" s="375"/>
      <c r="SKY56" s="374"/>
      <c r="SKZ56" s="375"/>
      <c r="SLA56" s="374"/>
      <c r="SLB56" s="375"/>
      <c r="SLC56" s="374"/>
      <c r="SLD56" s="375"/>
      <c r="SLE56" s="374"/>
      <c r="SLF56" s="375"/>
      <c r="SLG56" s="374"/>
      <c r="SLH56" s="375"/>
      <c r="SLI56" s="374"/>
      <c r="SLJ56" s="375"/>
      <c r="SLK56" s="374"/>
      <c r="SLL56" s="375"/>
      <c r="SLM56" s="374"/>
      <c r="SLN56" s="375"/>
      <c r="SLO56" s="374"/>
      <c r="SLP56" s="375"/>
      <c r="SLQ56" s="374"/>
      <c r="SLR56" s="375"/>
      <c r="SLS56" s="374"/>
      <c r="SLT56" s="375"/>
      <c r="SLU56" s="374"/>
      <c r="SLV56" s="375"/>
      <c r="SLW56" s="374"/>
      <c r="SLX56" s="375"/>
      <c r="SLY56" s="374"/>
      <c r="SLZ56" s="375"/>
      <c r="SMA56" s="374"/>
      <c r="SMB56" s="375"/>
      <c r="SMC56" s="374"/>
      <c r="SMD56" s="375"/>
      <c r="SME56" s="374"/>
      <c r="SMF56" s="375"/>
      <c r="SMG56" s="374"/>
      <c r="SMH56" s="375"/>
      <c r="SMI56" s="374"/>
      <c r="SMJ56" s="375"/>
      <c r="SMK56" s="374"/>
      <c r="SML56" s="375"/>
      <c r="SMM56" s="374"/>
      <c r="SMN56" s="375"/>
      <c r="SMO56" s="374"/>
      <c r="SMP56" s="375"/>
      <c r="SMQ56" s="374"/>
      <c r="SMR56" s="375"/>
      <c r="SMS56" s="374"/>
      <c r="SMT56" s="375"/>
      <c r="SMU56" s="374"/>
      <c r="SMV56" s="375"/>
      <c r="SMW56" s="374"/>
      <c r="SMX56" s="375"/>
      <c r="SMY56" s="374"/>
      <c r="SMZ56" s="375"/>
      <c r="SNA56" s="374"/>
      <c r="SNB56" s="375"/>
      <c r="SNC56" s="374"/>
      <c r="SND56" s="375"/>
      <c r="SNE56" s="374"/>
      <c r="SNF56" s="375"/>
      <c r="SNG56" s="374"/>
      <c r="SNH56" s="375"/>
      <c r="SNI56" s="374"/>
      <c r="SNJ56" s="375"/>
      <c r="SNK56" s="374"/>
      <c r="SNL56" s="375"/>
      <c r="SNM56" s="374"/>
      <c r="SNN56" s="375"/>
      <c r="SNO56" s="374"/>
      <c r="SNP56" s="375"/>
      <c r="SNQ56" s="374"/>
      <c r="SNR56" s="375"/>
      <c r="SNS56" s="374"/>
      <c r="SNT56" s="375"/>
      <c r="SNU56" s="374"/>
      <c r="SNV56" s="375"/>
      <c r="SNW56" s="374"/>
      <c r="SNX56" s="375"/>
      <c r="SNY56" s="374"/>
      <c r="SNZ56" s="375"/>
      <c r="SOA56" s="374"/>
      <c r="SOB56" s="375"/>
      <c r="SOC56" s="374"/>
      <c r="SOD56" s="375"/>
      <c r="SOE56" s="374"/>
      <c r="SOF56" s="375"/>
      <c r="SOG56" s="374"/>
      <c r="SOH56" s="375"/>
      <c r="SOI56" s="374"/>
      <c r="SOJ56" s="375"/>
      <c r="SOK56" s="374"/>
      <c r="SOL56" s="375"/>
      <c r="SOM56" s="374"/>
      <c r="SON56" s="375"/>
      <c r="SOO56" s="374"/>
      <c r="SOP56" s="375"/>
      <c r="SOQ56" s="374"/>
      <c r="SOR56" s="375"/>
      <c r="SOS56" s="374"/>
      <c r="SOT56" s="375"/>
      <c r="SOU56" s="374"/>
      <c r="SOV56" s="375"/>
      <c r="SOW56" s="374"/>
      <c r="SOX56" s="375"/>
      <c r="SOY56" s="374"/>
      <c r="SOZ56" s="375"/>
      <c r="SPA56" s="374"/>
      <c r="SPB56" s="375"/>
      <c r="SPC56" s="374"/>
      <c r="SPD56" s="375"/>
      <c r="SPE56" s="374"/>
      <c r="SPF56" s="375"/>
      <c r="SPG56" s="374"/>
      <c r="SPH56" s="375"/>
      <c r="SPI56" s="374"/>
      <c r="SPJ56" s="375"/>
      <c r="SPK56" s="374"/>
      <c r="SPL56" s="375"/>
      <c r="SPM56" s="374"/>
      <c r="SPN56" s="375"/>
      <c r="SPO56" s="374"/>
      <c r="SPP56" s="375"/>
      <c r="SPQ56" s="374"/>
      <c r="SPR56" s="375"/>
      <c r="SPS56" s="374"/>
      <c r="SPT56" s="375"/>
      <c r="SPU56" s="374"/>
      <c r="SPV56" s="375"/>
      <c r="SPW56" s="374"/>
      <c r="SPX56" s="375"/>
      <c r="SPY56" s="374"/>
      <c r="SPZ56" s="375"/>
      <c r="SQA56" s="374"/>
      <c r="SQB56" s="375"/>
      <c r="SQC56" s="374"/>
      <c r="SQD56" s="375"/>
      <c r="SQE56" s="374"/>
      <c r="SQF56" s="375"/>
      <c r="SQG56" s="374"/>
      <c r="SQH56" s="375"/>
      <c r="SQI56" s="374"/>
      <c r="SQJ56" s="375"/>
      <c r="SQK56" s="374"/>
      <c r="SQL56" s="375"/>
      <c r="SQM56" s="374"/>
      <c r="SQN56" s="375"/>
      <c r="SQO56" s="374"/>
      <c r="SQP56" s="375"/>
      <c r="SQQ56" s="374"/>
      <c r="SQR56" s="375"/>
      <c r="SQS56" s="374"/>
      <c r="SQT56" s="375"/>
      <c r="SQU56" s="374"/>
      <c r="SQV56" s="375"/>
      <c r="SQW56" s="374"/>
      <c r="SQX56" s="375"/>
      <c r="SQY56" s="374"/>
      <c r="SQZ56" s="375"/>
      <c r="SRA56" s="374"/>
      <c r="SRB56" s="375"/>
      <c r="SRC56" s="374"/>
      <c r="SRD56" s="375"/>
      <c r="SRE56" s="374"/>
      <c r="SRF56" s="375"/>
      <c r="SRG56" s="374"/>
      <c r="SRH56" s="375"/>
      <c r="SRI56" s="374"/>
      <c r="SRJ56" s="375"/>
      <c r="SRK56" s="374"/>
      <c r="SRL56" s="375"/>
      <c r="SRM56" s="374"/>
      <c r="SRN56" s="375"/>
      <c r="SRO56" s="374"/>
      <c r="SRP56" s="375"/>
      <c r="SRQ56" s="374"/>
      <c r="SRR56" s="375"/>
      <c r="SRS56" s="374"/>
      <c r="SRT56" s="375"/>
      <c r="SRU56" s="374"/>
      <c r="SRV56" s="375"/>
      <c r="SRW56" s="374"/>
      <c r="SRX56" s="375"/>
      <c r="SRY56" s="374"/>
      <c r="SRZ56" s="375"/>
      <c r="SSA56" s="374"/>
      <c r="SSB56" s="375"/>
      <c r="SSC56" s="374"/>
      <c r="SSD56" s="375"/>
      <c r="SSE56" s="374"/>
      <c r="SSF56" s="375"/>
      <c r="SSG56" s="374"/>
      <c r="SSH56" s="375"/>
      <c r="SSI56" s="374"/>
      <c r="SSJ56" s="375"/>
      <c r="SSK56" s="374"/>
      <c r="SSL56" s="375"/>
      <c r="SSM56" s="374"/>
      <c r="SSN56" s="375"/>
      <c r="SSO56" s="374"/>
      <c r="SSP56" s="375"/>
      <c r="SSQ56" s="374"/>
      <c r="SSR56" s="375"/>
      <c r="SSS56" s="374"/>
      <c r="SST56" s="375"/>
      <c r="SSU56" s="374"/>
      <c r="SSV56" s="375"/>
      <c r="SSW56" s="374"/>
      <c r="SSX56" s="375"/>
      <c r="SSY56" s="374"/>
      <c r="SSZ56" s="375"/>
      <c r="STA56" s="374"/>
      <c r="STB56" s="375"/>
      <c r="STC56" s="374"/>
      <c r="STD56" s="375"/>
      <c r="STE56" s="374"/>
      <c r="STF56" s="375"/>
      <c r="STG56" s="374"/>
      <c r="STH56" s="375"/>
      <c r="STI56" s="374"/>
      <c r="STJ56" s="375"/>
      <c r="STK56" s="374"/>
      <c r="STL56" s="375"/>
      <c r="STM56" s="374"/>
      <c r="STN56" s="375"/>
      <c r="STO56" s="374"/>
      <c r="STP56" s="375"/>
      <c r="STQ56" s="374"/>
      <c r="STR56" s="375"/>
      <c r="STS56" s="374"/>
      <c r="STT56" s="375"/>
      <c r="STU56" s="374"/>
      <c r="STV56" s="375"/>
      <c r="STW56" s="374"/>
      <c r="STX56" s="375"/>
      <c r="STY56" s="374"/>
      <c r="STZ56" s="375"/>
      <c r="SUA56" s="374"/>
      <c r="SUB56" s="375"/>
      <c r="SUC56" s="374"/>
      <c r="SUD56" s="375"/>
      <c r="SUE56" s="374"/>
      <c r="SUF56" s="375"/>
      <c r="SUG56" s="374"/>
      <c r="SUH56" s="375"/>
      <c r="SUI56" s="374"/>
      <c r="SUJ56" s="375"/>
      <c r="SUK56" s="374"/>
      <c r="SUL56" s="375"/>
      <c r="SUM56" s="374"/>
      <c r="SUN56" s="375"/>
      <c r="SUO56" s="374"/>
      <c r="SUP56" s="375"/>
      <c r="SUQ56" s="374"/>
      <c r="SUR56" s="375"/>
      <c r="SUS56" s="374"/>
      <c r="SUT56" s="375"/>
      <c r="SUU56" s="374"/>
      <c r="SUV56" s="375"/>
      <c r="SUW56" s="374"/>
      <c r="SUX56" s="375"/>
      <c r="SUY56" s="374"/>
      <c r="SUZ56" s="375"/>
      <c r="SVA56" s="374"/>
      <c r="SVB56" s="375"/>
      <c r="SVC56" s="374"/>
      <c r="SVD56" s="375"/>
      <c r="SVE56" s="374"/>
      <c r="SVF56" s="375"/>
      <c r="SVG56" s="374"/>
      <c r="SVH56" s="375"/>
      <c r="SVI56" s="374"/>
      <c r="SVJ56" s="375"/>
      <c r="SVK56" s="374"/>
      <c r="SVL56" s="375"/>
      <c r="SVM56" s="374"/>
      <c r="SVN56" s="375"/>
      <c r="SVO56" s="374"/>
      <c r="SVP56" s="375"/>
      <c r="SVQ56" s="374"/>
      <c r="SVR56" s="375"/>
      <c r="SVS56" s="374"/>
      <c r="SVT56" s="375"/>
      <c r="SVU56" s="374"/>
      <c r="SVV56" s="375"/>
      <c r="SVW56" s="374"/>
      <c r="SVX56" s="375"/>
      <c r="SVY56" s="374"/>
      <c r="SVZ56" s="375"/>
      <c r="SWA56" s="374"/>
      <c r="SWB56" s="375"/>
      <c r="SWC56" s="374"/>
      <c r="SWD56" s="375"/>
      <c r="SWE56" s="374"/>
      <c r="SWF56" s="375"/>
      <c r="SWG56" s="374"/>
      <c r="SWH56" s="375"/>
      <c r="SWI56" s="374"/>
      <c r="SWJ56" s="375"/>
      <c r="SWK56" s="374"/>
      <c r="SWL56" s="375"/>
      <c r="SWM56" s="374"/>
      <c r="SWN56" s="375"/>
      <c r="SWO56" s="374"/>
      <c r="SWP56" s="375"/>
      <c r="SWQ56" s="374"/>
      <c r="SWR56" s="375"/>
      <c r="SWS56" s="374"/>
      <c r="SWT56" s="375"/>
      <c r="SWU56" s="374"/>
      <c r="SWV56" s="375"/>
      <c r="SWW56" s="374"/>
      <c r="SWX56" s="375"/>
      <c r="SWY56" s="374"/>
      <c r="SWZ56" s="375"/>
      <c r="SXA56" s="374"/>
      <c r="SXB56" s="375"/>
      <c r="SXC56" s="374"/>
      <c r="SXD56" s="375"/>
      <c r="SXE56" s="374"/>
      <c r="SXF56" s="375"/>
      <c r="SXG56" s="374"/>
      <c r="SXH56" s="375"/>
      <c r="SXI56" s="374"/>
      <c r="SXJ56" s="375"/>
      <c r="SXK56" s="374"/>
      <c r="SXL56" s="375"/>
      <c r="SXM56" s="374"/>
      <c r="SXN56" s="375"/>
      <c r="SXO56" s="374"/>
      <c r="SXP56" s="375"/>
      <c r="SXQ56" s="374"/>
      <c r="SXR56" s="375"/>
      <c r="SXS56" s="374"/>
      <c r="SXT56" s="375"/>
      <c r="SXU56" s="374"/>
      <c r="SXV56" s="375"/>
      <c r="SXW56" s="374"/>
      <c r="SXX56" s="375"/>
      <c r="SXY56" s="374"/>
      <c r="SXZ56" s="375"/>
      <c r="SYA56" s="374"/>
      <c r="SYB56" s="375"/>
      <c r="SYC56" s="374"/>
      <c r="SYD56" s="375"/>
      <c r="SYE56" s="374"/>
      <c r="SYF56" s="375"/>
      <c r="SYG56" s="374"/>
      <c r="SYH56" s="375"/>
      <c r="SYI56" s="374"/>
      <c r="SYJ56" s="375"/>
      <c r="SYK56" s="374"/>
      <c r="SYL56" s="375"/>
      <c r="SYM56" s="374"/>
      <c r="SYN56" s="375"/>
      <c r="SYO56" s="374"/>
      <c r="SYP56" s="375"/>
      <c r="SYQ56" s="374"/>
      <c r="SYR56" s="375"/>
      <c r="SYS56" s="374"/>
      <c r="SYT56" s="375"/>
      <c r="SYU56" s="374"/>
      <c r="SYV56" s="375"/>
      <c r="SYW56" s="374"/>
      <c r="SYX56" s="375"/>
      <c r="SYY56" s="374"/>
      <c r="SYZ56" s="375"/>
      <c r="SZA56" s="374"/>
      <c r="SZB56" s="375"/>
      <c r="SZC56" s="374"/>
      <c r="SZD56" s="375"/>
      <c r="SZE56" s="374"/>
      <c r="SZF56" s="375"/>
      <c r="SZG56" s="374"/>
      <c r="SZH56" s="375"/>
      <c r="SZI56" s="374"/>
      <c r="SZJ56" s="375"/>
      <c r="SZK56" s="374"/>
      <c r="SZL56" s="375"/>
      <c r="SZM56" s="374"/>
      <c r="SZN56" s="375"/>
      <c r="SZO56" s="374"/>
      <c r="SZP56" s="375"/>
      <c r="SZQ56" s="374"/>
      <c r="SZR56" s="375"/>
      <c r="SZS56" s="374"/>
      <c r="SZT56" s="375"/>
      <c r="SZU56" s="374"/>
      <c r="SZV56" s="375"/>
      <c r="SZW56" s="374"/>
      <c r="SZX56" s="375"/>
      <c r="SZY56" s="374"/>
      <c r="SZZ56" s="375"/>
      <c r="TAA56" s="374"/>
      <c r="TAB56" s="375"/>
      <c r="TAC56" s="374"/>
      <c r="TAD56" s="375"/>
      <c r="TAE56" s="374"/>
      <c r="TAF56" s="375"/>
      <c r="TAG56" s="374"/>
      <c r="TAH56" s="375"/>
      <c r="TAI56" s="374"/>
      <c r="TAJ56" s="375"/>
      <c r="TAK56" s="374"/>
      <c r="TAL56" s="375"/>
      <c r="TAM56" s="374"/>
      <c r="TAN56" s="375"/>
      <c r="TAO56" s="374"/>
      <c r="TAP56" s="375"/>
      <c r="TAQ56" s="374"/>
      <c r="TAR56" s="375"/>
      <c r="TAS56" s="374"/>
      <c r="TAT56" s="375"/>
      <c r="TAU56" s="374"/>
      <c r="TAV56" s="375"/>
      <c r="TAW56" s="374"/>
      <c r="TAX56" s="375"/>
      <c r="TAY56" s="374"/>
      <c r="TAZ56" s="375"/>
      <c r="TBA56" s="374"/>
      <c r="TBB56" s="375"/>
      <c r="TBC56" s="374"/>
      <c r="TBD56" s="375"/>
      <c r="TBE56" s="374"/>
      <c r="TBF56" s="375"/>
      <c r="TBG56" s="374"/>
      <c r="TBH56" s="375"/>
      <c r="TBI56" s="374"/>
      <c r="TBJ56" s="375"/>
      <c r="TBK56" s="374"/>
      <c r="TBL56" s="375"/>
      <c r="TBM56" s="374"/>
      <c r="TBN56" s="375"/>
      <c r="TBO56" s="374"/>
      <c r="TBP56" s="375"/>
      <c r="TBQ56" s="374"/>
      <c r="TBR56" s="375"/>
      <c r="TBS56" s="374"/>
      <c r="TBT56" s="375"/>
      <c r="TBU56" s="374"/>
      <c r="TBV56" s="375"/>
      <c r="TBW56" s="374"/>
      <c r="TBX56" s="375"/>
      <c r="TBY56" s="374"/>
      <c r="TBZ56" s="375"/>
      <c r="TCA56" s="374"/>
      <c r="TCB56" s="375"/>
      <c r="TCC56" s="374"/>
      <c r="TCD56" s="375"/>
      <c r="TCE56" s="374"/>
      <c r="TCF56" s="375"/>
      <c r="TCG56" s="374"/>
      <c r="TCH56" s="375"/>
      <c r="TCI56" s="374"/>
      <c r="TCJ56" s="375"/>
      <c r="TCK56" s="374"/>
      <c r="TCL56" s="375"/>
      <c r="TCM56" s="374"/>
      <c r="TCN56" s="375"/>
      <c r="TCO56" s="374"/>
      <c r="TCP56" s="375"/>
      <c r="TCQ56" s="374"/>
      <c r="TCR56" s="375"/>
      <c r="TCS56" s="374"/>
      <c r="TCT56" s="375"/>
      <c r="TCU56" s="374"/>
      <c r="TCV56" s="375"/>
      <c r="TCW56" s="374"/>
      <c r="TCX56" s="375"/>
      <c r="TCY56" s="374"/>
      <c r="TCZ56" s="375"/>
      <c r="TDA56" s="374"/>
      <c r="TDB56" s="375"/>
      <c r="TDC56" s="374"/>
      <c r="TDD56" s="375"/>
      <c r="TDE56" s="374"/>
      <c r="TDF56" s="375"/>
      <c r="TDG56" s="374"/>
      <c r="TDH56" s="375"/>
      <c r="TDI56" s="374"/>
      <c r="TDJ56" s="375"/>
      <c r="TDK56" s="374"/>
      <c r="TDL56" s="375"/>
      <c r="TDM56" s="374"/>
      <c r="TDN56" s="375"/>
      <c r="TDO56" s="374"/>
      <c r="TDP56" s="375"/>
      <c r="TDQ56" s="374"/>
      <c r="TDR56" s="375"/>
      <c r="TDS56" s="374"/>
      <c r="TDT56" s="375"/>
      <c r="TDU56" s="374"/>
      <c r="TDV56" s="375"/>
      <c r="TDW56" s="374"/>
      <c r="TDX56" s="375"/>
      <c r="TDY56" s="374"/>
      <c r="TDZ56" s="375"/>
      <c r="TEA56" s="374"/>
      <c r="TEB56" s="375"/>
      <c r="TEC56" s="374"/>
      <c r="TED56" s="375"/>
      <c r="TEE56" s="374"/>
      <c r="TEF56" s="375"/>
      <c r="TEG56" s="374"/>
      <c r="TEH56" s="375"/>
      <c r="TEI56" s="374"/>
      <c r="TEJ56" s="375"/>
      <c r="TEK56" s="374"/>
      <c r="TEL56" s="375"/>
      <c r="TEM56" s="374"/>
      <c r="TEN56" s="375"/>
      <c r="TEO56" s="374"/>
      <c r="TEP56" s="375"/>
      <c r="TEQ56" s="374"/>
      <c r="TER56" s="375"/>
      <c r="TES56" s="374"/>
      <c r="TET56" s="375"/>
      <c r="TEU56" s="374"/>
      <c r="TEV56" s="375"/>
      <c r="TEW56" s="374"/>
      <c r="TEX56" s="375"/>
      <c r="TEY56" s="374"/>
      <c r="TEZ56" s="375"/>
      <c r="TFA56" s="374"/>
      <c r="TFB56" s="375"/>
      <c r="TFC56" s="374"/>
      <c r="TFD56" s="375"/>
      <c r="TFE56" s="374"/>
      <c r="TFF56" s="375"/>
      <c r="TFG56" s="374"/>
      <c r="TFH56" s="375"/>
      <c r="TFI56" s="374"/>
      <c r="TFJ56" s="375"/>
      <c r="TFK56" s="374"/>
      <c r="TFL56" s="375"/>
      <c r="TFM56" s="374"/>
      <c r="TFN56" s="375"/>
      <c r="TFO56" s="374"/>
      <c r="TFP56" s="375"/>
      <c r="TFQ56" s="374"/>
      <c r="TFR56" s="375"/>
      <c r="TFS56" s="374"/>
      <c r="TFT56" s="375"/>
      <c r="TFU56" s="374"/>
      <c r="TFV56" s="375"/>
      <c r="TFW56" s="374"/>
      <c r="TFX56" s="375"/>
      <c r="TFY56" s="374"/>
      <c r="TFZ56" s="375"/>
      <c r="TGA56" s="374"/>
      <c r="TGB56" s="375"/>
      <c r="TGC56" s="374"/>
      <c r="TGD56" s="375"/>
      <c r="TGE56" s="374"/>
      <c r="TGF56" s="375"/>
      <c r="TGG56" s="374"/>
      <c r="TGH56" s="375"/>
      <c r="TGI56" s="374"/>
      <c r="TGJ56" s="375"/>
      <c r="TGK56" s="374"/>
      <c r="TGL56" s="375"/>
      <c r="TGM56" s="374"/>
      <c r="TGN56" s="375"/>
      <c r="TGO56" s="374"/>
      <c r="TGP56" s="375"/>
      <c r="TGQ56" s="374"/>
      <c r="TGR56" s="375"/>
      <c r="TGS56" s="374"/>
      <c r="TGT56" s="375"/>
      <c r="TGU56" s="374"/>
      <c r="TGV56" s="375"/>
      <c r="TGW56" s="374"/>
      <c r="TGX56" s="375"/>
      <c r="TGY56" s="374"/>
      <c r="TGZ56" s="375"/>
      <c r="THA56" s="374"/>
      <c r="THB56" s="375"/>
      <c r="THC56" s="374"/>
      <c r="THD56" s="375"/>
      <c r="THE56" s="374"/>
      <c r="THF56" s="375"/>
      <c r="THG56" s="374"/>
      <c r="THH56" s="375"/>
      <c r="THI56" s="374"/>
      <c r="THJ56" s="375"/>
      <c r="THK56" s="374"/>
      <c r="THL56" s="375"/>
      <c r="THM56" s="374"/>
      <c r="THN56" s="375"/>
      <c r="THO56" s="374"/>
      <c r="THP56" s="375"/>
      <c r="THQ56" s="374"/>
      <c r="THR56" s="375"/>
      <c r="THS56" s="374"/>
      <c r="THT56" s="375"/>
      <c r="THU56" s="374"/>
      <c r="THV56" s="375"/>
      <c r="THW56" s="374"/>
      <c r="THX56" s="375"/>
      <c r="THY56" s="374"/>
      <c r="THZ56" s="375"/>
      <c r="TIA56" s="374"/>
      <c r="TIB56" s="375"/>
      <c r="TIC56" s="374"/>
      <c r="TID56" s="375"/>
      <c r="TIE56" s="374"/>
      <c r="TIF56" s="375"/>
      <c r="TIG56" s="374"/>
      <c r="TIH56" s="375"/>
      <c r="TII56" s="374"/>
      <c r="TIJ56" s="375"/>
      <c r="TIK56" s="374"/>
      <c r="TIL56" s="375"/>
      <c r="TIM56" s="374"/>
      <c r="TIN56" s="375"/>
      <c r="TIO56" s="374"/>
      <c r="TIP56" s="375"/>
      <c r="TIQ56" s="374"/>
      <c r="TIR56" s="375"/>
      <c r="TIS56" s="374"/>
      <c r="TIT56" s="375"/>
      <c r="TIU56" s="374"/>
      <c r="TIV56" s="375"/>
      <c r="TIW56" s="374"/>
      <c r="TIX56" s="375"/>
      <c r="TIY56" s="374"/>
      <c r="TIZ56" s="375"/>
      <c r="TJA56" s="374"/>
      <c r="TJB56" s="375"/>
      <c r="TJC56" s="374"/>
      <c r="TJD56" s="375"/>
      <c r="TJE56" s="374"/>
      <c r="TJF56" s="375"/>
      <c r="TJG56" s="374"/>
      <c r="TJH56" s="375"/>
      <c r="TJI56" s="374"/>
      <c r="TJJ56" s="375"/>
      <c r="TJK56" s="374"/>
      <c r="TJL56" s="375"/>
      <c r="TJM56" s="374"/>
      <c r="TJN56" s="375"/>
      <c r="TJO56" s="374"/>
      <c r="TJP56" s="375"/>
      <c r="TJQ56" s="374"/>
      <c r="TJR56" s="375"/>
      <c r="TJS56" s="374"/>
      <c r="TJT56" s="375"/>
      <c r="TJU56" s="374"/>
      <c r="TJV56" s="375"/>
      <c r="TJW56" s="374"/>
      <c r="TJX56" s="375"/>
      <c r="TJY56" s="374"/>
      <c r="TJZ56" s="375"/>
      <c r="TKA56" s="374"/>
      <c r="TKB56" s="375"/>
      <c r="TKC56" s="374"/>
      <c r="TKD56" s="375"/>
      <c r="TKE56" s="374"/>
      <c r="TKF56" s="375"/>
      <c r="TKG56" s="374"/>
      <c r="TKH56" s="375"/>
      <c r="TKI56" s="374"/>
      <c r="TKJ56" s="375"/>
      <c r="TKK56" s="374"/>
      <c r="TKL56" s="375"/>
      <c r="TKM56" s="374"/>
      <c r="TKN56" s="375"/>
      <c r="TKO56" s="374"/>
      <c r="TKP56" s="375"/>
      <c r="TKQ56" s="374"/>
      <c r="TKR56" s="375"/>
      <c r="TKS56" s="374"/>
      <c r="TKT56" s="375"/>
      <c r="TKU56" s="374"/>
      <c r="TKV56" s="375"/>
      <c r="TKW56" s="374"/>
      <c r="TKX56" s="375"/>
      <c r="TKY56" s="374"/>
      <c r="TKZ56" s="375"/>
      <c r="TLA56" s="374"/>
      <c r="TLB56" s="375"/>
      <c r="TLC56" s="374"/>
      <c r="TLD56" s="375"/>
      <c r="TLE56" s="374"/>
      <c r="TLF56" s="375"/>
      <c r="TLG56" s="374"/>
      <c r="TLH56" s="375"/>
      <c r="TLI56" s="374"/>
      <c r="TLJ56" s="375"/>
      <c r="TLK56" s="374"/>
      <c r="TLL56" s="375"/>
      <c r="TLM56" s="374"/>
      <c r="TLN56" s="375"/>
      <c r="TLO56" s="374"/>
      <c r="TLP56" s="375"/>
      <c r="TLQ56" s="374"/>
      <c r="TLR56" s="375"/>
      <c r="TLS56" s="374"/>
      <c r="TLT56" s="375"/>
      <c r="TLU56" s="374"/>
      <c r="TLV56" s="375"/>
      <c r="TLW56" s="374"/>
      <c r="TLX56" s="375"/>
      <c r="TLY56" s="374"/>
      <c r="TLZ56" s="375"/>
      <c r="TMA56" s="374"/>
      <c r="TMB56" s="375"/>
      <c r="TMC56" s="374"/>
      <c r="TMD56" s="375"/>
      <c r="TME56" s="374"/>
      <c r="TMF56" s="375"/>
      <c r="TMG56" s="374"/>
      <c r="TMH56" s="375"/>
      <c r="TMI56" s="374"/>
      <c r="TMJ56" s="375"/>
      <c r="TMK56" s="374"/>
      <c r="TML56" s="375"/>
      <c r="TMM56" s="374"/>
      <c r="TMN56" s="375"/>
      <c r="TMO56" s="374"/>
      <c r="TMP56" s="375"/>
      <c r="TMQ56" s="374"/>
      <c r="TMR56" s="375"/>
      <c r="TMS56" s="374"/>
      <c r="TMT56" s="375"/>
      <c r="TMU56" s="374"/>
      <c r="TMV56" s="375"/>
      <c r="TMW56" s="374"/>
      <c r="TMX56" s="375"/>
      <c r="TMY56" s="374"/>
      <c r="TMZ56" s="375"/>
      <c r="TNA56" s="374"/>
      <c r="TNB56" s="375"/>
      <c r="TNC56" s="374"/>
      <c r="TND56" s="375"/>
      <c r="TNE56" s="374"/>
      <c r="TNF56" s="375"/>
      <c r="TNG56" s="374"/>
      <c r="TNH56" s="375"/>
      <c r="TNI56" s="374"/>
      <c r="TNJ56" s="375"/>
      <c r="TNK56" s="374"/>
      <c r="TNL56" s="375"/>
      <c r="TNM56" s="374"/>
      <c r="TNN56" s="375"/>
      <c r="TNO56" s="374"/>
      <c r="TNP56" s="375"/>
      <c r="TNQ56" s="374"/>
      <c r="TNR56" s="375"/>
      <c r="TNS56" s="374"/>
      <c r="TNT56" s="375"/>
      <c r="TNU56" s="374"/>
      <c r="TNV56" s="375"/>
      <c r="TNW56" s="374"/>
      <c r="TNX56" s="375"/>
      <c r="TNY56" s="374"/>
      <c r="TNZ56" s="375"/>
      <c r="TOA56" s="374"/>
      <c r="TOB56" s="375"/>
      <c r="TOC56" s="374"/>
      <c r="TOD56" s="375"/>
      <c r="TOE56" s="374"/>
      <c r="TOF56" s="375"/>
      <c r="TOG56" s="374"/>
      <c r="TOH56" s="375"/>
      <c r="TOI56" s="374"/>
      <c r="TOJ56" s="375"/>
      <c r="TOK56" s="374"/>
      <c r="TOL56" s="375"/>
      <c r="TOM56" s="374"/>
      <c r="TON56" s="375"/>
      <c r="TOO56" s="374"/>
      <c r="TOP56" s="375"/>
      <c r="TOQ56" s="374"/>
      <c r="TOR56" s="375"/>
      <c r="TOS56" s="374"/>
      <c r="TOT56" s="375"/>
      <c r="TOU56" s="374"/>
      <c r="TOV56" s="375"/>
      <c r="TOW56" s="374"/>
      <c r="TOX56" s="375"/>
      <c r="TOY56" s="374"/>
      <c r="TOZ56" s="375"/>
      <c r="TPA56" s="374"/>
      <c r="TPB56" s="375"/>
      <c r="TPC56" s="374"/>
      <c r="TPD56" s="375"/>
      <c r="TPE56" s="374"/>
      <c r="TPF56" s="375"/>
      <c r="TPG56" s="374"/>
      <c r="TPH56" s="375"/>
      <c r="TPI56" s="374"/>
      <c r="TPJ56" s="375"/>
      <c r="TPK56" s="374"/>
      <c r="TPL56" s="375"/>
      <c r="TPM56" s="374"/>
      <c r="TPN56" s="375"/>
      <c r="TPO56" s="374"/>
      <c r="TPP56" s="375"/>
      <c r="TPQ56" s="374"/>
      <c r="TPR56" s="375"/>
      <c r="TPS56" s="374"/>
      <c r="TPT56" s="375"/>
      <c r="TPU56" s="374"/>
      <c r="TPV56" s="375"/>
      <c r="TPW56" s="374"/>
      <c r="TPX56" s="375"/>
      <c r="TPY56" s="374"/>
      <c r="TPZ56" s="375"/>
      <c r="TQA56" s="374"/>
      <c r="TQB56" s="375"/>
      <c r="TQC56" s="374"/>
      <c r="TQD56" s="375"/>
      <c r="TQE56" s="374"/>
      <c r="TQF56" s="375"/>
      <c r="TQG56" s="374"/>
      <c r="TQH56" s="375"/>
      <c r="TQI56" s="374"/>
      <c r="TQJ56" s="375"/>
      <c r="TQK56" s="374"/>
      <c r="TQL56" s="375"/>
      <c r="TQM56" s="374"/>
      <c r="TQN56" s="375"/>
      <c r="TQO56" s="374"/>
      <c r="TQP56" s="375"/>
      <c r="TQQ56" s="374"/>
      <c r="TQR56" s="375"/>
      <c r="TQS56" s="374"/>
      <c r="TQT56" s="375"/>
      <c r="TQU56" s="374"/>
      <c r="TQV56" s="375"/>
      <c r="TQW56" s="374"/>
      <c r="TQX56" s="375"/>
      <c r="TQY56" s="374"/>
      <c r="TQZ56" s="375"/>
      <c r="TRA56" s="374"/>
      <c r="TRB56" s="375"/>
      <c r="TRC56" s="374"/>
      <c r="TRD56" s="375"/>
      <c r="TRE56" s="374"/>
      <c r="TRF56" s="375"/>
      <c r="TRG56" s="374"/>
      <c r="TRH56" s="375"/>
      <c r="TRI56" s="374"/>
      <c r="TRJ56" s="375"/>
      <c r="TRK56" s="374"/>
      <c r="TRL56" s="375"/>
      <c r="TRM56" s="374"/>
      <c r="TRN56" s="375"/>
      <c r="TRO56" s="374"/>
      <c r="TRP56" s="375"/>
      <c r="TRQ56" s="374"/>
      <c r="TRR56" s="375"/>
      <c r="TRS56" s="374"/>
      <c r="TRT56" s="375"/>
      <c r="TRU56" s="374"/>
      <c r="TRV56" s="375"/>
      <c r="TRW56" s="374"/>
      <c r="TRX56" s="375"/>
      <c r="TRY56" s="374"/>
      <c r="TRZ56" s="375"/>
      <c r="TSA56" s="374"/>
      <c r="TSB56" s="375"/>
      <c r="TSC56" s="374"/>
      <c r="TSD56" s="375"/>
      <c r="TSE56" s="374"/>
      <c r="TSF56" s="375"/>
      <c r="TSG56" s="374"/>
      <c r="TSH56" s="375"/>
      <c r="TSI56" s="374"/>
      <c r="TSJ56" s="375"/>
      <c r="TSK56" s="374"/>
      <c r="TSL56" s="375"/>
      <c r="TSM56" s="374"/>
      <c r="TSN56" s="375"/>
      <c r="TSO56" s="374"/>
      <c r="TSP56" s="375"/>
      <c r="TSQ56" s="374"/>
      <c r="TSR56" s="375"/>
      <c r="TSS56" s="374"/>
      <c r="TST56" s="375"/>
      <c r="TSU56" s="374"/>
      <c r="TSV56" s="375"/>
      <c r="TSW56" s="374"/>
      <c r="TSX56" s="375"/>
      <c r="TSY56" s="374"/>
      <c r="TSZ56" s="375"/>
      <c r="TTA56" s="374"/>
      <c r="TTB56" s="375"/>
      <c r="TTC56" s="374"/>
      <c r="TTD56" s="375"/>
      <c r="TTE56" s="374"/>
      <c r="TTF56" s="375"/>
      <c r="TTG56" s="374"/>
      <c r="TTH56" s="375"/>
      <c r="TTI56" s="374"/>
      <c r="TTJ56" s="375"/>
      <c r="TTK56" s="374"/>
      <c r="TTL56" s="375"/>
      <c r="TTM56" s="374"/>
      <c r="TTN56" s="375"/>
      <c r="TTO56" s="374"/>
      <c r="TTP56" s="375"/>
      <c r="TTQ56" s="374"/>
      <c r="TTR56" s="375"/>
      <c r="TTS56" s="374"/>
      <c r="TTT56" s="375"/>
      <c r="TTU56" s="374"/>
      <c r="TTV56" s="375"/>
      <c r="TTW56" s="374"/>
      <c r="TTX56" s="375"/>
      <c r="TTY56" s="374"/>
      <c r="TTZ56" s="375"/>
      <c r="TUA56" s="374"/>
      <c r="TUB56" s="375"/>
      <c r="TUC56" s="374"/>
      <c r="TUD56" s="375"/>
      <c r="TUE56" s="374"/>
      <c r="TUF56" s="375"/>
      <c r="TUG56" s="374"/>
      <c r="TUH56" s="375"/>
      <c r="TUI56" s="374"/>
      <c r="TUJ56" s="375"/>
      <c r="TUK56" s="374"/>
      <c r="TUL56" s="375"/>
      <c r="TUM56" s="374"/>
      <c r="TUN56" s="375"/>
      <c r="TUO56" s="374"/>
      <c r="TUP56" s="375"/>
      <c r="TUQ56" s="374"/>
      <c r="TUR56" s="375"/>
      <c r="TUS56" s="374"/>
      <c r="TUT56" s="375"/>
      <c r="TUU56" s="374"/>
      <c r="TUV56" s="375"/>
      <c r="TUW56" s="374"/>
      <c r="TUX56" s="375"/>
      <c r="TUY56" s="374"/>
      <c r="TUZ56" s="375"/>
      <c r="TVA56" s="374"/>
      <c r="TVB56" s="375"/>
      <c r="TVC56" s="374"/>
      <c r="TVD56" s="375"/>
      <c r="TVE56" s="374"/>
      <c r="TVF56" s="375"/>
      <c r="TVG56" s="374"/>
      <c r="TVH56" s="375"/>
      <c r="TVI56" s="374"/>
      <c r="TVJ56" s="375"/>
      <c r="TVK56" s="374"/>
      <c r="TVL56" s="375"/>
      <c r="TVM56" s="374"/>
      <c r="TVN56" s="375"/>
      <c r="TVO56" s="374"/>
      <c r="TVP56" s="375"/>
      <c r="TVQ56" s="374"/>
      <c r="TVR56" s="375"/>
      <c r="TVS56" s="374"/>
      <c r="TVT56" s="375"/>
      <c r="TVU56" s="374"/>
      <c r="TVV56" s="375"/>
      <c r="TVW56" s="374"/>
      <c r="TVX56" s="375"/>
      <c r="TVY56" s="374"/>
      <c r="TVZ56" s="375"/>
      <c r="TWA56" s="374"/>
      <c r="TWB56" s="375"/>
      <c r="TWC56" s="374"/>
      <c r="TWD56" s="375"/>
      <c r="TWE56" s="374"/>
      <c r="TWF56" s="375"/>
      <c r="TWG56" s="374"/>
      <c r="TWH56" s="375"/>
      <c r="TWI56" s="374"/>
      <c r="TWJ56" s="375"/>
      <c r="TWK56" s="374"/>
      <c r="TWL56" s="375"/>
      <c r="TWM56" s="374"/>
      <c r="TWN56" s="375"/>
      <c r="TWO56" s="374"/>
      <c r="TWP56" s="375"/>
      <c r="TWQ56" s="374"/>
      <c r="TWR56" s="375"/>
      <c r="TWS56" s="374"/>
      <c r="TWT56" s="375"/>
      <c r="TWU56" s="374"/>
      <c r="TWV56" s="375"/>
      <c r="TWW56" s="374"/>
      <c r="TWX56" s="375"/>
      <c r="TWY56" s="374"/>
      <c r="TWZ56" s="375"/>
      <c r="TXA56" s="374"/>
      <c r="TXB56" s="375"/>
      <c r="TXC56" s="374"/>
      <c r="TXD56" s="375"/>
      <c r="TXE56" s="374"/>
      <c r="TXF56" s="375"/>
      <c r="TXG56" s="374"/>
      <c r="TXH56" s="375"/>
      <c r="TXI56" s="374"/>
      <c r="TXJ56" s="375"/>
      <c r="TXK56" s="374"/>
      <c r="TXL56" s="375"/>
      <c r="TXM56" s="374"/>
      <c r="TXN56" s="375"/>
      <c r="TXO56" s="374"/>
      <c r="TXP56" s="375"/>
      <c r="TXQ56" s="374"/>
      <c r="TXR56" s="375"/>
      <c r="TXS56" s="374"/>
      <c r="TXT56" s="375"/>
      <c r="TXU56" s="374"/>
      <c r="TXV56" s="375"/>
      <c r="TXW56" s="374"/>
      <c r="TXX56" s="375"/>
      <c r="TXY56" s="374"/>
      <c r="TXZ56" s="375"/>
      <c r="TYA56" s="374"/>
      <c r="TYB56" s="375"/>
      <c r="TYC56" s="374"/>
      <c r="TYD56" s="375"/>
      <c r="TYE56" s="374"/>
      <c r="TYF56" s="375"/>
      <c r="TYG56" s="374"/>
      <c r="TYH56" s="375"/>
      <c r="TYI56" s="374"/>
      <c r="TYJ56" s="375"/>
      <c r="TYK56" s="374"/>
      <c r="TYL56" s="375"/>
      <c r="TYM56" s="374"/>
      <c r="TYN56" s="375"/>
      <c r="TYO56" s="374"/>
      <c r="TYP56" s="375"/>
      <c r="TYQ56" s="374"/>
      <c r="TYR56" s="375"/>
      <c r="TYS56" s="374"/>
      <c r="TYT56" s="375"/>
      <c r="TYU56" s="374"/>
      <c r="TYV56" s="375"/>
      <c r="TYW56" s="374"/>
      <c r="TYX56" s="375"/>
      <c r="TYY56" s="374"/>
      <c r="TYZ56" s="375"/>
      <c r="TZA56" s="374"/>
      <c r="TZB56" s="375"/>
      <c r="TZC56" s="374"/>
      <c r="TZD56" s="375"/>
      <c r="TZE56" s="374"/>
      <c r="TZF56" s="375"/>
      <c r="TZG56" s="374"/>
      <c r="TZH56" s="375"/>
      <c r="TZI56" s="374"/>
      <c r="TZJ56" s="375"/>
      <c r="TZK56" s="374"/>
      <c r="TZL56" s="375"/>
      <c r="TZM56" s="374"/>
      <c r="TZN56" s="375"/>
      <c r="TZO56" s="374"/>
      <c r="TZP56" s="375"/>
      <c r="TZQ56" s="374"/>
      <c r="TZR56" s="375"/>
      <c r="TZS56" s="374"/>
      <c r="TZT56" s="375"/>
      <c r="TZU56" s="374"/>
      <c r="TZV56" s="375"/>
      <c r="TZW56" s="374"/>
      <c r="TZX56" s="375"/>
      <c r="TZY56" s="374"/>
      <c r="TZZ56" s="375"/>
      <c r="UAA56" s="374"/>
      <c r="UAB56" s="375"/>
      <c r="UAC56" s="374"/>
      <c r="UAD56" s="375"/>
      <c r="UAE56" s="374"/>
      <c r="UAF56" s="375"/>
      <c r="UAG56" s="374"/>
      <c r="UAH56" s="375"/>
      <c r="UAI56" s="374"/>
      <c r="UAJ56" s="375"/>
      <c r="UAK56" s="374"/>
      <c r="UAL56" s="375"/>
      <c r="UAM56" s="374"/>
      <c r="UAN56" s="375"/>
      <c r="UAO56" s="374"/>
      <c r="UAP56" s="375"/>
      <c r="UAQ56" s="374"/>
      <c r="UAR56" s="375"/>
      <c r="UAS56" s="374"/>
      <c r="UAT56" s="375"/>
      <c r="UAU56" s="374"/>
      <c r="UAV56" s="375"/>
      <c r="UAW56" s="374"/>
      <c r="UAX56" s="375"/>
      <c r="UAY56" s="374"/>
      <c r="UAZ56" s="375"/>
      <c r="UBA56" s="374"/>
      <c r="UBB56" s="375"/>
      <c r="UBC56" s="374"/>
      <c r="UBD56" s="375"/>
      <c r="UBE56" s="374"/>
      <c r="UBF56" s="375"/>
      <c r="UBG56" s="374"/>
      <c r="UBH56" s="375"/>
      <c r="UBI56" s="374"/>
      <c r="UBJ56" s="375"/>
      <c r="UBK56" s="374"/>
      <c r="UBL56" s="375"/>
      <c r="UBM56" s="374"/>
      <c r="UBN56" s="375"/>
      <c r="UBO56" s="374"/>
      <c r="UBP56" s="375"/>
      <c r="UBQ56" s="374"/>
      <c r="UBR56" s="375"/>
      <c r="UBS56" s="374"/>
      <c r="UBT56" s="375"/>
      <c r="UBU56" s="374"/>
      <c r="UBV56" s="375"/>
      <c r="UBW56" s="374"/>
      <c r="UBX56" s="375"/>
      <c r="UBY56" s="374"/>
      <c r="UBZ56" s="375"/>
      <c r="UCA56" s="374"/>
      <c r="UCB56" s="375"/>
      <c r="UCC56" s="374"/>
      <c r="UCD56" s="375"/>
      <c r="UCE56" s="374"/>
      <c r="UCF56" s="375"/>
      <c r="UCG56" s="374"/>
      <c r="UCH56" s="375"/>
      <c r="UCI56" s="374"/>
      <c r="UCJ56" s="375"/>
      <c r="UCK56" s="374"/>
      <c r="UCL56" s="375"/>
      <c r="UCM56" s="374"/>
      <c r="UCN56" s="375"/>
      <c r="UCO56" s="374"/>
      <c r="UCP56" s="375"/>
      <c r="UCQ56" s="374"/>
      <c r="UCR56" s="375"/>
      <c r="UCS56" s="374"/>
      <c r="UCT56" s="375"/>
      <c r="UCU56" s="374"/>
      <c r="UCV56" s="375"/>
      <c r="UCW56" s="374"/>
      <c r="UCX56" s="375"/>
      <c r="UCY56" s="374"/>
      <c r="UCZ56" s="375"/>
      <c r="UDA56" s="374"/>
      <c r="UDB56" s="375"/>
      <c r="UDC56" s="374"/>
      <c r="UDD56" s="375"/>
      <c r="UDE56" s="374"/>
      <c r="UDF56" s="375"/>
      <c r="UDG56" s="374"/>
      <c r="UDH56" s="375"/>
      <c r="UDI56" s="374"/>
      <c r="UDJ56" s="375"/>
      <c r="UDK56" s="374"/>
      <c r="UDL56" s="375"/>
      <c r="UDM56" s="374"/>
      <c r="UDN56" s="375"/>
      <c r="UDO56" s="374"/>
      <c r="UDP56" s="375"/>
      <c r="UDQ56" s="374"/>
      <c r="UDR56" s="375"/>
      <c r="UDS56" s="374"/>
      <c r="UDT56" s="375"/>
      <c r="UDU56" s="374"/>
      <c r="UDV56" s="375"/>
      <c r="UDW56" s="374"/>
      <c r="UDX56" s="375"/>
      <c r="UDY56" s="374"/>
      <c r="UDZ56" s="375"/>
      <c r="UEA56" s="374"/>
      <c r="UEB56" s="375"/>
      <c r="UEC56" s="374"/>
      <c r="UED56" s="375"/>
      <c r="UEE56" s="374"/>
      <c r="UEF56" s="375"/>
      <c r="UEG56" s="374"/>
      <c r="UEH56" s="375"/>
      <c r="UEI56" s="374"/>
      <c r="UEJ56" s="375"/>
      <c r="UEK56" s="374"/>
      <c r="UEL56" s="375"/>
      <c r="UEM56" s="374"/>
      <c r="UEN56" s="375"/>
      <c r="UEO56" s="374"/>
      <c r="UEP56" s="375"/>
      <c r="UEQ56" s="374"/>
      <c r="UER56" s="375"/>
      <c r="UES56" s="374"/>
      <c r="UET56" s="375"/>
      <c r="UEU56" s="374"/>
      <c r="UEV56" s="375"/>
      <c r="UEW56" s="374"/>
      <c r="UEX56" s="375"/>
      <c r="UEY56" s="374"/>
      <c r="UEZ56" s="375"/>
      <c r="UFA56" s="374"/>
      <c r="UFB56" s="375"/>
      <c r="UFC56" s="374"/>
      <c r="UFD56" s="375"/>
      <c r="UFE56" s="374"/>
      <c r="UFF56" s="375"/>
      <c r="UFG56" s="374"/>
      <c r="UFH56" s="375"/>
      <c r="UFI56" s="374"/>
      <c r="UFJ56" s="375"/>
      <c r="UFK56" s="374"/>
      <c r="UFL56" s="375"/>
      <c r="UFM56" s="374"/>
      <c r="UFN56" s="375"/>
      <c r="UFO56" s="374"/>
      <c r="UFP56" s="375"/>
      <c r="UFQ56" s="374"/>
      <c r="UFR56" s="375"/>
      <c r="UFS56" s="374"/>
      <c r="UFT56" s="375"/>
      <c r="UFU56" s="374"/>
      <c r="UFV56" s="375"/>
      <c r="UFW56" s="374"/>
      <c r="UFX56" s="375"/>
      <c r="UFY56" s="374"/>
      <c r="UFZ56" s="375"/>
      <c r="UGA56" s="374"/>
      <c r="UGB56" s="375"/>
      <c r="UGC56" s="374"/>
      <c r="UGD56" s="375"/>
      <c r="UGE56" s="374"/>
      <c r="UGF56" s="375"/>
      <c r="UGG56" s="374"/>
      <c r="UGH56" s="375"/>
      <c r="UGI56" s="374"/>
      <c r="UGJ56" s="375"/>
      <c r="UGK56" s="374"/>
      <c r="UGL56" s="375"/>
      <c r="UGM56" s="374"/>
      <c r="UGN56" s="375"/>
      <c r="UGO56" s="374"/>
      <c r="UGP56" s="375"/>
      <c r="UGQ56" s="374"/>
      <c r="UGR56" s="375"/>
      <c r="UGS56" s="374"/>
      <c r="UGT56" s="375"/>
      <c r="UGU56" s="374"/>
      <c r="UGV56" s="375"/>
      <c r="UGW56" s="374"/>
      <c r="UGX56" s="375"/>
      <c r="UGY56" s="374"/>
      <c r="UGZ56" s="375"/>
      <c r="UHA56" s="374"/>
      <c r="UHB56" s="375"/>
      <c r="UHC56" s="374"/>
      <c r="UHD56" s="375"/>
      <c r="UHE56" s="374"/>
      <c r="UHF56" s="375"/>
      <c r="UHG56" s="374"/>
      <c r="UHH56" s="375"/>
      <c r="UHI56" s="374"/>
      <c r="UHJ56" s="375"/>
      <c r="UHK56" s="374"/>
      <c r="UHL56" s="375"/>
      <c r="UHM56" s="374"/>
      <c r="UHN56" s="375"/>
      <c r="UHO56" s="374"/>
      <c r="UHP56" s="375"/>
      <c r="UHQ56" s="374"/>
      <c r="UHR56" s="375"/>
      <c r="UHS56" s="374"/>
      <c r="UHT56" s="375"/>
      <c r="UHU56" s="374"/>
      <c r="UHV56" s="375"/>
      <c r="UHW56" s="374"/>
      <c r="UHX56" s="375"/>
      <c r="UHY56" s="374"/>
      <c r="UHZ56" s="375"/>
      <c r="UIA56" s="374"/>
      <c r="UIB56" s="375"/>
      <c r="UIC56" s="374"/>
      <c r="UID56" s="375"/>
      <c r="UIE56" s="374"/>
      <c r="UIF56" s="375"/>
      <c r="UIG56" s="374"/>
      <c r="UIH56" s="375"/>
      <c r="UII56" s="374"/>
      <c r="UIJ56" s="375"/>
      <c r="UIK56" s="374"/>
      <c r="UIL56" s="375"/>
      <c r="UIM56" s="374"/>
      <c r="UIN56" s="375"/>
      <c r="UIO56" s="374"/>
      <c r="UIP56" s="375"/>
      <c r="UIQ56" s="374"/>
      <c r="UIR56" s="375"/>
      <c r="UIS56" s="374"/>
      <c r="UIT56" s="375"/>
      <c r="UIU56" s="374"/>
      <c r="UIV56" s="375"/>
      <c r="UIW56" s="374"/>
      <c r="UIX56" s="375"/>
      <c r="UIY56" s="374"/>
      <c r="UIZ56" s="375"/>
      <c r="UJA56" s="374"/>
      <c r="UJB56" s="375"/>
      <c r="UJC56" s="374"/>
      <c r="UJD56" s="375"/>
      <c r="UJE56" s="374"/>
      <c r="UJF56" s="375"/>
      <c r="UJG56" s="374"/>
      <c r="UJH56" s="375"/>
      <c r="UJI56" s="374"/>
      <c r="UJJ56" s="375"/>
      <c r="UJK56" s="374"/>
      <c r="UJL56" s="375"/>
      <c r="UJM56" s="374"/>
      <c r="UJN56" s="375"/>
      <c r="UJO56" s="374"/>
      <c r="UJP56" s="375"/>
      <c r="UJQ56" s="374"/>
      <c r="UJR56" s="375"/>
      <c r="UJS56" s="374"/>
      <c r="UJT56" s="375"/>
      <c r="UJU56" s="374"/>
      <c r="UJV56" s="375"/>
      <c r="UJW56" s="374"/>
      <c r="UJX56" s="375"/>
      <c r="UJY56" s="374"/>
      <c r="UJZ56" s="375"/>
      <c r="UKA56" s="374"/>
      <c r="UKB56" s="375"/>
      <c r="UKC56" s="374"/>
      <c r="UKD56" s="375"/>
      <c r="UKE56" s="374"/>
      <c r="UKF56" s="375"/>
      <c r="UKG56" s="374"/>
      <c r="UKH56" s="375"/>
      <c r="UKI56" s="374"/>
      <c r="UKJ56" s="375"/>
      <c r="UKK56" s="374"/>
      <c r="UKL56" s="375"/>
      <c r="UKM56" s="374"/>
      <c r="UKN56" s="375"/>
      <c r="UKO56" s="374"/>
      <c r="UKP56" s="375"/>
      <c r="UKQ56" s="374"/>
      <c r="UKR56" s="375"/>
      <c r="UKS56" s="374"/>
      <c r="UKT56" s="375"/>
      <c r="UKU56" s="374"/>
      <c r="UKV56" s="375"/>
      <c r="UKW56" s="374"/>
      <c r="UKX56" s="375"/>
      <c r="UKY56" s="374"/>
      <c r="UKZ56" s="375"/>
      <c r="ULA56" s="374"/>
      <c r="ULB56" s="375"/>
      <c r="ULC56" s="374"/>
      <c r="ULD56" s="375"/>
      <c r="ULE56" s="374"/>
      <c r="ULF56" s="375"/>
      <c r="ULG56" s="374"/>
      <c r="ULH56" s="375"/>
      <c r="ULI56" s="374"/>
      <c r="ULJ56" s="375"/>
      <c r="ULK56" s="374"/>
      <c r="ULL56" s="375"/>
      <c r="ULM56" s="374"/>
      <c r="ULN56" s="375"/>
      <c r="ULO56" s="374"/>
      <c r="ULP56" s="375"/>
      <c r="ULQ56" s="374"/>
      <c r="ULR56" s="375"/>
      <c r="ULS56" s="374"/>
      <c r="ULT56" s="375"/>
      <c r="ULU56" s="374"/>
      <c r="ULV56" s="375"/>
      <c r="ULW56" s="374"/>
      <c r="ULX56" s="375"/>
      <c r="ULY56" s="374"/>
      <c r="ULZ56" s="375"/>
      <c r="UMA56" s="374"/>
      <c r="UMB56" s="375"/>
      <c r="UMC56" s="374"/>
      <c r="UMD56" s="375"/>
      <c r="UME56" s="374"/>
      <c r="UMF56" s="375"/>
      <c r="UMG56" s="374"/>
      <c r="UMH56" s="375"/>
      <c r="UMI56" s="374"/>
      <c r="UMJ56" s="375"/>
      <c r="UMK56" s="374"/>
      <c r="UML56" s="375"/>
      <c r="UMM56" s="374"/>
      <c r="UMN56" s="375"/>
      <c r="UMO56" s="374"/>
      <c r="UMP56" s="375"/>
      <c r="UMQ56" s="374"/>
      <c r="UMR56" s="375"/>
      <c r="UMS56" s="374"/>
      <c r="UMT56" s="375"/>
      <c r="UMU56" s="374"/>
      <c r="UMV56" s="375"/>
      <c r="UMW56" s="374"/>
      <c r="UMX56" s="375"/>
      <c r="UMY56" s="374"/>
      <c r="UMZ56" s="375"/>
      <c r="UNA56" s="374"/>
      <c r="UNB56" s="375"/>
      <c r="UNC56" s="374"/>
      <c r="UND56" s="375"/>
      <c r="UNE56" s="374"/>
      <c r="UNF56" s="375"/>
      <c r="UNG56" s="374"/>
      <c r="UNH56" s="375"/>
      <c r="UNI56" s="374"/>
      <c r="UNJ56" s="375"/>
      <c r="UNK56" s="374"/>
      <c r="UNL56" s="375"/>
      <c r="UNM56" s="374"/>
      <c r="UNN56" s="375"/>
      <c r="UNO56" s="374"/>
      <c r="UNP56" s="375"/>
      <c r="UNQ56" s="374"/>
      <c r="UNR56" s="375"/>
      <c r="UNS56" s="374"/>
      <c r="UNT56" s="375"/>
      <c r="UNU56" s="374"/>
      <c r="UNV56" s="375"/>
      <c r="UNW56" s="374"/>
      <c r="UNX56" s="375"/>
      <c r="UNY56" s="374"/>
      <c r="UNZ56" s="375"/>
      <c r="UOA56" s="374"/>
      <c r="UOB56" s="375"/>
      <c r="UOC56" s="374"/>
      <c r="UOD56" s="375"/>
      <c r="UOE56" s="374"/>
      <c r="UOF56" s="375"/>
      <c r="UOG56" s="374"/>
      <c r="UOH56" s="375"/>
      <c r="UOI56" s="374"/>
      <c r="UOJ56" s="375"/>
      <c r="UOK56" s="374"/>
      <c r="UOL56" s="375"/>
      <c r="UOM56" s="374"/>
      <c r="UON56" s="375"/>
      <c r="UOO56" s="374"/>
      <c r="UOP56" s="375"/>
      <c r="UOQ56" s="374"/>
      <c r="UOR56" s="375"/>
      <c r="UOS56" s="374"/>
      <c r="UOT56" s="375"/>
      <c r="UOU56" s="374"/>
      <c r="UOV56" s="375"/>
      <c r="UOW56" s="374"/>
      <c r="UOX56" s="375"/>
      <c r="UOY56" s="374"/>
      <c r="UOZ56" s="375"/>
      <c r="UPA56" s="374"/>
      <c r="UPB56" s="375"/>
      <c r="UPC56" s="374"/>
      <c r="UPD56" s="375"/>
      <c r="UPE56" s="374"/>
      <c r="UPF56" s="375"/>
      <c r="UPG56" s="374"/>
      <c r="UPH56" s="375"/>
      <c r="UPI56" s="374"/>
      <c r="UPJ56" s="375"/>
      <c r="UPK56" s="374"/>
      <c r="UPL56" s="375"/>
      <c r="UPM56" s="374"/>
      <c r="UPN56" s="375"/>
      <c r="UPO56" s="374"/>
      <c r="UPP56" s="375"/>
      <c r="UPQ56" s="374"/>
      <c r="UPR56" s="375"/>
      <c r="UPS56" s="374"/>
      <c r="UPT56" s="375"/>
      <c r="UPU56" s="374"/>
      <c r="UPV56" s="375"/>
      <c r="UPW56" s="374"/>
      <c r="UPX56" s="375"/>
      <c r="UPY56" s="374"/>
      <c r="UPZ56" s="375"/>
      <c r="UQA56" s="374"/>
      <c r="UQB56" s="375"/>
      <c r="UQC56" s="374"/>
      <c r="UQD56" s="375"/>
      <c r="UQE56" s="374"/>
      <c r="UQF56" s="375"/>
      <c r="UQG56" s="374"/>
      <c r="UQH56" s="375"/>
      <c r="UQI56" s="374"/>
      <c r="UQJ56" s="375"/>
      <c r="UQK56" s="374"/>
      <c r="UQL56" s="375"/>
      <c r="UQM56" s="374"/>
      <c r="UQN56" s="375"/>
      <c r="UQO56" s="374"/>
      <c r="UQP56" s="375"/>
      <c r="UQQ56" s="374"/>
      <c r="UQR56" s="375"/>
      <c r="UQS56" s="374"/>
      <c r="UQT56" s="375"/>
      <c r="UQU56" s="374"/>
      <c r="UQV56" s="375"/>
      <c r="UQW56" s="374"/>
      <c r="UQX56" s="375"/>
      <c r="UQY56" s="374"/>
      <c r="UQZ56" s="375"/>
      <c r="URA56" s="374"/>
      <c r="URB56" s="375"/>
      <c r="URC56" s="374"/>
      <c r="URD56" s="375"/>
      <c r="URE56" s="374"/>
      <c r="URF56" s="375"/>
      <c r="URG56" s="374"/>
      <c r="URH56" s="375"/>
      <c r="URI56" s="374"/>
      <c r="URJ56" s="375"/>
      <c r="URK56" s="374"/>
      <c r="URL56" s="375"/>
      <c r="URM56" s="374"/>
      <c r="URN56" s="375"/>
      <c r="URO56" s="374"/>
      <c r="URP56" s="375"/>
      <c r="URQ56" s="374"/>
      <c r="URR56" s="375"/>
      <c r="URS56" s="374"/>
      <c r="URT56" s="375"/>
      <c r="URU56" s="374"/>
      <c r="URV56" s="375"/>
      <c r="URW56" s="374"/>
      <c r="URX56" s="375"/>
      <c r="URY56" s="374"/>
      <c r="URZ56" s="375"/>
      <c r="USA56" s="374"/>
      <c r="USB56" s="375"/>
      <c r="USC56" s="374"/>
      <c r="USD56" s="375"/>
      <c r="USE56" s="374"/>
      <c r="USF56" s="375"/>
      <c r="USG56" s="374"/>
      <c r="USH56" s="375"/>
      <c r="USI56" s="374"/>
      <c r="USJ56" s="375"/>
      <c r="USK56" s="374"/>
      <c r="USL56" s="375"/>
      <c r="USM56" s="374"/>
      <c r="USN56" s="375"/>
      <c r="USO56" s="374"/>
      <c r="USP56" s="375"/>
      <c r="USQ56" s="374"/>
      <c r="USR56" s="375"/>
      <c r="USS56" s="374"/>
      <c r="UST56" s="375"/>
      <c r="USU56" s="374"/>
      <c r="USV56" s="375"/>
      <c r="USW56" s="374"/>
      <c r="USX56" s="375"/>
      <c r="USY56" s="374"/>
      <c r="USZ56" s="375"/>
      <c r="UTA56" s="374"/>
      <c r="UTB56" s="375"/>
      <c r="UTC56" s="374"/>
      <c r="UTD56" s="375"/>
      <c r="UTE56" s="374"/>
      <c r="UTF56" s="375"/>
      <c r="UTG56" s="374"/>
      <c r="UTH56" s="375"/>
      <c r="UTI56" s="374"/>
      <c r="UTJ56" s="375"/>
      <c r="UTK56" s="374"/>
      <c r="UTL56" s="375"/>
      <c r="UTM56" s="374"/>
      <c r="UTN56" s="375"/>
      <c r="UTO56" s="374"/>
      <c r="UTP56" s="375"/>
      <c r="UTQ56" s="374"/>
      <c r="UTR56" s="375"/>
      <c r="UTS56" s="374"/>
      <c r="UTT56" s="375"/>
      <c r="UTU56" s="374"/>
      <c r="UTV56" s="375"/>
      <c r="UTW56" s="374"/>
      <c r="UTX56" s="375"/>
      <c r="UTY56" s="374"/>
      <c r="UTZ56" s="375"/>
      <c r="UUA56" s="374"/>
      <c r="UUB56" s="375"/>
      <c r="UUC56" s="374"/>
      <c r="UUD56" s="375"/>
      <c r="UUE56" s="374"/>
      <c r="UUF56" s="375"/>
      <c r="UUG56" s="374"/>
      <c r="UUH56" s="375"/>
      <c r="UUI56" s="374"/>
      <c r="UUJ56" s="375"/>
      <c r="UUK56" s="374"/>
      <c r="UUL56" s="375"/>
      <c r="UUM56" s="374"/>
      <c r="UUN56" s="375"/>
      <c r="UUO56" s="374"/>
      <c r="UUP56" s="375"/>
      <c r="UUQ56" s="374"/>
      <c r="UUR56" s="375"/>
      <c r="UUS56" s="374"/>
      <c r="UUT56" s="375"/>
      <c r="UUU56" s="374"/>
      <c r="UUV56" s="375"/>
      <c r="UUW56" s="374"/>
      <c r="UUX56" s="375"/>
      <c r="UUY56" s="374"/>
      <c r="UUZ56" s="375"/>
      <c r="UVA56" s="374"/>
      <c r="UVB56" s="375"/>
      <c r="UVC56" s="374"/>
      <c r="UVD56" s="375"/>
      <c r="UVE56" s="374"/>
      <c r="UVF56" s="375"/>
      <c r="UVG56" s="374"/>
      <c r="UVH56" s="375"/>
      <c r="UVI56" s="374"/>
      <c r="UVJ56" s="375"/>
      <c r="UVK56" s="374"/>
      <c r="UVL56" s="375"/>
      <c r="UVM56" s="374"/>
      <c r="UVN56" s="375"/>
      <c r="UVO56" s="374"/>
      <c r="UVP56" s="375"/>
      <c r="UVQ56" s="374"/>
      <c r="UVR56" s="375"/>
      <c r="UVS56" s="374"/>
      <c r="UVT56" s="375"/>
      <c r="UVU56" s="374"/>
      <c r="UVV56" s="375"/>
      <c r="UVW56" s="374"/>
      <c r="UVX56" s="375"/>
      <c r="UVY56" s="374"/>
      <c r="UVZ56" s="375"/>
      <c r="UWA56" s="374"/>
      <c r="UWB56" s="375"/>
      <c r="UWC56" s="374"/>
      <c r="UWD56" s="375"/>
      <c r="UWE56" s="374"/>
      <c r="UWF56" s="375"/>
      <c r="UWG56" s="374"/>
      <c r="UWH56" s="375"/>
      <c r="UWI56" s="374"/>
      <c r="UWJ56" s="375"/>
      <c r="UWK56" s="374"/>
      <c r="UWL56" s="375"/>
      <c r="UWM56" s="374"/>
      <c r="UWN56" s="375"/>
      <c r="UWO56" s="374"/>
      <c r="UWP56" s="375"/>
      <c r="UWQ56" s="374"/>
      <c r="UWR56" s="375"/>
      <c r="UWS56" s="374"/>
      <c r="UWT56" s="375"/>
      <c r="UWU56" s="374"/>
      <c r="UWV56" s="375"/>
      <c r="UWW56" s="374"/>
      <c r="UWX56" s="375"/>
      <c r="UWY56" s="374"/>
      <c r="UWZ56" s="375"/>
      <c r="UXA56" s="374"/>
      <c r="UXB56" s="375"/>
      <c r="UXC56" s="374"/>
      <c r="UXD56" s="375"/>
      <c r="UXE56" s="374"/>
      <c r="UXF56" s="375"/>
      <c r="UXG56" s="374"/>
      <c r="UXH56" s="375"/>
      <c r="UXI56" s="374"/>
      <c r="UXJ56" s="375"/>
      <c r="UXK56" s="374"/>
      <c r="UXL56" s="375"/>
      <c r="UXM56" s="374"/>
      <c r="UXN56" s="375"/>
      <c r="UXO56" s="374"/>
      <c r="UXP56" s="375"/>
      <c r="UXQ56" s="374"/>
      <c r="UXR56" s="375"/>
      <c r="UXS56" s="374"/>
      <c r="UXT56" s="375"/>
      <c r="UXU56" s="374"/>
      <c r="UXV56" s="375"/>
      <c r="UXW56" s="374"/>
      <c r="UXX56" s="375"/>
      <c r="UXY56" s="374"/>
      <c r="UXZ56" s="375"/>
      <c r="UYA56" s="374"/>
      <c r="UYB56" s="375"/>
      <c r="UYC56" s="374"/>
      <c r="UYD56" s="375"/>
      <c r="UYE56" s="374"/>
      <c r="UYF56" s="375"/>
      <c r="UYG56" s="374"/>
      <c r="UYH56" s="375"/>
      <c r="UYI56" s="374"/>
      <c r="UYJ56" s="375"/>
      <c r="UYK56" s="374"/>
      <c r="UYL56" s="375"/>
      <c r="UYM56" s="374"/>
      <c r="UYN56" s="375"/>
      <c r="UYO56" s="374"/>
      <c r="UYP56" s="375"/>
      <c r="UYQ56" s="374"/>
      <c r="UYR56" s="375"/>
      <c r="UYS56" s="374"/>
      <c r="UYT56" s="375"/>
      <c r="UYU56" s="374"/>
      <c r="UYV56" s="375"/>
      <c r="UYW56" s="374"/>
      <c r="UYX56" s="375"/>
      <c r="UYY56" s="374"/>
      <c r="UYZ56" s="375"/>
      <c r="UZA56" s="374"/>
      <c r="UZB56" s="375"/>
      <c r="UZC56" s="374"/>
      <c r="UZD56" s="375"/>
      <c r="UZE56" s="374"/>
      <c r="UZF56" s="375"/>
      <c r="UZG56" s="374"/>
      <c r="UZH56" s="375"/>
      <c r="UZI56" s="374"/>
      <c r="UZJ56" s="375"/>
      <c r="UZK56" s="374"/>
      <c r="UZL56" s="375"/>
      <c r="UZM56" s="374"/>
      <c r="UZN56" s="375"/>
      <c r="UZO56" s="374"/>
      <c r="UZP56" s="375"/>
      <c r="UZQ56" s="374"/>
      <c r="UZR56" s="375"/>
      <c r="UZS56" s="374"/>
      <c r="UZT56" s="375"/>
      <c r="UZU56" s="374"/>
      <c r="UZV56" s="375"/>
      <c r="UZW56" s="374"/>
      <c r="UZX56" s="375"/>
      <c r="UZY56" s="374"/>
      <c r="UZZ56" s="375"/>
      <c r="VAA56" s="374"/>
      <c r="VAB56" s="375"/>
      <c r="VAC56" s="374"/>
      <c r="VAD56" s="375"/>
      <c r="VAE56" s="374"/>
      <c r="VAF56" s="375"/>
      <c r="VAG56" s="374"/>
      <c r="VAH56" s="375"/>
      <c r="VAI56" s="374"/>
      <c r="VAJ56" s="375"/>
      <c r="VAK56" s="374"/>
      <c r="VAL56" s="375"/>
      <c r="VAM56" s="374"/>
      <c r="VAN56" s="375"/>
      <c r="VAO56" s="374"/>
      <c r="VAP56" s="375"/>
      <c r="VAQ56" s="374"/>
      <c r="VAR56" s="375"/>
      <c r="VAS56" s="374"/>
      <c r="VAT56" s="375"/>
      <c r="VAU56" s="374"/>
      <c r="VAV56" s="375"/>
      <c r="VAW56" s="374"/>
      <c r="VAX56" s="375"/>
      <c r="VAY56" s="374"/>
      <c r="VAZ56" s="375"/>
      <c r="VBA56" s="374"/>
      <c r="VBB56" s="375"/>
      <c r="VBC56" s="374"/>
      <c r="VBD56" s="375"/>
      <c r="VBE56" s="374"/>
      <c r="VBF56" s="375"/>
      <c r="VBG56" s="374"/>
      <c r="VBH56" s="375"/>
      <c r="VBI56" s="374"/>
      <c r="VBJ56" s="375"/>
      <c r="VBK56" s="374"/>
      <c r="VBL56" s="375"/>
      <c r="VBM56" s="374"/>
      <c r="VBN56" s="375"/>
      <c r="VBO56" s="374"/>
      <c r="VBP56" s="375"/>
      <c r="VBQ56" s="374"/>
      <c r="VBR56" s="375"/>
      <c r="VBS56" s="374"/>
      <c r="VBT56" s="375"/>
      <c r="VBU56" s="374"/>
      <c r="VBV56" s="375"/>
      <c r="VBW56" s="374"/>
      <c r="VBX56" s="375"/>
      <c r="VBY56" s="374"/>
      <c r="VBZ56" s="375"/>
      <c r="VCA56" s="374"/>
      <c r="VCB56" s="375"/>
      <c r="VCC56" s="374"/>
      <c r="VCD56" s="375"/>
      <c r="VCE56" s="374"/>
      <c r="VCF56" s="375"/>
      <c r="VCG56" s="374"/>
      <c r="VCH56" s="375"/>
      <c r="VCI56" s="374"/>
      <c r="VCJ56" s="375"/>
      <c r="VCK56" s="374"/>
      <c r="VCL56" s="375"/>
      <c r="VCM56" s="374"/>
      <c r="VCN56" s="375"/>
      <c r="VCO56" s="374"/>
      <c r="VCP56" s="375"/>
      <c r="VCQ56" s="374"/>
      <c r="VCR56" s="375"/>
      <c r="VCS56" s="374"/>
      <c r="VCT56" s="375"/>
      <c r="VCU56" s="374"/>
      <c r="VCV56" s="375"/>
      <c r="VCW56" s="374"/>
      <c r="VCX56" s="375"/>
      <c r="VCY56" s="374"/>
      <c r="VCZ56" s="375"/>
      <c r="VDA56" s="374"/>
      <c r="VDB56" s="375"/>
      <c r="VDC56" s="374"/>
      <c r="VDD56" s="375"/>
      <c r="VDE56" s="374"/>
      <c r="VDF56" s="375"/>
      <c r="VDG56" s="374"/>
      <c r="VDH56" s="375"/>
      <c r="VDI56" s="374"/>
      <c r="VDJ56" s="375"/>
      <c r="VDK56" s="374"/>
      <c r="VDL56" s="375"/>
      <c r="VDM56" s="374"/>
      <c r="VDN56" s="375"/>
      <c r="VDO56" s="374"/>
      <c r="VDP56" s="375"/>
      <c r="VDQ56" s="374"/>
      <c r="VDR56" s="375"/>
      <c r="VDS56" s="374"/>
      <c r="VDT56" s="375"/>
      <c r="VDU56" s="374"/>
      <c r="VDV56" s="375"/>
      <c r="VDW56" s="374"/>
      <c r="VDX56" s="375"/>
      <c r="VDY56" s="374"/>
      <c r="VDZ56" s="375"/>
      <c r="VEA56" s="374"/>
      <c r="VEB56" s="375"/>
      <c r="VEC56" s="374"/>
      <c r="VED56" s="375"/>
      <c r="VEE56" s="374"/>
      <c r="VEF56" s="375"/>
      <c r="VEG56" s="374"/>
      <c r="VEH56" s="375"/>
      <c r="VEI56" s="374"/>
      <c r="VEJ56" s="375"/>
      <c r="VEK56" s="374"/>
      <c r="VEL56" s="375"/>
      <c r="VEM56" s="374"/>
      <c r="VEN56" s="375"/>
      <c r="VEO56" s="374"/>
      <c r="VEP56" s="375"/>
      <c r="VEQ56" s="374"/>
      <c r="VER56" s="375"/>
      <c r="VES56" s="374"/>
      <c r="VET56" s="375"/>
      <c r="VEU56" s="374"/>
      <c r="VEV56" s="375"/>
      <c r="VEW56" s="374"/>
      <c r="VEX56" s="375"/>
      <c r="VEY56" s="374"/>
      <c r="VEZ56" s="375"/>
      <c r="VFA56" s="374"/>
      <c r="VFB56" s="375"/>
      <c r="VFC56" s="374"/>
      <c r="VFD56" s="375"/>
      <c r="VFE56" s="374"/>
      <c r="VFF56" s="375"/>
      <c r="VFG56" s="374"/>
      <c r="VFH56" s="375"/>
      <c r="VFI56" s="374"/>
      <c r="VFJ56" s="375"/>
      <c r="VFK56" s="374"/>
      <c r="VFL56" s="375"/>
      <c r="VFM56" s="374"/>
      <c r="VFN56" s="375"/>
      <c r="VFO56" s="374"/>
      <c r="VFP56" s="375"/>
      <c r="VFQ56" s="374"/>
      <c r="VFR56" s="375"/>
      <c r="VFS56" s="374"/>
      <c r="VFT56" s="375"/>
      <c r="VFU56" s="374"/>
      <c r="VFV56" s="375"/>
      <c r="VFW56" s="374"/>
      <c r="VFX56" s="375"/>
      <c r="VFY56" s="374"/>
      <c r="VFZ56" s="375"/>
      <c r="VGA56" s="374"/>
      <c r="VGB56" s="375"/>
      <c r="VGC56" s="374"/>
      <c r="VGD56" s="375"/>
      <c r="VGE56" s="374"/>
      <c r="VGF56" s="375"/>
      <c r="VGG56" s="374"/>
      <c r="VGH56" s="375"/>
      <c r="VGI56" s="374"/>
      <c r="VGJ56" s="375"/>
      <c r="VGK56" s="374"/>
      <c r="VGL56" s="375"/>
      <c r="VGM56" s="374"/>
      <c r="VGN56" s="375"/>
      <c r="VGO56" s="374"/>
      <c r="VGP56" s="375"/>
      <c r="VGQ56" s="374"/>
      <c r="VGR56" s="375"/>
      <c r="VGS56" s="374"/>
      <c r="VGT56" s="375"/>
      <c r="VGU56" s="374"/>
      <c r="VGV56" s="375"/>
      <c r="VGW56" s="374"/>
      <c r="VGX56" s="375"/>
      <c r="VGY56" s="374"/>
      <c r="VGZ56" s="375"/>
      <c r="VHA56" s="374"/>
      <c r="VHB56" s="375"/>
      <c r="VHC56" s="374"/>
      <c r="VHD56" s="375"/>
      <c r="VHE56" s="374"/>
      <c r="VHF56" s="375"/>
      <c r="VHG56" s="374"/>
      <c r="VHH56" s="375"/>
      <c r="VHI56" s="374"/>
      <c r="VHJ56" s="375"/>
      <c r="VHK56" s="374"/>
      <c r="VHL56" s="375"/>
      <c r="VHM56" s="374"/>
      <c r="VHN56" s="375"/>
      <c r="VHO56" s="374"/>
      <c r="VHP56" s="375"/>
      <c r="VHQ56" s="374"/>
      <c r="VHR56" s="375"/>
      <c r="VHS56" s="374"/>
      <c r="VHT56" s="375"/>
      <c r="VHU56" s="374"/>
      <c r="VHV56" s="375"/>
      <c r="VHW56" s="374"/>
      <c r="VHX56" s="375"/>
      <c r="VHY56" s="374"/>
      <c r="VHZ56" s="375"/>
      <c r="VIA56" s="374"/>
      <c r="VIB56" s="375"/>
      <c r="VIC56" s="374"/>
      <c r="VID56" s="375"/>
      <c r="VIE56" s="374"/>
      <c r="VIF56" s="375"/>
      <c r="VIG56" s="374"/>
      <c r="VIH56" s="375"/>
      <c r="VII56" s="374"/>
      <c r="VIJ56" s="375"/>
      <c r="VIK56" s="374"/>
      <c r="VIL56" s="375"/>
      <c r="VIM56" s="374"/>
      <c r="VIN56" s="375"/>
      <c r="VIO56" s="374"/>
      <c r="VIP56" s="375"/>
      <c r="VIQ56" s="374"/>
      <c r="VIR56" s="375"/>
      <c r="VIS56" s="374"/>
      <c r="VIT56" s="375"/>
      <c r="VIU56" s="374"/>
      <c r="VIV56" s="375"/>
      <c r="VIW56" s="374"/>
      <c r="VIX56" s="375"/>
      <c r="VIY56" s="374"/>
      <c r="VIZ56" s="375"/>
      <c r="VJA56" s="374"/>
      <c r="VJB56" s="375"/>
      <c r="VJC56" s="374"/>
      <c r="VJD56" s="375"/>
      <c r="VJE56" s="374"/>
      <c r="VJF56" s="375"/>
      <c r="VJG56" s="374"/>
      <c r="VJH56" s="375"/>
      <c r="VJI56" s="374"/>
      <c r="VJJ56" s="375"/>
      <c r="VJK56" s="374"/>
      <c r="VJL56" s="375"/>
      <c r="VJM56" s="374"/>
      <c r="VJN56" s="375"/>
      <c r="VJO56" s="374"/>
      <c r="VJP56" s="375"/>
      <c r="VJQ56" s="374"/>
      <c r="VJR56" s="375"/>
      <c r="VJS56" s="374"/>
      <c r="VJT56" s="375"/>
      <c r="VJU56" s="374"/>
      <c r="VJV56" s="375"/>
      <c r="VJW56" s="374"/>
      <c r="VJX56" s="375"/>
      <c r="VJY56" s="374"/>
      <c r="VJZ56" s="375"/>
      <c r="VKA56" s="374"/>
      <c r="VKB56" s="375"/>
      <c r="VKC56" s="374"/>
      <c r="VKD56" s="375"/>
      <c r="VKE56" s="374"/>
      <c r="VKF56" s="375"/>
      <c r="VKG56" s="374"/>
      <c r="VKH56" s="375"/>
      <c r="VKI56" s="374"/>
      <c r="VKJ56" s="375"/>
      <c r="VKK56" s="374"/>
      <c r="VKL56" s="375"/>
      <c r="VKM56" s="374"/>
      <c r="VKN56" s="375"/>
      <c r="VKO56" s="374"/>
      <c r="VKP56" s="375"/>
      <c r="VKQ56" s="374"/>
      <c r="VKR56" s="375"/>
      <c r="VKS56" s="374"/>
      <c r="VKT56" s="375"/>
      <c r="VKU56" s="374"/>
      <c r="VKV56" s="375"/>
      <c r="VKW56" s="374"/>
      <c r="VKX56" s="375"/>
      <c r="VKY56" s="374"/>
      <c r="VKZ56" s="375"/>
      <c r="VLA56" s="374"/>
      <c r="VLB56" s="375"/>
      <c r="VLC56" s="374"/>
      <c r="VLD56" s="375"/>
      <c r="VLE56" s="374"/>
      <c r="VLF56" s="375"/>
      <c r="VLG56" s="374"/>
      <c r="VLH56" s="375"/>
      <c r="VLI56" s="374"/>
      <c r="VLJ56" s="375"/>
      <c r="VLK56" s="374"/>
      <c r="VLL56" s="375"/>
      <c r="VLM56" s="374"/>
      <c r="VLN56" s="375"/>
      <c r="VLO56" s="374"/>
      <c r="VLP56" s="375"/>
      <c r="VLQ56" s="374"/>
      <c r="VLR56" s="375"/>
      <c r="VLS56" s="374"/>
      <c r="VLT56" s="375"/>
      <c r="VLU56" s="374"/>
      <c r="VLV56" s="375"/>
      <c r="VLW56" s="374"/>
      <c r="VLX56" s="375"/>
      <c r="VLY56" s="374"/>
      <c r="VLZ56" s="375"/>
      <c r="VMA56" s="374"/>
      <c r="VMB56" s="375"/>
      <c r="VMC56" s="374"/>
      <c r="VMD56" s="375"/>
      <c r="VME56" s="374"/>
      <c r="VMF56" s="375"/>
      <c r="VMG56" s="374"/>
      <c r="VMH56" s="375"/>
      <c r="VMI56" s="374"/>
      <c r="VMJ56" s="375"/>
      <c r="VMK56" s="374"/>
      <c r="VML56" s="375"/>
      <c r="VMM56" s="374"/>
      <c r="VMN56" s="375"/>
      <c r="VMO56" s="374"/>
      <c r="VMP56" s="375"/>
      <c r="VMQ56" s="374"/>
      <c r="VMR56" s="375"/>
      <c r="VMS56" s="374"/>
      <c r="VMT56" s="375"/>
      <c r="VMU56" s="374"/>
      <c r="VMV56" s="375"/>
      <c r="VMW56" s="374"/>
      <c r="VMX56" s="375"/>
      <c r="VMY56" s="374"/>
      <c r="VMZ56" s="375"/>
      <c r="VNA56" s="374"/>
      <c r="VNB56" s="375"/>
      <c r="VNC56" s="374"/>
      <c r="VND56" s="375"/>
      <c r="VNE56" s="374"/>
      <c r="VNF56" s="375"/>
      <c r="VNG56" s="374"/>
      <c r="VNH56" s="375"/>
      <c r="VNI56" s="374"/>
      <c r="VNJ56" s="375"/>
      <c r="VNK56" s="374"/>
      <c r="VNL56" s="375"/>
      <c r="VNM56" s="374"/>
      <c r="VNN56" s="375"/>
      <c r="VNO56" s="374"/>
      <c r="VNP56" s="375"/>
      <c r="VNQ56" s="374"/>
      <c r="VNR56" s="375"/>
      <c r="VNS56" s="374"/>
      <c r="VNT56" s="375"/>
      <c r="VNU56" s="374"/>
      <c r="VNV56" s="375"/>
      <c r="VNW56" s="374"/>
      <c r="VNX56" s="375"/>
      <c r="VNY56" s="374"/>
      <c r="VNZ56" s="375"/>
      <c r="VOA56" s="374"/>
      <c r="VOB56" s="375"/>
      <c r="VOC56" s="374"/>
      <c r="VOD56" s="375"/>
      <c r="VOE56" s="374"/>
      <c r="VOF56" s="375"/>
      <c r="VOG56" s="374"/>
      <c r="VOH56" s="375"/>
      <c r="VOI56" s="374"/>
      <c r="VOJ56" s="375"/>
      <c r="VOK56" s="374"/>
      <c r="VOL56" s="375"/>
      <c r="VOM56" s="374"/>
      <c r="VON56" s="375"/>
      <c r="VOO56" s="374"/>
      <c r="VOP56" s="375"/>
      <c r="VOQ56" s="374"/>
      <c r="VOR56" s="375"/>
      <c r="VOS56" s="374"/>
      <c r="VOT56" s="375"/>
      <c r="VOU56" s="374"/>
      <c r="VOV56" s="375"/>
      <c r="VOW56" s="374"/>
      <c r="VOX56" s="375"/>
      <c r="VOY56" s="374"/>
      <c r="VOZ56" s="375"/>
      <c r="VPA56" s="374"/>
      <c r="VPB56" s="375"/>
      <c r="VPC56" s="374"/>
      <c r="VPD56" s="375"/>
      <c r="VPE56" s="374"/>
      <c r="VPF56" s="375"/>
      <c r="VPG56" s="374"/>
      <c r="VPH56" s="375"/>
      <c r="VPI56" s="374"/>
      <c r="VPJ56" s="375"/>
      <c r="VPK56" s="374"/>
      <c r="VPL56" s="375"/>
      <c r="VPM56" s="374"/>
      <c r="VPN56" s="375"/>
      <c r="VPO56" s="374"/>
      <c r="VPP56" s="375"/>
      <c r="VPQ56" s="374"/>
      <c r="VPR56" s="375"/>
      <c r="VPS56" s="374"/>
      <c r="VPT56" s="375"/>
      <c r="VPU56" s="374"/>
      <c r="VPV56" s="375"/>
      <c r="VPW56" s="374"/>
      <c r="VPX56" s="375"/>
      <c r="VPY56" s="374"/>
      <c r="VPZ56" s="375"/>
      <c r="VQA56" s="374"/>
      <c r="VQB56" s="375"/>
      <c r="VQC56" s="374"/>
      <c r="VQD56" s="375"/>
      <c r="VQE56" s="374"/>
      <c r="VQF56" s="375"/>
      <c r="VQG56" s="374"/>
      <c r="VQH56" s="375"/>
      <c r="VQI56" s="374"/>
      <c r="VQJ56" s="375"/>
      <c r="VQK56" s="374"/>
      <c r="VQL56" s="375"/>
      <c r="VQM56" s="374"/>
      <c r="VQN56" s="375"/>
      <c r="VQO56" s="374"/>
      <c r="VQP56" s="375"/>
      <c r="VQQ56" s="374"/>
      <c r="VQR56" s="375"/>
      <c r="VQS56" s="374"/>
      <c r="VQT56" s="375"/>
      <c r="VQU56" s="374"/>
      <c r="VQV56" s="375"/>
      <c r="VQW56" s="374"/>
      <c r="VQX56" s="375"/>
      <c r="VQY56" s="374"/>
      <c r="VQZ56" s="375"/>
      <c r="VRA56" s="374"/>
      <c r="VRB56" s="375"/>
      <c r="VRC56" s="374"/>
      <c r="VRD56" s="375"/>
      <c r="VRE56" s="374"/>
      <c r="VRF56" s="375"/>
      <c r="VRG56" s="374"/>
      <c r="VRH56" s="375"/>
      <c r="VRI56" s="374"/>
      <c r="VRJ56" s="375"/>
      <c r="VRK56" s="374"/>
      <c r="VRL56" s="375"/>
      <c r="VRM56" s="374"/>
      <c r="VRN56" s="375"/>
      <c r="VRO56" s="374"/>
      <c r="VRP56" s="375"/>
      <c r="VRQ56" s="374"/>
      <c r="VRR56" s="375"/>
      <c r="VRS56" s="374"/>
      <c r="VRT56" s="375"/>
      <c r="VRU56" s="374"/>
      <c r="VRV56" s="375"/>
      <c r="VRW56" s="374"/>
      <c r="VRX56" s="375"/>
      <c r="VRY56" s="374"/>
      <c r="VRZ56" s="375"/>
      <c r="VSA56" s="374"/>
      <c r="VSB56" s="375"/>
      <c r="VSC56" s="374"/>
      <c r="VSD56" s="375"/>
      <c r="VSE56" s="374"/>
      <c r="VSF56" s="375"/>
      <c r="VSG56" s="374"/>
      <c r="VSH56" s="375"/>
      <c r="VSI56" s="374"/>
      <c r="VSJ56" s="375"/>
      <c r="VSK56" s="374"/>
      <c r="VSL56" s="375"/>
      <c r="VSM56" s="374"/>
      <c r="VSN56" s="375"/>
      <c r="VSO56" s="374"/>
      <c r="VSP56" s="375"/>
      <c r="VSQ56" s="374"/>
      <c r="VSR56" s="375"/>
      <c r="VSS56" s="374"/>
      <c r="VST56" s="375"/>
      <c r="VSU56" s="374"/>
      <c r="VSV56" s="375"/>
      <c r="VSW56" s="374"/>
      <c r="VSX56" s="375"/>
      <c r="VSY56" s="374"/>
      <c r="VSZ56" s="375"/>
      <c r="VTA56" s="374"/>
      <c r="VTB56" s="375"/>
      <c r="VTC56" s="374"/>
      <c r="VTD56" s="375"/>
      <c r="VTE56" s="374"/>
      <c r="VTF56" s="375"/>
      <c r="VTG56" s="374"/>
      <c r="VTH56" s="375"/>
      <c r="VTI56" s="374"/>
      <c r="VTJ56" s="375"/>
      <c r="VTK56" s="374"/>
      <c r="VTL56" s="375"/>
      <c r="VTM56" s="374"/>
      <c r="VTN56" s="375"/>
      <c r="VTO56" s="374"/>
      <c r="VTP56" s="375"/>
      <c r="VTQ56" s="374"/>
      <c r="VTR56" s="375"/>
      <c r="VTS56" s="374"/>
      <c r="VTT56" s="375"/>
      <c r="VTU56" s="374"/>
      <c r="VTV56" s="375"/>
      <c r="VTW56" s="374"/>
      <c r="VTX56" s="375"/>
      <c r="VTY56" s="374"/>
      <c r="VTZ56" s="375"/>
      <c r="VUA56" s="374"/>
      <c r="VUB56" s="375"/>
      <c r="VUC56" s="374"/>
      <c r="VUD56" s="375"/>
      <c r="VUE56" s="374"/>
      <c r="VUF56" s="375"/>
      <c r="VUG56" s="374"/>
      <c r="VUH56" s="375"/>
      <c r="VUI56" s="374"/>
      <c r="VUJ56" s="375"/>
      <c r="VUK56" s="374"/>
      <c r="VUL56" s="375"/>
      <c r="VUM56" s="374"/>
      <c r="VUN56" s="375"/>
      <c r="VUO56" s="374"/>
      <c r="VUP56" s="375"/>
      <c r="VUQ56" s="374"/>
      <c r="VUR56" s="375"/>
      <c r="VUS56" s="374"/>
      <c r="VUT56" s="375"/>
      <c r="VUU56" s="374"/>
      <c r="VUV56" s="375"/>
      <c r="VUW56" s="374"/>
      <c r="VUX56" s="375"/>
      <c r="VUY56" s="374"/>
      <c r="VUZ56" s="375"/>
      <c r="VVA56" s="374"/>
      <c r="VVB56" s="375"/>
      <c r="VVC56" s="374"/>
      <c r="VVD56" s="375"/>
      <c r="VVE56" s="374"/>
      <c r="VVF56" s="375"/>
      <c r="VVG56" s="374"/>
      <c r="VVH56" s="375"/>
      <c r="VVI56" s="374"/>
      <c r="VVJ56" s="375"/>
      <c r="VVK56" s="374"/>
      <c r="VVL56" s="375"/>
      <c r="VVM56" s="374"/>
      <c r="VVN56" s="375"/>
      <c r="VVO56" s="374"/>
      <c r="VVP56" s="375"/>
      <c r="VVQ56" s="374"/>
      <c r="VVR56" s="375"/>
      <c r="VVS56" s="374"/>
      <c r="VVT56" s="375"/>
      <c r="VVU56" s="374"/>
      <c r="VVV56" s="375"/>
      <c r="VVW56" s="374"/>
      <c r="VVX56" s="375"/>
      <c r="VVY56" s="374"/>
      <c r="VVZ56" s="375"/>
      <c r="VWA56" s="374"/>
      <c r="VWB56" s="375"/>
      <c r="VWC56" s="374"/>
      <c r="VWD56" s="375"/>
      <c r="VWE56" s="374"/>
      <c r="VWF56" s="375"/>
      <c r="VWG56" s="374"/>
      <c r="VWH56" s="375"/>
      <c r="VWI56" s="374"/>
      <c r="VWJ56" s="375"/>
      <c r="VWK56" s="374"/>
      <c r="VWL56" s="375"/>
      <c r="VWM56" s="374"/>
      <c r="VWN56" s="375"/>
      <c r="VWO56" s="374"/>
      <c r="VWP56" s="375"/>
      <c r="VWQ56" s="374"/>
      <c r="VWR56" s="375"/>
      <c r="VWS56" s="374"/>
      <c r="VWT56" s="375"/>
      <c r="VWU56" s="374"/>
      <c r="VWV56" s="375"/>
      <c r="VWW56" s="374"/>
      <c r="VWX56" s="375"/>
      <c r="VWY56" s="374"/>
      <c r="VWZ56" s="375"/>
      <c r="VXA56" s="374"/>
      <c r="VXB56" s="375"/>
      <c r="VXC56" s="374"/>
      <c r="VXD56" s="375"/>
      <c r="VXE56" s="374"/>
      <c r="VXF56" s="375"/>
      <c r="VXG56" s="374"/>
      <c r="VXH56" s="375"/>
      <c r="VXI56" s="374"/>
      <c r="VXJ56" s="375"/>
      <c r="VXK56" s="374"/>
      <c r="VXL56" s="375"/>
      <c r="VXM56" s="374"/>
      <c r="VXN56" s="375"/>
      <c r="VXO56" s="374"/>
      <c r="VXP56" s="375"/>
      <c r="VXQ56" s="374"/>
      <c r="VXR56" s="375"/>
      <c r="VXS56" s="374"/>
      <c r="VXT56" s="375"/>
      <c r="VXU56" s="374"/>
      <c r="VXV56" s="375"/>
      <c r="VXW56" s="374"/>
      <c r="VXX56" s="375"/>
      <c r="VXY56" s="374"/>
      <c r="VXZ56" s="375"/>
      <c r="VYA56" s="374"/>
      <c r="VYB56" s="375"/>
      <c r="VYC56" s="374"/>
      <c r="VYD56" s="375"/>
      <c r="VYE56" s="374"/>
      <c r="VYF56" s="375"/>
      <c r="VYG56" s="374"/>
      <c r="VYH56" s="375"/>
      <c r="VYI56" s="374"/>
      <c r="VYJ56" s="375"/>
      <c r="VYK56" s="374"/>
      <c r="VYL56" s="375"/>
      <c r="VYM56" s="374"/>
      <c r="VYN56" s="375"/>
      <c r="VYO56" s="374"/>
      <c r="VYP56" s="375"/>
      <c r="VYQ56" s="374"/>
      <c r="VYR56" s="375"/>
      <c r="VYS56" s="374"/>
      <c r="VYT56" s="375"/>
      <c r="VYU56" s="374"/>
      <c r="VYV56" s="375"/>
      <c r="VYW56" s="374"/>
      <c r="VYX56" s="375"/>
      <c r="VYY56" s="374"/>
      <c r="VYZ56" s="375"/>
      <c r="VZA56" s="374"/>
      <c r="VZB56" s="375"/>
      <c r="VZC56" s="374"/>
      <c r="VZD56" s="375"/>
      <c r="VZE56" s="374"/>
      <c r="VZF56" s="375"/>
      <c r="VZG56" s="374"/>
      <c r="VZH56" s="375"/>
      <c r="VZI56" s="374"/>
      <c r="VZJ56" s="375"/>
      <c r="VZK56" s="374"/>
      <c r="VZL56" s="375"/>
      <c r="VZM56" s="374"/>
      <c r="VZN56" s="375"/>
      <c r="VZO56" s="374"/>
      <c r="VZP56" s="375"/>
      <c r="VZQ56" s="374"/>
      <c r="VZR56" s="375"/>
      <c r="VZS56" s="374"/>
      <c r="VZT56" s="375"/>
      <c r="VZU56" s="374"/>
      <c r="VZV56" s="375"/>
      <c r="VZW56" s="374"/>
      <c r="VZX56" s="375"/>
      <c r="VZY56" s="374"/>
      <c r="VZZ56" s="375"/>
      <c r="WAA56" s="374"/>
      <c r="WAB56" s="375"/>
      <c r="WAC56" s="374"/>
      <c r="WAD56" s="375"/>
      <c r="WAE56" s="374"/>
      <c r="WAF56" s="375"/>
      <c r="WAG56" s="374"/>
      <c r="WAH56" s="375"/>
      <c r="WAI56" s="374"/>
      <c r="WAJ56" s="375"/>
      <c r="WAK56" s="374"/>
      <c r="WAL56" s="375"/>
      <c r="WAM56" s="374"/>
      <c r="WAN56" s="375"/>
      <c r="WAO56" s="374"/>
      <c r="WAP56" s="375"/>
      <c r="WAQ56" s="374"/>
      <c r="WAR56" s="375"/>
      <c r="WAS56" s="374"/>
      <c r="WAT56" s="375"/>
      <c r="WAU56" s="374"/>
      <c r="WAV56" s="375"/>
      <c r="WAW56" s="374"/>
      <c r="WAX56" s="375"/>
      <c r="WAY56" s="374"/>
      <c r="WAZ56" s="375"/>
      <c r="WBA56" s="374"/>
      <c r="WBB56" s="375"/>
      <c r="WBC56" s="374"/>
      <c r="WBD56" s="375"/>
      <c r="WBE56" s="374"/>
      <c r="WBF56" s="375"/>
      <c r="WBG56" s="374"/>
      <c r="WBH56" s="375"/>
      <c r="WBI56" s="374"/>
      <c r="WBJ56" s="375"/>
      <c r="WBK56" s="374"/>
      <c r="WBL56" s="375"/>
      <c r="WBM56" s="374"/>
      <c r="WBN56" s="375"/>
      <c r="WBO56" s="374"/>
      <c r="WBP56" s="375"/>
      <c r="WBQ56" s="374"/>
      <c r="WBR56" s="375"/>
      <c r="WBS56" s="374"/>
      <c r="WBT56" s="375"/>
      <c r="WBU56" s="374"/>
      <c r="WBV56" s="375"/>
      <c r="WBW56" s="374"/>
      <c r="WBX56" s="375"/>
      <c r="WBY56" s="374"/>
      <c r="WBZ56" s="375"/>
      <c r="WCA56" s="374"/>
      <c r="WCB56" s="375"/>
      <c r="WCC56" s="374"/>
      <c r="WCD56" s="375"/>
      <c r="WCE56" s="374"/>
      <c r="WCF56" s="375"/>
      <c r="WCG56" s="374"/>
      <c r="WCH56" s="375"/>
      <c r="WCI56" s="374"/>
      <c r="WCJ56" s="375"/>
      <c r="WCK56" s="374"/>
      <c r="WCL56" s="375"/>
      <c r="WCM56" s="374"/>
      <c r="WCN56" s="375"/>
      <c r="WCO56" s="374"/>
      <c r="WCP56" s="375"/>
      <c r="WCQ56" s="374"/>
      <c r="WCR56" s="375"/>
      <c r="WCS56" s="374"/>
      <c r="WCT56" s="375"/>
      <c r="WCU56" s="374"/>
      <c r="WCV56" s="375"/>
      <c r="WCW56" s="374"/>
      <c r="WCX56" s="375"/>
      <c r="WCY56" s="374"/>
      <c r="WCZ56" s="375"/>
      <c r="WDA56" s="374"/>
      <c r="WDB56" s="375"/>
      <c r="WDC56" s="374"/>
      <c r="WDD56" s="375"/>
      <c r="WDE56" s="374"/>
      <c r="WDF56" s="375"/>
      <c r="WDG56" s="374"/>
      <c r="WDH56" s="375"/>
      <c r="WDI56" s="374"/>
      <c r="WDJ56" s="375"/>
      <c r="WDK56" s="374"/>
      <c r="WDL56" s="375"/>
      <c r="WDM56" s="374"/>
      <c r="WDN56" s="375"/>
      <c r="WDO56" s="374"/>
      <c r="WDP56" s="375"/>
      <c r="WDQ56" s="374"/>
      <c r="WDR56" s="375"/>
      <c r="WDS56" s="374"/>
      <c r="WDT56" s="375"/>
      <c r="WDU56" s="374"/>
      <c r="WDV56" s="375"/>
      <c r="WDW56" s="374"/>
      <c r="WDX56" s="375"/>
      <c r="WDY56" s="374"/>
      <c r="WDZ56" s="375"/>
      <c r="WEA56" s="374"/>
      <c r="WEB56" s="375"/>
      <c r="WEC56" s="374"/>
      <c r="WED56" s="375"/>
      <c r="WEE56" s="374"/>
      <c r="WEF56" s="375"/>
      <c r="WEG56" s="374"/>
      <c r="WEH56" s="375"/>
      <c r="WEI56" s="374"/>
      <c r="WEJ56" s="375"/>
      <c r="WEK56" s="374"/>
      <c r="WEL56" s="375"/>
      <c r="WEM56" s="374"/>
      <c r="WEN56" s="375"/>
      <c r="WEO56" s="374"/>
      <c r="WEP56" s="375"/>
      <c r="WEQ56" s="374"/>
      <c r="WER56" s="375"/>
      <c r="WES56" s="374"/>
      <c r="WET56" s="375"/>
      <c r="WEU56" s="374"/>
      <c r="WEV56" s="375"/>
      <c r="WEW56" s="374"/>
      <c r="WEX56" s="375"/>
      <c r="WEY56" s="374"/>
      <c r="WEZ56" s="375"/>
      <c r="WFA56" s="374"/>
      <c r="WFB56" s="375"/>
      <c r="WFC56" s="374"/>
      <c r="WFD56" s="375"/>
      <c r="WFE56" s="374"/>
      <c r="WFF56" s="375"/>
      <c r="WFG56" s="374"/>
      <c r="WFH56" s="375"/>
      <c r="WFI56" s="374"/>
      <c r="WFJ56" s="375"/>
      <c r="WFK56" s="374"/>
      <c r="WFL56" s="375"/>
      <c r="WFM56" s="374"/>
      <c r="WFN56" s="375"/>
      <c r="WFO56" s="374"/>
      <c r="WFP56" s="375"/>
      <c r="WFQ56" s="374"/>
      <c r="WFR56" s="375"/>
      <c r="WFS56" s="374"/>
      <c r="WFT56" s="375"/>
      <c r="WFU56" s="374"/>
      <c r="WFV56" s="375"/>
      <c r="WFW56" s="374"/>
      <c r="WFX56" s="375"/>
      <c r="WFY56" s="374"/>
      <c r="WFZ56" s="375"/>
      <c r="WGA56" s="374"/>
      <c r="WGB56" s="375"/>
      <c r="WGC56" s="374"/>
      <c r="WGD56" s="375"/>
      <c r="WGE56" s="374"/>
      <c r="WGF56" s="375"/>
      <c r="WGG56" s="374"/>
      <c r="WGH56" s="375"/>
      <c r="WGI56" s="374"/>
      <c r="WGJ56" s="375"/>
      <c r="WGK56" s="374"/>
      <c r="WGL56" s="375"/>
      <c r="WGM56" s="374"/>
      <c r="WGN56" s="375"/>
      <c r="WGO56" s="374"/>
      <c r="WGP56" s="375"/>
      <c r="WGQ56" s="374"/>
      <c r="WGR56" s="375"/>
      <c r="WGS56" s="374"/>
      <c r="WGT56" s="375"/>
      <c r="WGU56" s="374"/>
      <c r="WGV56" s="375"/>
      <c r="WGW56" s="374"/>
      <c r="WGX56" s="375"/>
      <c r="WGY56" s="374"/>
      <c r="WGZ56" s="375"/>
      <c r="WHA56" s="374"/>
      <c r="WHB56" s="375"/>
      <c r="WHC56" s="374"/>
      <c r="WHD56" s="375"/>
      <c r="WHE56" s="374"/>
      <c r="WHF56" s="375"/>
      <c r="WHG56" s="374"/>
      <c r="WHH56" s="375"/>
      <c r="WHI56" s="374"/>
      <c r="WHJ56" s="375"/>
      <c r="WHK56" s="374"/>
      <c r="WHL56" s="375"/>
      <c r="WHM56" s="374"/>
      <c r="WHN56" s="375"/>
      <c r="WHO56" s="374"/>
      <c r="WHP56" s="375"/>
      <c r="WHQ56" s="374"/>
      <c r="WHR56" s="375"/>
      <c r="WHS56" s="374"/>
      <c r="WHT56" s="375"/>
      <c r="WHU56" s="374"/>
      <c r="WHV56" s="375"/>
      <c r="WHW56" s="374"/>
      <c r="WHX56" s="375"/>
      <c r="WHY56" s="374"/>
      <c r="WHZ56" s="375"/>
      <c r="WIA56" s="374"/>
      <c r="WIB56" s="375"/>
      <c r="WIC56" s="374"/>
      <c r="WID56" s="375"/>
      <c r="WIE56" s="374"/>
      <c r="WIF56" s="375"/>
      <c r="WIG56" s="374"/>
      <c r="WIH56" s="375"/>
      <c r="WII56" s="374"/>
      <c r="WIJ56" s="375"/>
      <c r="WIK56" s="374"/>
      <c r="WIL56" s="375"/>
      <c r="WIM56" s="374"/>
      <c r="WIN56" s="375"/>
      <c r="WIO56" s="374"/>
      <c r="WIP56" s="375"/>
      <c r="WIQ56" s="374"/>
      <c r="WIR56" s="375"/>
      <c r="WIS56" s="374"/>
      <c r="WIT56" s="375"/>
      <c r="WIU56" s="374"/>
      <c r="WIV56" s="375"/>
      <c r="WIW56" s="374"/>
      <c r="WIX56" s="375"/>
      <c r="WIY56" s="374"/>
      <c r="WIZ56" s="375"/>
      <c r="WJA56" s="374"/>
      <c r="WJB56" s="375"/>
      <c r="WJC56" s="374"/>
      <c r="WJD56" s="375"/>
      <c r="WJE56" s="374"/>
      <c r="WJF56" s="375"/>
      <c r="WJG56" s="374"/>
      <c r="WJH56" s="375"/>
      <c r="WJI56" s="374"/>
      <c r="WJJ56" s="375"/>
      <c r="WJK56" s="374"/>
      <c r="WJL56" s="375"/>
      <c r="WJM56" s="374"/>
      <c r="WJN56" s="375"/>
      <c r="WJO56" s="374"/>
      <c r="WJP56" s="375"/>
      <c r="WJQ56" s="374"/>
      <c r="WJR56" s="375"/>
      <c r="WJS56" s="374"/>
      <c r="WJT56" s="375"/>
      <c r="WJU56" s="374"/>
      <c r="WJV56" s="375"/>
      <c r="WJW56" s="374"/>
      <c r="WJX56" s="375"/>
      <c r="WJY56" s="374"/>
      <c r="WJZ56" s="375"/>
      <c r="WKA56" s="374"/>
      <c r="WKB56" s="375"/>
      <c r="WKC56" s="374"/>
      <c r="WKD56" s="375"/>
      <c r="WKE56" s="374"/>
      <c r="WKF56" s="375"/>
      <c r="WKG56" s="374"/>
      <c r="WKH56" s="375"/>
      <c r="WKI56" s="374"/>
      <c r="WKJ56" s="375"/>
      <c r="WKK56" s="374"/>
      <c r="WKL56" s="375"/>
      <c r="WKM56" s="374"/>
      <c r="WKN56" s="375"/>
      <c r="WKO56" s="374"/>
      <c r="WKP56" s="375"/>
      <c r="WKQ56" s="374"/>
      <c r="WKR56" s="375"/>
      <c r="WKS56" s="374"/>
      <c r="WKT56" s="375"/>
      <c r="WKU56" s="374"/>
      <c r="WKV56" s="375"/>
      <c r="WKW56" s="374"/>
      <c r="WKX56" s="375"/>
      <c r="WKY56" s="374"/>
      <c r="WKZ56" s="375"/>
      <c r="WLA56" s="374"/>
      <c r="WLB56" s="375"/>
      <c r="WLC56" s="374"/>
      <c r="WLD56" s="375"/>
      <c r="WLE56" s="374"/>
      <c r="WLF56" s="375"/>
      <c r="WLG56" s="374"/>
      <c r="WLH56" s="375"/>
      <c r="WLI56" s="374"/>
      <c r="WLJ56" s="375"/>
      <c r="WLK56" s="374"/>
      <c r="WLL56" s="375"/>
      <c r="WLM56" s="374"/>
      <c r="WLN56" s="375"/>
      <c r="WLO56" s="374"/>
      <c r="WLP56" s="375"/>
      <c r="WLQ56" s="374"/>
      <c r="WLR56" s="375"/>
      <c r="WLS56" s="374"/>
      <c r="WLT56" s="375"/>
      <c r="WLU56" s="374"/>
      <c r="WLV56" s="375"/>
      <c r="WLW56" s="374"/>
      <c r="WLX56" s="375"/>
      <c r="WLY56" s="374"/>
      <c r="WLZ56" s="375"/>
      <c r="WMA56" s="374"/>
      <c r="WMB56" s="375"/>
      <c r="WMC56" s="374"/>
      <c r="WMD56" s="375"/>
      <c r="WME56" s="374"/>
      <c r="WMF56" s="375"/>
      <c r="WMG56" s="374"/>
      <c r="WMH56" s="375"/>
      <c r="WMI56" s="374"/>
      <c r="WMJ56" s="375"/>
      <c r="WMK56" s="374"/>
      <c r="WML56" s="375"/>
      <c r="WMM56" s="374"/>
      <c r="WMN56" s="375"/>
      <c r="WMO56" s="374"/>
      <c r="WMP56" s="375"/>
      <c r="WMQ56" s="374"/>
      <c r="WMR56" s="375"/>
      <c r="WMS56" s="374"/>
      <c r="WMT56" s="375"/>
      <c r="WMU56" s="374"/>
      <c r="WMV56" s="375"/>
      <c r="WMW56" s="374"/>
      <c r="WMX56" s="375"/>
      <c r="WMY56" s="374"/>
      <c r="WMZ56" s="375"/>
      <c r="WNA56" s="374"/>
      <c r="WNB56" s="375"/>
      <c r="WNC56" s="374"/>
      <c r="WND56" s="375"/>
      <c r="WNE56" s="374"/>
      <c r="WNF56" s="375"/>
      <c r="WNG56" s="374"/>
      <c r="WNH56" s="375"/>
      <c r="WNI56" s="374"/>
      <c r="WNJ56" s="375"/>
      <c r="WNK56" s="374"/>
      <c r="WNL56" s="375"/>
      <c r="WNM56" s="374"/>
      <c r="WNN56" s="375"/>
      <c r="WNO56" s="374"/>
      <c r="WNP56" s="375"/>
      <c r="WNQ56" s="374"/>
      <c r="WNR56" s="375"/>
      <c r="WNS56" s="374"/>
      <c r="WNT56" s="375"/>
      <c r="WNU56" s="374"/>
      <c r="WNV56" s="375"/>
      <c r="WNW56" s="374"/>
      <c r="WNX56" s="375"/>
      <c r="WNY56" s="374"/>
      <c r="WNZ56" s="375"/>
      <c r="WOA56" s="374"/>
      <c r="WOB56" s="375"/>
      <c r="WOC56" s="374"/>
      <c r="WOD56" s="375"/>
      <c r="WOE56" s="374"/>
      <c r="WOF56" s="375"/>
      <c r="WOG56" s="374"/>
      <c r="WOH56" s="375"/>
      <c r="WOI56" s="374"/>
      <c r="WOJ56" s="375"/>
      <c r="WOK56" s="374"/>
      <c r="WOL56" s="375"/>
      <c r="WOM56" s="374"/>
      <c r="WON56" s="375"/>
      <c r="WOO56" s="374"/>
      <c r="WOP56" s="375"/>
      <c r="WOQ56" s="374"/>
      <c r="WOR56" s="375"/>
      <c r="WOS56" s="374"/>
      <c r="WOT56" s="375"/>
      <c r="WOU56" s="374"/>
      <c r="WOV56" s="375"/>
      <c r="WOW56" s="374"/>
      <c r="WOX56" s="375"/>
      <c r="WOY56" s="374"/>
      <c r="WOZ56" s="375"/>
      <c r="WPA56" s="374"/>
      <c r="WPB56" s="375"/>
      <c r="WPC56" s="374"/>
      <c r="WPD56" s="375"/>
      <c r="WPE56" s="374"/>
      <c r="WPF56" s="375"/>
      <c r="WPG56" s="374"/>
      <c r="WPH56" s="375"/>
      <c r="WPI56" s="374"/>
      <c r="WPJ56" s="375"/>
      <c r="WPK56" s="374"/>
      <c r="WPL56" s="375"/>
      <c r="WPM56" s="374"/>
      <c r="WPN56" s="375"/>
      <c r="WPO56" s="374"/>
      <c r="WPP56" s="375"/>
      <c r="WPQ56" s="374"/>
      <c r="WPR56" s="375"/>
      <c r="WPS56" s="374"/>
      <c r="WPT56" s="375"/>
      <c r="WPU56" s="374"/>
      <c r="WPV56" s="375"/>
      <c r="WPW56" s="374"/>
      <c r="WPX56" s="375"/>
      <c r="WPY56" s="374"/>
      <c r="WPZ56" s="375"/>
      <c r="WQA56" s="374"/>
      <c r="WQB56" s="375"/>
      <c r="WQC56" s="374"/>
      <c r="WQD56" s="375"/>
      <c r="WQE56" s="374"/>
      <c r="WQF56" s="375"/>
      <c r="WQG56" s="374"/>
      <c r="WQH56" s="375"/>
      <c r="WQI56" s="374"/>
      <c r="WQJ56" s="375"/>
      <c r="WQK56" s="374"/>
      <c r="WQL56" s="375"/>
      <c r="WQM56" s="374"/>
      <c r="WQN56" s="375"/>
      <c r="WQO56" s="374"/>
      <c r="WQP56" s="375"/>
      <c r="WQQ56" s="374"/>
      <c r="WQR56" s="375"/>
      <c r="WQS56" s="374"/>
      <c r="WQT56" s="375"/>
      <c r="WQU56" s="374"/>
      <c r="WQV56" s="375"/>
      <c r="WQW56" s="374"/>
      <c r="WQX56" s="375"/>
      <c r="WQY56" s="374"/>
      <c r="WQZ56" s="375"/>
      <c r="WRA56" s="374"/>
      <c r="WRB56" s="375"/>
      <c r="WRC56" s="374"/>
      <c r="WRD56" s="375"/>
      <c r="WRE56" s="374"/>
      <c r="WRF56" s="375"/>
      <c r="WRG56" s="374"/>
      <c r="WRH56" s="375"/>
      <c r="WRI56" s="374"/>
      <c r="WRJ56" s="375"/>
      <c r="WRK56" s="374"/>
      <c r="WRL56" s="375"/>
      <c r="WRM56" s="374"/>
      <c r="WRN56" s="375"/>
      <c r="WRO56" s="374"/>
      <c r="WRP56" s="375"/>
      <c r="WRQ56" s="374"/>
      <c r="WRR56" s="375"/>
      <c r="WRS56" s="374"/>
      <c r="WRT56" s="375"/>
      <c r="WRU56" s="374"/>
      <c r="WRV56" s="375"/>
      <c r="WRW56" s="374"/>
      <c r="WRX56" s="375"/>
      <c r="WRY56" s="374"/>
      <c r="WRZ56" s="375"/>
      <c r="WSA56" s="374"/>
      <c r="WSB56" s="375"/>
      <c r="WSC56" s="374"/>
      <c r="WSD56" s="375"/>
      <c r="WSE56" s="374"/>
      <c r="WSF56" s="375"/>
      <c r="WSG56" s="374"/>
      <c r="WSH56" s="375"/>
      <c r="WSI56" s="374"/>
      <c r="WSJ56" s="375"/>
      <c r="WSK56" s="374"/>
      <c r="WSL56" s="375"/>
      <c r="WSM56" s="374"/>
      <c r="WSN56" s="375"/>
      <c r="WSO56" s="374"/>
      <c r="WSP56" s="375"/>
      <c r="WSQ56" s="374"/>
      <c r="WSR56" s="375"/>
      <c r="WSS56" s="374"/>
      <c r="WST56" s="375"/>
      <c r="WSU56" s="374"/>
      <c r="WSV56" s="375"/>
      <c r="WSW56" s="374"/>
      <c r="WSX56" s="375"/>
      <c r="WSY56" s="374"/>
      <c r="WSZ56" s="375"/>
      <c r="WTA56" s="374"/>
      <c r="WTB56" s="375"/>
      <c r="WTC56" s="374"/>
      <c r="WTD56" s="375"/>
      <c r="WTE56" s="374"/>
      <c r="WTF56" s="375"/>
      <c r="WTG56" s="374"/>
      <c r="WTH56" s="375"/>
      <c r="WTI56" s="374"/>
      <c r="WTJ56" s="375"/>
      <c r="WTK56" s="374"/>
      <c r="WTL56" s="375"/>
      <c r="WTM56" s="374"/>
      <c r="WTN56" s="375"/>
      <c r="WTO56" s="374"/>
      <c r="WTP56" s="375"/>
      <c r="WTQ56" s="374"/>
      <c r="WTR56" s="375"/>
      <c r="WTS56" s="374"/>
      <c r="WTT56" s="375"/>
      <c r="WTU56" s="374"/>
      <c r="WTV56" s="375"/>
      <c r="WTW56" s="374"/>
      <c r="WTX56" s="375"/>
      <c r="WTY56" s="374"/>
      <c r="WTZ56" s="375"/>
      <c r="WUA56" s="374"/>
      <c r="WUB56" s="375"/>
      <c r="WUC56" s="374"/>
      <c r="WUD56" s="375"/>
      <c r="WUE56" s="374"/>
      <c r="WUF56" s="375"/>
      <c r="WUG56" s="374"/>
      <c r="WUH56" s="375"/>
      <c r="WUI56" s="374"/>
      <c r="WUJ56" s="375"/>
      <c r="WUK56" s="374"/>
      <c r="WUL56" s="375"/>
      <c r="WUM56" s="374"/>
      <c r="WUN56" s="375"/>
      <c r="WUO56" s="374"/>
      <c r="WUP56" s="375"/>
      <c r="WUQ56" s="374"/>
      <c r="WUR56" s="375"/>
      <c r="WUS56" s="374"/>
      <c r="WUT56" s="375"/>
      <c r="WUU56" s="374"/>
      <c r="WUV56" s="375"/>
      <c r="WUW56" s="374"/>
      <c r="WUX56" s="375"/>
      <c r="WUY56" s="374"/>
      <c r="WUZ56" s="375"/>
      <c r="WVA56" s="374"/>
      <c r="WVB56" s="375"/>
      <c r="WVC56" s="374"/>
      <c r="WVD56" s="375"/>
      <c r="WVE56" s="374"/>
      <c r="WVF56" s="375"/>
      <c r="WVG56" s="374"/>
      <c r="WVH56" s="375"/>
      <c r="WVI56" s="374"/>
      <c r="WVJ56" s="375"/>
      <c r="WVK56" s="374"/>
      <c r="WVL56" s="375"/>
      <c r="WVM56" s="374"/>
      <c r="WVN56" s="375"/>
      <c r="WVO56" s="374"/>
      <c r="WVP56" s="375"/>
      <c r="WVQ56" s="374"/>
      <c r="WVR56" s="375"/>
      <c r="WVS56" s="374"/>
      <c r="WVT56" s="375"/>
      <c r="WVU56" s="374"/>
      <c r="WVV56" s="375"/>
      <c r="WVW56" s="374"/>
      <c r="WVX56" s="375"/>
      <c r="WVY56" s="374"/>
      <c r="WVZ56" s="375"/>
      <c r="WWA56" s="374"/>
      <c r="WWB56" s="375"/>
      <c r="WWC56" s="374"/>
      <c r="WWD56" s="375"/>
      <c r="WWE56" s="374"/>
      <c r="WWF56" s="375"/>
      <c r="WWG56" s="374"/>
      <c r="WWH56" s="375"/>
      <c r="WWI56" s="374"/>
      <c r="WWJ56" s="375"/>
      <c r="WWK56" s="374"/>
      <c r="WWL56" s="375"/>
      <c r="WWM56" s="374"/>
      <c r="WWN56" s="375"/>
      <c r="WWO56" s="374"/>
      <c r="WWP56" s="375"/>
      <c r="WWQ56" s="374"/>
      <c r="WWR56" s="375"/>
      <c r="WWS56" s="374"/>
      <c r="WWT56" s="375"/>
      <c r="WWU56" s="374"/>
      <c r="WWV56" s="375"/>
      <c r="WWW56" s="374"/>
      <c r="WWX56" s="375"/>
      <c r="WWY56" s="374"/>
      <c r="WWZ56" s="375"/>
      <c r="WXA56" s="374"/>
      <c r="WXB56" s="375"/>
      <c r="WXC56" s="374"/>
      <c r="WXD56" s="375"/>
      <c r="WXE56" s="374"/>
      <c r="WXF56" s="375"/>
      <c r="WXG56" s="374"/>
      <c r="WXH56" s="375"/>
      <c r="WXI56" s="374"/>
      <c r="WXJ56" s="375"/>
      <c r="WXK56" s="374"/>
      <c r="WXL56" s="375"/>
      <c r="WXM56" s="374"/>
      <c r="WXN56" s="375"/>
      <c r="WXO56" s="374"/>
      <c r="WXP56" s="375"/>
      <c r="WXQ56" s="374"/>
      <c r="WXR56" s="375"/>
      <c r="WXS56" s="374"/>
      <c r="WXT56" s="375"/>
      <c r="WXU56" s="374"/>
      <c r="WXV56" s="375"/>
      <c r="WXW56" s="374"/>
      <c r="WXX56" s="375"/>
      <c r="WXY56" s="374"/>
      <c r="WXZ56" s="375"/>
      <c r="WYA56" s="374"/>
      <c r="WYB56" s="375"/>
      <c r="WYC56" s="374"/>
      <c r="WYD56" s="375"/>
      <c r="WYE56" s="374"/>
      <c r="WYF56" s="375"/>
      <c r="WYG56" s="374"/>
      <c r="WYH56" s="375"/>
      <c r="WYI56" s="374"/>
      <c r="WYJ56" s="375"/>
      <c r="WYK56" s="374"/>
      <c r="WYL56" s="375"/>
      <c r="WYM56" s="374"/>
      <c r="WYN56" s="375"/>
      <c r="WYO56" s="374"/>
      <c r="WYP56" s="375"/>
      <c r="WYQ56" s="374"/>
      <c r="WYR56" s="375"/>
      <c r="WYS56" s="374"/>
      <c r="WYT56" s="375"/>
      <c r="WYU56" s="374"/>
      <c r="WYV56" s="375"/>
      <c r="WYW56" s="374"/>
      <c r="WYX56" s="375"/>
      <c r="WYY56" s="374"/>
      <c r="WYZ56" s="375"/>
      <c r="WZA56" s="374"/>
      <c r="WZB56" s="375"/>
      <c r="WZC56" s="374"/>
      <c r="WZD56" s="375"/>
      <c r="WZE56" s="374"/>
      <c r="WZF56" s="375"/>
      <c r="WZG56" s="374"/>
      <c r="WZH56" s="375"/>
      <c r="WZI56" s="374"/>
      <c r="WZJ56" s="375"/>
      <c r="WZK56" s="374"/>
      <c r="WZL56" s="375"/>
      <c r="WZM56" s="374"/>
      <c r="WZN56" s="375"/>
      <c r="WZO56" s="374"/>
      <c r="WZP56" s="375"/>
      <c r="WZQ56" s="374"/>
      <c r="WZR56" s="375"/>
      <c r="WZS56" s="374"/>
      <c r="WZT56" s="375"/>
      <c r="WZU56" s="374"/>
      <c r="WZV56" s="375"/>
      <c r="WZW56" s="374"/>
      <c r="WZX56" s="375"/>
      <c r="WZY56" s="374"/>
      <c r="WZZ56" s="375"/>
      <c r="XAA56" s="374"/>
      <c r="XAB56" s="375"/>
      <c r="XAC56" s="374"/>
      <c r="XAD56" s="375"/>
      <c r="XAE56" s="374"/>
      <c r="XAF56" s="375"/>
      <c r="XAG56" s="374"/>
      <c r="XAH56" s="375"/>
      <c r="XAI56" s="374"/>
      <c r="XAJ56" s="375"/>
      <c r="XAK56" s="374"/>
      <c r="XAL56" s="375"/>
      <c r="XAM56" s="374"/>
      <c r="XAN56" s="375"/>
      <c r="XAO56" s="374"/>
      <c r="XAP56" s="375"/>
      <c r="XAQ56" s="374"/>
      <c r="XAR56" s="375"/>
      <c r="XAS56" s="374"/>
      <c r="XAT56" s="375"/>
      <c r="XAU56" s="374"/>
      <c r="XAV56" s="375"/>
      <c r="XAW56" s="374"/>
      <c r="XAX56" s="375"/>
      <c r="XAY56" s="374"/>
      <c r="XAZ56" s="375"/>
      <c r="XBA56" s="374"/>
      <c r="XBB56" s="375"/>
      <c r="XBC56" s="374"/>
      <c r="XBD56" s="375"/>
      <c r="XBE56" s="374"/>
      <c r="XBF56" s="375"/>
      <c r="XBG56" s="374"/>
      <c r="XBH56" s="375"/>
      <c r="XBI56" s="374"/>
      <c r="XBJ56" s="375"/>
      <c r="XBK56" s="374"/>
      <c r="XBL56" s="375"/>
      <c r="XBM56" s="374"/>
      <c r="XBN56" s="375"/>
      <c r="XBO56" s="374"/>
      <c r="XBP56" s="375"/>
      <c r="XBQ56" s="374"/>
      <c r="XBR56" s="375"/>
      <c r="XBS56" s="374"/>
      <c r="XBT56" s="375"/>
      <c r="XBU56" s="374"/>
      <c r="XBV56" s="375"/>
      <c r="XBW56" s="374"/>
      <c r="XBX56" s="375"/>
      <c r="XBY56" s="374"/>
      <c r="XBZ56" s="375"/>
      <c r="XCA56" s="374"/>
      <c r="XCB56" s="375"/>
      <c r="XCC56" s="374"/>
      <c r="XCD56" s="375"/>
      <c r="XCE56" s="374"/>
      <c r="XCF56" s="375"/>
      <c r="XCG56" s="374"/>
      <c r="XCH56" s="375"/>
      <c r="XCI56" s="374"/>
      <c r="XCJ56" s="375"/>
      <c r="XCK56" s="374"/>
      <c r="XCL56" s="375"/>
      <c r="XCM56" s="374"/>
      <c r="XCN56" s="375"/>
      <c r="XCO56" s="374"/>
      <c r="XCP56" s="375"/>
      <c r="XCQ56" s="374"/>
      <c r="XCR56" s="375"/>
      <c r="XCS56" s="374"/>
      <c r="XCT56" s="375"/>
      <c r="XCU56" s="374"/>
      <c r="XCV56" s="375"/>
      <c r="XCW56" s="374"/>
      <c r="XCX56" s="375"/>
      <c r="XCY56" s="374"/>
      <c r="XCZ56" s="375"/>
      <c r="XDA56" s="374"/>
      <c r="XDB56" s="375"/>
      <c r="XDC56" s="374"/>
      <c r="XDD56" s="375"/>
      <c r="XDE56" s="374"/>
      <c r="XDF56" s="375"/>
      <c r="XDG56" s="374"/>
      <c r="XDH56" s="375"/>
      <c r="XDI56" s="374"/>
      <c r="XDJ56" s="375"/>
      <c r="XDK56" s="374"/>
      <c r="XDL56" s="375"/>
      <c r="XDM56" s="374"/>
      <c r="XDN56" s="375"/>
      <c r="XDO56" s="374"/>
      <c r="XDP56" s="375"/>
      <c r="XDQ56" s="374"/>
      <c r="XDR56" s="375"/>
      <c r="XDS56" s="374"/>
      <c r="XDT56" s="375"/>
      <c r="XDU56" s="374"/>
      <c r="XDV56" s="375"/>
      <c r="XDW56" s="374"/>
      <c r="XDX56" s="375"/>
      <c r="XDY56" s="374"/>
      <c r="XDZ56" s="375"/>
      <c r="XEA56" s="374"/>
      <c r="XEB56" s="375"/>
      <c r="XEC56" s="374"/>
      <c r="XED56" s="375"/>
      <c r="XEE56" s="374"/>
      <c r="XEF56" s="375"/>
      <c r="XEG56" s="374"/>
      <c r="XEH56" s="375"/>
      <c r="XEI56" s="374"/>
      <c r="XEJ56" s="375"/>
      <c r="XEK56" s="374"/>
      <c r="XEL56" s="375"/>
      <c r="XEM56" s="374"/>
      <c r="XEN56" s="375"/>
      <c r="XEO56" s="374"/>
      <c r="XEP56" s="375"/>
      <c r="XEQ56" s="374"/>
      <c r="XER56" s="375"/>
      <c r="XES56" s="374"/>
      <c r="XET56" s="375"/>
      <c r="XEU56" s="374"/>
      <c r="XEV56" s="375"/>
      <c r="XEW56" s="374"/>
      <c r="XEX56" s="375"/>
      <c r="XEY56" s="374"/>
      <c r="XEZ56" s="375"/>
      <c r="XFA56" s="374"/>
      <c r="XFB56" s="375"/>
      <c r="XFC56" s="374"/>
      <c r="XFD56" s="375"/>
    </row>
    <row r="57" spans="1:16384" x14ac:dyDescent="0.3">
      <c r="A57" s="358"/>
      <c r="B57" s="366" t="s">
        <v>1154</v>
      </c>
      <c r="C57" s="374"/>
      <c r="D57" s="375"/>
      <c r="E57" s="374"/>
      <c r="F57" s="375"/>
      <c r="G57" s="374"/>
      <c r="H57" s="375"/>
      <c r="I57" s="374"/>
      <c r="J57" s="375"/>
      <c r="K57" s="374"/>
      <c r="L57" s="375"/>
      <c r="M57" s="374"/>
      <c r="N57" s="375"/>
      <c r="O57" s="374"/>
      <c r="P57" s="375"/>
      <c r="Q57" s="374"/>
      <c r="R57" s="375"/>
      <c r="S57" s="374"/>
      <c r="T57" s="375"/>
      <c r="U57" s="374"/>
      <c r="V57" s="375"/>
      <c r="W57" s="374"/>
      <c r="X57" s="375"/>
      <c r="Y57" s="374"/>
      <c r="Z57" s="375"/>
      <c r="AA57" s="374"/>
      <c r="AB57" s="375"/>
      <c r="AC57" s="374"/>
      <c r="AD57" s="375"/>
      <c r="AE57" s="374"/>
      <c r="AF57" s="375"/>
      <c r="AG57" s="374"/>
      <c r="AH57" s="375"/>
      <c r="AI57" s="374"/>
      <c r="AJ57" s="375"/>
      <c r="AK57" s="374"/>
      <c r="AL57" s="375"/>
      <c r="AM57" s="374"/>
      <c r="AN57" s="375"/>
      <c r="AO57" s="374"/>
      <c r="AP57" s="375"/>
      <c r="AQ57" s="374"/>
      <c r="AR57" s="375"/>
      <c r="AS57" s="374"/>
      <c r="AT57" s="375"/>
      <c r="AU57" s="374"/>
      <c r="AV57" s="375"/>
      <c r="AW57" s="374"/>
      <c r="AX57" s="375"/>
      <c r="AY57" s="374"/>
      <c r="AZ57" s="375"/>
      <c r="BA57" s="374"/>
      <c r="BB57" s="375"/>
      <c r="BC57" s="374"/>
      <c r="BD57" s="375"/>
      <c r="BE57" s="374"/>
      <c r="BF57" s="375"/>
      <c r="BG57" s="374"/>
      <c r="BH57" s="375"/>
      <c r="BI57" s="374"/>
      <c r="BJ57" s="375"/>
      <c r="BK57" s="374"/>
      <c r="BL57" s="375"/>
      <c r="BM57" s="374"/>
      <c r="BN57" s="375"/>
      <c r="BO57" s="374"/>
      <c r="BP57" s="375"/>
      <c r="BQ57" s="374"/>
      <c r="BR57" s="375"/>
      <c r="BS57" s="374"/>
      <c r="BT57" s="375"/>
      <c r="BU57" s="374"/>
      <c r="BV57" s="375"/>
      <c r="BW57" s="374"/>
      <c r="BX57" s="375"/>
      <c r="BY57" s="374"/>
      <c r="BZ57" s="375"/>
      <c r="CA57" s="374"/>
      <c r="CB57" s="375"/>
      <c r="CC57" s="374"/>
      <c r="CD57" s="375"/>
      <c r="CE57" s="374"/>
      <c r="CF57" s="375"/>
      <c r="CG57" s="374"/>
      <c r="CH57" s="375"/>
      <c r="CI57" s="374"/>
      <c r="CJ57" s="375"/>
      <c r="CK57" s="374"/>
      <c r="CL57" s="375"/>
      <c r="CM57" s="374"/>
      <c r="CN57" s="375"/>
      <c r="CO57" s="374"/>
      <c r="CP57" s="375"/>
      <c r="CQ57" s="374"/>
      <c r="CR57" s="375"/>
      <c r="CS57" s="374"/>
      <c r="CT57" s="375"/>
      <c r="CU57" s="374"/>
      <c r="CV57" s="375"/>
      <c r="CW57" s="374"/>
      <c r="CX57" s="375"/>
      <c r="CY57" s="374"/>
      <c r="CZ57" s="375"/>
      <c r="DA57" s="374"/>
      <c r="DB57" s="375"/>
      <c r="DC57" s="374"/>
      <c r="DD57" s="375"/>
      <c r="DE57" s="374"/>
      <c r="DF57" s="375"/>
      <c r="DG57" s="374"/>
      <c r="DH57" s="375"/>
      <c r="DI57" s="374"/>
      <c r="DJ57" s="375"/>
      <c r="DK57" s="374"/>
      <c r="DL57" s="375"/>
      <c r="DM57" s="374"/>
      <c r="DN57" s="375"/>
      <c r="DO57" s="374"/>
      <c r="DP57" s="375"/>
      <c r="DQ57" s="374"/>
      <c r="DR57" s="375"/>
      <c r="DS57" s="374"/>
      <c r="DT57" s="375"/>
      <c r="DU57" s="374"/>
      <c r="DV57" s="375"/>
      <c r="DW57" s="374"/>
      <c r="DX57" s="375"/>
      <c r="DY57" s="374"/>
      <c r="DZ57" s="375"/>
      <c r="EA57" s="374"/>
      <c r="EB57" s="375"/>
      <c r="EC57" s="374"/>
      <c r="ED57" s="375"/>
      <c r="EE57" s="374"/>
      <c r="EF57" s="375"/>
      <c r="EG57" s="374"/>
      <c r="EH57" s="375"/>
      <c r="EI57" s="374"/>
      <c r="EJ57" s="375"/>
      <c r="EK57" s="374"/>
      <c r="EL57" s="375"/>
      <c r="EM57" s="374"/>
      <c r="EN57" s="375"/>
      <c r="EO57" s="374"/>
      <c r="EP57" s="375"/>
      <c r="EQ57" s="374"/>
      <c r="ER57" s="375"/>
      <c r="ES57" s="374"/>
      <c r="ET57" s="375"/>
      <c r="EU57" s="374"/>
      <c r="EV57" s="375"/>
      <c r="EW57" s="374"/>
      <c r="EX57" s="375"/>
      <c r="EY57" s="374"/>
      <c r="EZ57" s="375"/>
      <c r="FA57" s="374"/>
      <c r="FB57" s="375"/>
      <c r="FC57" s="374"/>
      <c r="FD57" s="375"/>
      <c r="FE57" s="374"/>
      <c r="FF57" s="375"/>
      <c r="FG57" s="374"/>
      <c r="FH57" s="375"/>
      <c r="FI57" s="374"/>
      <c r="FJ57" s="375"/>
      <c r="FK57" s="374"/>
      <c r="FL57" s="375"/>
      <c r="FM57" s="374"/>
      <c r="FN57" s="375"/>
      <c r="FO57" s="374"/>
      <c r="FP57" s="375"/>
      <c r="FQ57" s="374"/>
      <c r="FR57" s="375"/>
      <c r="FS57" s="374"/>
      <c r="FT57" s="375"/>
      <c r="FU57" s="374"/>
      <c r="FV57" s="375"/>
      <c r="FW57" s="374"/>
      <c r="FX57" s="375"/>
      <c r="FY57" s="374"/>
      <c r="FZ57" s="375"/>
      <c r="GA57" s="374"/>
      <c r="GB57" s="375"/>
      <c r="GC57" s="374"/>
      <c r="GD57" s="375"/>
      <c r="GE57" s="374"/>
      <c r="GF57" s="375"/>
      <c r="GG57" s="374"/>
      <c r="GH57" s="375"/>
      <c r="GI57" s="374"/>
      <c r="GJ57" s="375"/>
      <c r="GK57" s="374"/>
      <c r="GL57" s="375"/>
      <c r="GM57" s="374"/>
      <c r="GN57" s="375"/>
      <c r="GO57" s="374"/>
      <c r="GP57" s="375"/>
      <c r="GQ57" s="374"/>
      <c r="GR57" s="375"/>
      <c r="GS57" s="374"/>
      <c r="GT57" s="375"/>
      <c r="GU57" s="374"/>
      <c r="GV57" s="375"/>
      <c r="GW57" s="374"/>
      <c r="GX57" s="375"/>
      <c r="GY57" s="374"/>
      <c r="GZ57" s="375"/>
      <c r="HA57" s="374"/>
      <c r="HB57" s="375"/>
      <c r="HC57" s="374"/>
      <c r="HD57" s="375"/>
      <c r="HE57" s="374"/>
      <c r="HF57" s="375"/>
      <c r="HG57" s="374"/>
      <c r="HH57" s="375"/>
      <c r="HI57" s="374"/>
      <c r="HJ57" s="375"/>
      <c r="HK57" s="374"/>
      <c r="HL57" s="375"/>
      <c r="HM57" s="374"/>
      <c r="HN57" s="375"/>
      <c r="HO57" s="374"/>
      <c r="HP57" s="375"/>
      <c r="HQ57" s="374"/>
      <c r="HR57" s="375"/>
      <c r="HS57" s="374"/>
      <c r="HT57" s="375"/>
      <c r="HU57" s="374"/>
      <c r="HV57" s="375"/>
      <c r="HW57" s="374"/>
      <c r="HX57" s="375"/>
      <c r="HY57" s="374"/>
      <c r="HZ57" s="375"/>
      <c r="IA57" s="374"/>
      <c r="IB57" s="375"/>
      <c r="IC57" s="374"/>
      <c r="ID57" s="375"/>
      <c r="IE57" s="374"/>
      <c r="IF57" s="375"/>
      <c r="IG57" s="374"/>
      <c r="IH57" s="375"/>
      <c r="II57" s="374"/>
      <c r="IJ57" s="375"/>
      <c r="IK57" s="374"/>
      <c r="IL57" s="375"/>
      <c r="IM57" s="374"/>
      <c r="IN57" s="375"/>
      <c r="IO57" s="374"/>
      <c r="IP57" s="375"/>
      <c r="IQ57" s="374"/>
      <c r="IR57" s="375"/>
      <c r="IS57" s="374"/>
      <c r="IT57" s="375"/>
      <c r="IU57" s="374"/>
      <c r="IV57" s="375"/>
      <c r="IW57" s="374"/>
      <c r="IX57" s="375"/>
      <c r="IY57" s="374"/>
      <c r="IZ57" s="375"/>
      <c r="JA57" s="374"/>
      <c r="JB57" s="375"/>
      <c r="JC57" s="374"/>
      <c r="JD57" s="375"/>
      <c r="JE57" s="374"/>
      <c r="JF57" s="375"/>
      <c r="JG57" s="374"/>
      <c r="JH57" s="375"/>
      <c r="JI57" s="374"/>
      <c r="JJ57" s="375"/>
      <c r="JK57" s="374"/>
      <c r="JL57" s="375"/>
      <c r="JM57" s="374"/>
      <c r="JN57" s="375"/>
      <c r="JO57" s="374"/>
      <c r="JP57" s="375"/>
      <c r="JQ57" s="374"/>
      <c r="JR57" s="375"/>
      <c r="JS57" s="374"/>
      <c r="JT57" s="375"/>
      <c r="JU57" s="374"/>
      <c r="JV57" s="375"/>
      <c r="JW57" s="374"/>
      <c r="JX57" s="375"/>
      <c r="JY57" s="374"/>
      <c r="JZ57" s="375"/>
      <c r="KA57" s="374"/>
      <c r="KB57" s="375"/>
      <c r="KC57" s="374"/>
      <c r="KD57" s="375"/>
      <c r="KE57" s="374"/>
      <c r="KF57" s="375"/>
      <c r="KG57" s="374"/>
      <c r="KH57" s="375"/>
      <c r="KI57" s="374"/>
      <c r="KJ57" s="375"/>
      <c r="KK57" s="374"/>
      <c r="KL57" s="375"/>
      <c r="KM57" s="374"/>
      <c r="KN57" s="375"/>
      <c r="KO57" s="374"/>
      <c r="KP57" s="375"/>
      <c r="KQ57" s="374"/>
      <c r="KR57" s="375"/>
      <c r="KS57" s="374"/>
      <c r="KT57" s="375"/>
      <c r="KU57" s="374"/>
      <c r="KV57" s="375"/>
      <c r="KW57" s="374"/>
      <c r="KX57" s="375"/>
      <c r="KY57" s="374"/>
      <c r="KZ57" s="375"/>
      <c r="LA57" s="374"/>
      <c r="LB57" s="375"/>
      <c r="LC57" s="374"/>
      <c r="LD57" s="375"/>
      <c r="LE57" s="374"/>
      <c r="LF57" s="375"/>
      <c r="LG57" s="374"/>
      <c r="LH57" s="375"/>
      <c r="LI57" s="374"/>
      <c r="LJ57" s="375"/>
      <c r="LK57" s="374"/>
      <c r="LL57" s="375"/>
      <c r="LM57" s="374"/>
      <c r="LN57" s="375"/>
      <c r="LO57" s="374"/>
      <c r="LP57" s="375"/>
      <c r="LQ57" s="374"/>
      <c r="LR57" s="375"/>
      <c r="LS57" s="374"/>
      <c r="LT57" s="375"/>
      <c r="LU57" s="374"/>
      <c r="LV57" s="375"/>
      <c r="LW57" s="374"/>
      <c r="LX57" s="375"/>
      <c r="LY57" s="374"/>
      <c r="LZ57" s="375"/>
      <c r="MA57" s="374"/>
      <c r="MB57" s="375"/>
      <c r="MC57" s="374"/>
      <c r="MD57" s="375"/>
      <c r="ME57" s="374"/>
      <c r="MF57" s="375"/>
      <c r="MG57" s="374"/>
      <c r="MH57" s="375"/>
      <c r="MI57" s="374"/>
      <c r="MJ57" s="375"/>
      <c r="MK57" s="374"/>
      <c r="ML57" s="375"/>
      <c r="MM57" s="374"/>
      <c r="MN57" s="375"/>
      <c r="MO57" s="374"/>
      <c r="MP57" s="375"/>
      <c r="MQ57" s="374"/>
      <c r="MR57" s="375"/>
      <c r="MS57" s="374"/>
      <c r="MT57" s="375"/>
      <c r="MU57" s="374"/>
      <c r="MV57" s="375"/>
      <c r="MW57" s="374"/>
      <c r="MX57" s="375"/>
      <c r="MY57" s="374"/>
      <c r="MZ57" s="375"/>
      <c r="NA57" s="374"/>
      <c r="NB57" s="375"/>
      <c r="NC57" s="374"/>
      <c r="ND57" s="375"/>
      <c r="NE57" s="374"/>
      <c r="NF57" s="375"/>
      <c r="NG57" s="374"/>
      <c r="NH57" s="375"/>
      <c r="NI57" s="374"/>
      <c r="NJ57" s="375"/>
      <c r="NK57" s="374"/>
      <c r="NL57" s="375"/>
      <c r="NM57" s="374"/>
      <c r="NN57" s="375"/>
      <c r="NO57" s="374"/>
      <c r="NP57" s="375"/>
      <c r="NQ57" s="374"/>
      <c r="NR57" s="375"/>
      <c r="NS57" s="374"/>
      <c r="NT57" s="375"/>
      <c r="NU57" s="374"/>
      <c r="NV57" s="375"/>
      <c r="NW57" s="374"/>
      <c r="NX57" s="375"/>
      <c r="NY57" s="374"/>
      <c r="NZ57" s="375"/>
      <c r="OA57" s="374"/>
      <c r="OB57" s="375"/>
      <c r="OC57" s="374"/>
      <c r="OD57" s="375"/>
      <c r="OE57" s="374"/>
      <c r="OF57" s="375"/>
      <c r="OG57" s="374"/>
      <c r="OH57" s="375"/>
      <c r="OI57" s="374"/>
      <c r="OJ57" s="375"/>
      <c r="OK57" s="374"/>
      <c r="OL57" s="375"/>
      <c r="OM57" s="374"/>
      <c r="ON57" s="375"/>
      <c r="OO57" s="374"/>
      <c r="OP57" s="375"/>
      <c r="OQ57" s="374"/>
      <c r="OR57" s="375"/>
      <c r="OS57" s="374"/>
      <c r="OT57" s="375"/>
      <c r="OU57" s="374"/>
      <c r="OV57" s="375"/>
      <c r="OW57" s="374"/>
      <c r="OX57" s="375"/>
      <c r="OY57" s="374"/>
      <c r="OZ57" s="375"/>
      <c r="PA57" s="374"/>
      <c r="PB57" s="375"/>
      <c r="PC57" s="374"/>
      <c r="PD57" s="375"/>
      <c r="PE57" s="374"/>
      <c r="PF57" s="375"/>
      <c r="PG57" s="374"/>
      <c r="PH57" s="375"/>
      <c r="PI57" s="374"/>
      <c r="PJ57" s="375"/>
      <c r="PK57" s="374"/>
      <c r="PL57" s="375"/>
      <c r="PM57" s="374"/>
      <c r="PN57" s="375"/>
      <c r="PO57" s="374"/>
      <c r="PP57" s="375"/>
      <c r="PQ57" s="374"/>
      <c r="PR57" s="375"/>
      <c r="PS57" s="374"/>
      <c r="PT57" s="375"/>
      <c r="PU57" s="374"/>
      <c r="PV57" s="375"/>
      <c r="PW57" s="374"/>
      <c r="PX57" s="375"/>
      <c r="PY57" s="374"/>
      <c r="PZ57" s="375"/>
      <c r="QA57" s="374"/>
      <c r="QB57" s="375"/>
      <c r="QC57" s="374"/>
      <c r="QD57" s="375"/>
      <c r="QE57" s="374"/>
      <c r="QF57" s="375"/>
      <c r="QG57" s="374"/>
      <c r="QH57" s="375"/>
      <c r="QI57" s="374"/>
      <c r="QJ57" s="375"/>
      <c r="QK57" s="374"/>
      <c r="QL57" s="375"/>
      <c r="QM57" s="374"/>
      <c r="QN57" s="375"/>
      <c r="QO57" s="374"/>
      <c r="QP57" s="375"/>
      <c r="QQ57" s="374"/>
      <c r="QR57" s="375"/>
      <c r="QS57" s="374"/>
      <c r="QT57" s="375"/>
      <c r="QU57" s="374"/>
      <c r="QV57" s="375"/>
      <c r="QW57" s="374"/>
      <c r="QX57" s="375"/>
      <c r="QY57" s="374"/>
      <c r="QZ57" s="375"/>
      <c r="RA57" s="374"/>
      <c r="RB57" s="375"/>
      <c r="RC57" s="374"/>
      <c r="RD57" s="375"/>
      <c r="RE57" s="374"/>
      <c r="RF57" s="375"/>
      <c r="RG57" s="374"/>
      <c r="RH57" s="375"/>
      <c r="RI57" s="374"/>
      <c r="RJ57" s="375"/>
      <c r="RK57" s="374"/>
      <c r="RL57" s="375"/>
      <c r="RM57" s="374"/>
      <c r="RN57" s="375"/>
      <c r="RO57" s="374"/>
      <c r="RP57" s="375"/>
      <c r="RQ57" s="374"/>
      <c r="RR57" s="375"/>
      <c r="RS57" s="374"/>
      <c r="RT57" s="375"/>
      <c r="RU57" s="374"/>
      <c r="RV57" s="375"/>
      <c r="RW57" s="374"/>
      <c r="RX57" s="375"/>
      <c r="RY57" s="374"/>
      <c r="RZ57" s="375"/>
      <c r="SA57" s="374"/>
      <c r="SB57" s="375"/>
      <c r="SC57" s="374"/>
      <c r="SD57" s="375"/>
      <c r="SE57" s="374"/>
      <c r="SF57" s="375"/>
      <c r="SG57" s="374"/>
      <c r="SH57" s="375"/>
      <c r="SI57" s="374"/>
      <c r="SJ57" s="375"/>
      <c r="SK57" s="374"/>
      <c r="SL57" s="375"/>
      <c r="SM57" s="374"/>
      <c r="SN57" s="375"/>
      <c r="SO57" s="374"/>
      <c r="SP57" s="375"/>
      <c r="SQ57" s="374"/>
      <c r="SR57" s="375"/>
      <c r="SS57" s="374"/>
      <c r="ST57" s="375"/>
      <c r="SU57" s="374"/>
      <c r="SV57" s="375"/>
      <c r="SW57" s="374"/>
      <c r="SX57" s="375"/>
      <c r="SY57" s="374"/>
      <c r="SZ57" s="375"/>
      <c r="TA57" s="374"/>
      <c r="TB57" s="375"/>
      <c r="TC57" s="374"/>
      <c r="TD57" s="375"/>
      <c r="TE57" s="374"/>
      <c r="TF57" s="375"/>
      <c r="TG57" s="374"/>
      <c r="TH57" s="375"/>
      <c r="TI57" s="374"/>
      <c r="TJ57" s="375"/>
      <c r="TK57" s="374"/>
      <c r="TL57" s="375"/>
      <c r="TM57" s="374"/>
      <c r="TN57" s="375"/>
      <c r="TO57" s="374"/>
      <c r="TP57" s="375"/>
      <c r="TQ57" s="374"/>
      <c r="TR57" s="375"/>
      <c r="TS57" s="374"/>
      <c r="TT57" s="375"/>
      <c r="TU57" s="374"/>
      <c r="TV57" s="375"/>
      <c r="TW57" s="374"/>
      <c r="TX57" s="375"/>
      <c r="TY57" s="374"/>
      <c r="TZ57" s="375"/>
      <c r="UA57" s="374"/>
      <c r="UB57" s="375"/>
      <c r="UC57" s="374"/>
      <c r="UD57" s="375"/>
      <c r="UE57" s="374"/>
      <c r="UF57" s="375"/>
      <c r="UG57" s="374"/>
      <c r="UH57" s="375"/>
      <c r="UI57" s="374"/>
      <c r="UJ57" s="375"/>
      <c r="UK57" s="374"/>
      <c r="UL57" s="375"/>
      <c r="UM57" s="374"/>
      <c r="UN57" s="375"/>
      <c r="UO57" s="374"/>
      <c r="UP57" s="375"/>
      <c r="UQ57" s="374"/>
      <c r="UR57" s="375"/>
      <c r="US57" s="374"/>
      <c r="UT57" s="375"/>
      <c r="UU57" s="374"/>
      <c r="UV57" s="375"/>
      <c r="UW57" s="374"/>
      <c r="UX57" s="375"/>
      <c r="UY57" s="374"/>
      <c r="UZ57" s="375"/>
      <c r="VA57" s="374"/>
      <c r="VB57" s="375"/>
      <c r="VC57" s="374"/>
      <c r="VD57" s="375"/>
      <c r="VE57" s="374"/>
      <c r="VF57" s="375"/>
      <c r="VG57" s="374"/>
      <c r="VH57" s="375"/>
      <c r="VI57" s="374"/>
      <c r="VJ57" s="375"/>
      <c r="VK57" s="374"/>
      <c r="VL57" s="375"/>
      <c r="VM57" s="374"/>
      <c r="VN57" s="375"/>
      <c r="VO57" s="374"/>
      <c r="VP57" s="375"/>
      <c r="VQ57" s="374"/>
      <c r="VR57" s="375"/>
      <c r="VS57" s="374"/>
      <c r="VT57" s="375"/>
      <c r="VU57" s="374"/>
      <c r="VV57" s="375"/>
      <c r="VW57" s="374"/>
      <c r="VX57" s="375"/>
      <c r="VY57" s="374"/>
      <c r="VZ57" s="375"/>
      <c r="WA57" s="374"/>
      <c r="WB57" s="375"/>
      <c r="WC57" s="374"/>
      <c r="WD57" s="375"/>
      <c r="WE57" s="374"/>
      <c r="WF57" s="375"/>
      <c r="WG57" s="374"/>
      <c r="WH57" s="375"/>
      <c r="WI57" s="374"/>
      <c r="WJ57" s="375"/>
      <c r="WK57" s="374"/>
      <c r="WL57" s="375"/>
      <c r="WM57" s="374"/>
      <c r="WN57" s="375"/>
      <c r="WO57" s="374"/>
      <c r="WP57" s="375"/>
      <c r="WQ57" s="374"/>
      <c r="WR57" s="375"/>
      <c r="WS57" s="374"/>
      <c r="WT57" s="375"/>
      <c r="WU57" s="374"/>
      <c r="WV57" s="375"/>
      <c r="WW57" s="374"/>
      <c r="WX57" s="375"/>
      <c r="WY57" s="374"/>
      <c r="WZ57" s="375"/>
      <c r="XA57" s="374"/>
      <c r="XB57" s="375"/>
      <c r="XC57" s="374"/>
      <c r="XD57" s="375"/>
      <c r="XE57" s="374"/>
      <c r="XF57" s="375"/>
      <c r="XG57" s="374"/>
      <c r="XH57" s="375"/>
      <c r="XI57" s="374"/>
      <c r="XJ57" s="375"/>
      <c r="XK57" s="374"/>
      <c r="XL57" s="375"/>
      <c r="XM57" s="374"/>
      <c r="XN57" s="375"/>
      <c r="XO57" s="374"/>
      <c r="XP57" s="375"/>
      <c r="XQ57" s="374"/>
      <c r="XR57" s="375"/>
      <c r="XS57" s="374"/>
      <c r="XT57" s="375"/>
      <c r="XU57" s="374"/>
      <c r="XV57" s="375"/>
      <c r="XW57" s="374"/>
      <c r="XX57" s="375"/>
      <c r="XY57" s="374"/>
      <c r="XZ57" s="375"/>
      <c r="YA57" s="374"/>
      <c r="YB57" s="375"/>
      <c r="YC57" s="374"/>
      <c r="YD57" s="375"/>
      <c r="YE57" s="374"/>
      <c r="YF57" s="375"/>
      <c r="YG57" s="374"/>
      <c r="YH57" s="375"/>
      <c r="YI57" s="374"/>
      <c r="YJ57" s="375"/>
      <c r="YK57" s="374"/>
      <c r="YL57" s="375"/>
      <c r="YM57" s="374"/>
      <c r="YN57" s="375"/>
      <c r="YO57" s="374"/>
      <c r="YP57" s="375"/>
      <c r="YQ57" s="374"/>
      <c r="YR57" s="375"/>
      <c r="YS57" s="374"/>
      <c r="YT57" s="375"/>
      <c r="YU57" s="374"/>
      <c r="YV57" s="375"/>
      <c r="YW57" s="374"/>
      <c r="YX57" s="375"/>
      <c r="YY57" s="374"/>
      <c r="YZ57" s="375"/>
      <c r="ZA57" s="374"/>
      <c r="ZB57" s="375"/>
      <c r="ZC57" s="374"/>
      <c r="ZD57" s="375"/>
      <c r="ZE57" s="374"/>
      <c r="ZF57" s="375"/>
      <c r="ZG57" s="374"/>
      <c r="ZH57" s="375"/>
      <c r="ZI57" s="374"/>
      <c r="ZJ57" s="375"/>
      <c r="ZK57" s="374"/>
      <c r="ZL57" s="375"/>
      <c r="ZM57" s="374"/>
      <c r="ZN57" s="375"/>
      <c r="ZO57" s="374"/>
      <c r="ZP57" s="375"/>
      <c r="ZQ57" s="374"/>
      <c r="ZR57" s="375"/>
      <c r="ZS57" s="374"/>
      <c r="ZT57" s="375"/>
      <c r="ZU57" s="374"/>
      <c r="ZV57" s="375"/>
      <c r="ZW57" s="374"/>
      <c r="ZX57" s="375"/>
      <c r="ZY57" s="374"/>
      <c r="ZZ57" s="375"/>
      <c r="AAA57" s="374"/>
      <c r="AAB57" s="375"/>
      <c r="AAC57" s="374"/>
      <c r="AAD57" s="375"/>
      <c r="AAE57" s="374"/>
      <c r="AAF57" s="375"/>
      <c r="AAG57" s="374"/>
      <c r="AAH57" s="375"/>
      <c r="AAI57" s="374"/>
      <c r="AAJ57" s="375"/>
      <c r="AAK57" s="374"/>
      <c r="AAL57" s="375"/>
      <c r="AAM57" s="374"/>
      <c r="AAN57" s="375"/>
      <c r="AAO57" s="374"/>
      <c r="AAP57" s="375"/>
      <c r="AAQ57" s="374"/>
      <c r="AAR57" s="375"/>
      <c r="AAS57" s="374"/>
      <c r="AAT57" s="375"/>
      <c r="AAU57" s="374"/>
      <c r="AAV57" s="375"/>
      <c r="AAW57" s="374"/>
      <c r="AAX57" s="375"/>
      <c r="AAY57" s="374"/>
      <c r="AAZ57" s="375"/>
      <c r="ABA57" s="374"/>
      <c r="ABB57" s="375"/>
      <c r="ABC57" s="374"/>
      <c r="ABD57" s="375"/>
      <c r="ABE57" s="374"/>
      <c r="ABF57" s="375"/>
      <c r="ABG57" s="374"/>
      <c r="ABH57" s="375"/>
      <c r="ABI57" s="374"/>
      <c r="ABJ57" s="375"/>
      <c r="ABK57" s="374"/>
      <c r="ABL57" s="375"/>
      <c r="ABM57" s="374"/>
      <c r="ABN57" s="375"/>
      <c r="ABO57" s="374"/>
      <c r="ABP57" s="375"/>
      <c r="ABQ57" s="374"/>
      <c r="ABR57" s="375"/>
      <c r="ABS57" s="374"/>
      <c r="ABT57" s="375"/>
      <c r="ABU57" s="374"/>
      <c r="ABV57" s="375"/>
      <c r="ABW57" s="374"/>
      <c r="ABX57" s="375"/>
      <c r="ABY57" s="374"/>
      <c r="ABZ57" s="375"/>
      <c r="ACA57" s="374"/>
      <c r="ACB57" s="375"/>
      <c r="ACC57" s="374"/>
      <c r="ACD57" s="375"/>
      <c r="ACE57" s="374"/>
      <c r="ACF57" s="375"/>
      <c r="ACG57" s="374"/>
      <c r="ACH57" s="375"/>
      <c r="ACI57" s="374"/>
      <c r="ACJ57" s="375"/>
      <c r="ACK57" s="374"/>
      <c r="ACL57" s="375"/>
      <c r="ACM57" s="374"/>
      <c r="ACN57" s="375"/>
      <c r="ACO57" s="374"/>
      <c r="ACP57" s="375"/>
      <c r="ACQ57" s="374"/>
      <c r="ACR57" s="375"/>
      <c r="ACS57" s="374"/>
      <c r="ACT57" s="375"/>
      <c r="ACU57" s="374"/>
      <c r="ACV57" s="375"/>
      <c r="ACW57" s="374"/>
      <c r="ACX57" s="375"/>
      <c r="ACY57" s="374"/>
      <c r="ACZ57" s="375"/>
      <c r="ADA57" s="374"/>
      <c r="ADB57" s="375"/>
      <c r="ADC57" s="374"/>
      <c r="ADD57" s="375"/>
      <c r="ADE57" s="374"/>
      <c r="ADF57" s="375"/>
      <c r="ADG57" s="374"/>
      <c r="ADH57" s="375"/>
      <c r="ADI57" s="374"/>
      <c r="ADJ57" s="375"/>
      <c r="ADK57" s="374"/>
      <c r="ADL57" s="375"/>
      <c r="ADM57" s="374"/>
      <c r="ADN57" s="375"/>
      <c r="ADO57" s="374"/>
      <c r="ADP57" s="375"/>
      <c r="ADQ57" s="374"/>
      <c r="ADR57" s="375"/>
      <c r="ADS57" s="374"/>
      <c r="ADT57" s="375"/>
      <c r="ADU57" s="374"/>
      <c r="ADV57" s="375"/>
      <c r="ADW57" s="374"/>
      <c r="ADX57" s="375"/>
      <c r="ADY57" s="374"/>
      <c r="ADZ57" s="375"/>
      <c r="AEA57" s="374"/>
      <c r="AEB57" s="375"/>
      <c r="AEC57" s="374"/>
      <c r="AED57" s="375"/>
      <c r="AEE57" s="374"/>
      <c r="AEF57" s="375"/>
      <c r="AEG57" s="374"/>
      <c r="AEH57" s="375"/>
      <c r="AEI57" s="374"/>
      <c r="AEJ57" s="375"/>
      <c r="AEK57" s="374"/>
      <c r="AEL57" s="375"/>
      <c r="AEM57" s="374"/>
      <c r="AEN57" s="375"/>
      <c r="AEO57" s="374"/>
      <c r="AEP57" s="375"/>
      <c r="AEQ57" s="374"/>
      <c r="AER57" s="375"/>
      <c r="AES57" s="374"/>
      <c r="AET57" s="375"/>
      <c r="AEU57" s="374"/>
      <c r="AEV57" s="375"/>
      <c r="AEW57" s="374"/>
      <c r="AEX57" s="375"/>
      <c r="AEY57" s="374"/>
      <c r="AEZ57" s="375"/>
      <c r="AFA57" s="374"/>
      <c r="AFB57" s="375"/>
      <c r="AFC57" s="374"/>
      <c r="AFD57" s="375"/>
      <c r="AFE57" s="374"/>
      <c r="AFF57" s="375"/>
      <c r="AFG57" s="374"/>
      <c r="AFH57" s="375"/>
      <c r="AFI57" s="374"/>
      <c r="AFJ57" s="375"/>
      <c r="AFK57" s="374"/>
      <c r="AFL57" s="375"/>
      <c r="AFM57" s="374"/>
      <c r="AFN57" s="375"/>
      <c r="AFO57" s="374"/>
      <c r="AFP57" s="375"/>
      <c r="AFQ57" s="374"/>
      <c r="AFR57" s="375"/>
      <c r="AFS57" s="374"/>
      <c r="AFT57" s="375"/>
      <c r="AFU57" s="374"/>
      <c r="AFV57" s="375"/>
      <c r="AFW57" s="374"/>
      <c r="AFX57" s="375"/>
      <c r="AFY57" s="374"/>
      <c r="AFZ57" s="375"/>
      <c r="AGA57" s="374"/>
      <c r="AGB57" s="375"/>
      <c r="AGC57" s="374"/>
      <c r="AGD57" s="375"/>
      <c r="AGE57" s="374"/>
      <c r="AGF57" s="375"/>
      <c r="AGG57" s="374"/>
      <c r="AGH57" s="375"/>
      <c r="AGI57" s="374"/>
      <c r="AGJ57" s="375"/>
      <c r="AGK57" s="374"/>
      <c r="AGL57" s="375"/>
      <c r="AGM57" s="374"/>
      <c r="AGN57" s="375"/>
      <c r="AGO57" s="374"/>
      <c r="AGP57" s="375"/>
      <c r="AGQ57" s="374"/>
      <c r="AGR57" s="375"/>
      <c r="AGS57" s="374"/>
      <c r="AGT57" s="375"/>
      <c r="AGU57" s="374"/>
      <c r="AGV57" s="375"/>
      <c r="AGW57" s="374"/>
      <c r="AGX57" s="375"/>
      <c r="AGY57" s="374"/>
      <c r="AGZ57" s="375"/>
      <c r="AHA57" s="374"/>
      <c r="AHB57" s="375"/>
      <c r="AHC57" s="374"/>
      <c r="AHD57" s="375"/>
      <c r="AHE57" s="374"/>
      <c r="AHF57" s="375"/>
      <c r="AHG57" s="374"/>
      <c r="AHH57" s="375"/>
      <c r="AHI57" s="374"/>
      <c r="AHJ57" s="375"/>
      <c r="AHK57" s="374"/>
      <c r="AHL57" s="375"/>
      <c r="AHM57" s="374"/>
      <c r="AHN57" s="375"/>
      <c r="AHO57" s="374"/>
      <c r="AHP57" s="375"/>
      <c r="AHQ57" s="374"/>
      <c r="AHR57" s="375"/>
      <c r="AHS57" s="374"/>
      <c r="AHT57" s="375"/>
      <c r="AHU57" s="374"/>
      <c r="AHV57" s="375"/>
      <c r="AHW57" s="374"/>
      <c r="AHX57" s="375"/>
      <c r="AHY57" s="374"/>
      <c r="AHZ57" s="375"/>
      <c r="AIA57" s="374"/>
      <c r="AIB57" s="375"/>
      <c r="AIC57" s="374"/>
      <c r="AID57" s="375"/>
      <c r="AIE57" s="374"/>
      <c r="AIF57" s="375"/>
      <c r="AIG57" s="374"/>
      <c r="AIH57" s="375"/>
      <c r="AII57" s="374"/>
      <c r="AIJ57" s="375"/>
      <c r="AIK57" s="374"/>
      <c r="AIL57" s="375"/>
      <c r="AIM57" s="374"/>
      <c r="AIN57" s="375"/>
      <c r="AIO57" s="374"/>
      <c r="AIP57" s="375"/>
      <c r="AIQ57" s="374"/>
      <c r="AIR57" s="375"/>
      <c r="AIS57" s="374"/>
      <c r="AIT57" s="375"/>
      <c r="AIU57" s="374"/>
      <c r="AIV57" s="375"/>
      <c r="AIW57" s="374"/>
      <c r="AIX57" s="375"/>
      <c r="AIY57" s="374"/>
      <c r="AIZ57" s="375"/>
      <c r="AJA57" s="374"/>
      <c r="AJB57" s="375"/>
      <c r="AJC57" s="374"/>
      <c r="AJD57" s="375"/>
      <c r="AJE57" s="374"/>
      <c r="AJF57" s="375"/>
      <c r="AJG57" s="374"/>
      <c r="AJH57" s="375"/>
      <c r="AJI57" s="374"/>
      <c r="AJJ57" s="375"/>
      <c r="AJK57" s="374"/>
      <c r="AJL57" s="375"/>
      <c r="AJM57" s="374"/>
      <c r="AJN57" s="375"/>
      <c r="AJO57" s="374"/>
      <c r="AJP57" s="375"/>
      <c r="AJQ57" s="374"/>
      <c r="AJR57" s="375"/>
      <c r="AJS57" s="374"/>
      <c r="AJT57" s="375"/>
      <c r="AJU57" s="374"/>
      <c r="AJV57" s="375"/>
      <c r="AJW57" s="374"/>
      <c r="AJX57" s="375"/>
      <c r="AJY57" s="374"/>
      <c r="AJZ57" s="375"/>
      <c r="AKA57" s="374"/>
      <c r="AKB57" s="375"/>
      <c r="AKC57" s="374"/>
      <c r="AKD57" s="375"/>
      <c r="AKE57" s="374"/>
      <c r="AKF57" s="375"/>
      <c r="AKG57" s="374"/>
      <c r="AKH57" s="375"/>
      <c r="AKI57" s="374"/>
      <c r="AKJ57" s="375"/>
      <c r="AKK57" s="374"/>
      <c r="AKL57" s="375"/>
      <c r="AKM57" s="374"/>
      <c r="AKN57" s="375"/>
      <c r="AKO57" s="374"/>
      <c r="AKP57" s="375"/>
      <c r="AKQ57" s="374"/>
      <c r="AKR57" s="375"/>
      <c r="AKS57" s="374"/>
      <c r="AKT57" s="375"/>
      <c r="AKU57" s="374"/>
      <c r="AKV57" s="375"/>
      <c r="AKW57" s="374"/>
      <c r="AKX57" s="375"/>
      <c r="AKY57" s="374"/>
      <c r="AKZ57" s="375"/>
      <c r="ALA57" s="374"/>
      <c r="ALB57" s="375"/>
      <c r="ALC57" s="374"/>
      <c r="ALD57" s="375"/>
      <c r="ALE57" s="374"/>
      <c r="ALF57" s="375"/>
      <c r="ALG57" s="374"/>
      <c r="ALH57" s="375"/>
      <c r="ALI57" s="374"/>
      <c r="ALJ57" s="375"/>
      <c r="ALK57" s="374"/>
      <c r="ALL57" s="375"/>
      <c r="ALM57" s="374"/>
      <c r="ALN57" s="375"/>
      <c r="ALO57" s="374"/>
      <c r="ALP57" s="375"/>
      <c r="ALQ57" s="374"/>
      <c r="ALR57" s="375"/>
      <c r="ALS57" s="374"/>
      <c r="ALT57" s="375"/>
      <c r="ALU57" s="374"/>
      <c r="ALV57" s="375"/>
      <c r="ALW57" s="374"/>
      <c r="ALX57" s="375"/>
      <c r="ALY57" s="374"/>
      <c r="ALZ57" s="375"/>
      <c r="AMA57" s="374"/>
      <c r="AMB57" s="375"/>
      <c r="AMC57" s="374"/>
      <c r="AMD57" s="375"/>
      <c r="AME57" s="374"/>
      <c r="AMF57" s="375"/>
      <c r="AMG57" s="374"/>
      <c r="AMH57" s="375"/>
      <c r="AMI57" s="374"/>
      <c r="AMJ57" s="375"/>
      <c r="AMK57" s="374"/>
      <c r="AML57" s="375"/>
      <c r="AMM57" s="374"/>
      <c r="AMN57" s="375"/>
      <c r="AMO57" s="374"/>
      <c r="AMP57" s="375"/>
      <c r="AMQ57" s="374"/>
      <c r="AMR57" s="375"/>
      <c r="AMS57" s="374"/>
      <c r="AMT57" s="375"/>
      <c r="AMU57" s="374"/>
      <c r="AMV57" s="375"/>
      <c r="AMW57" s="374"/>
      <c r="AMX57" s="375"/>
      <c r="AMY57" s="374"/>
      <c r="AMZ57" s="375"/>
      <c r="ANA57" s="374"/>
      <c r="ANB57" s="375"/>
      <c r="ANC57" s="374"/>
      <c r="AND57" s="375"/>
      <c r="ANE57" s="374"/>
      <c r="ANF57" s="375"/>
      <c r="ANG57" s="374"/>
      <c r="ANH57" s="375"/>
      <c r="ANI57" s="374"/>
      <c r="ANJ57" s="375"/>
      <c r="ANK57" s="374"/>
      <c r="ANL57" s="375"/>
      <c r="ANM57" s="374"/>
      <c r="ANN57" s="375"/>
      <c r="ANO57" s="374"/>
      <c r="ANP57" s="375"/>
      <c r="ANQ57" s="374"/>
      <c r="ANR57" s="375"/>
      <c r="ANS57" s="374"/>
      <c r="ANT57" s="375"/>
      <c r="ANU57" s="374"/>
      <c r="ANV57" s="375"/>
      <c r="ANW57" s="374"/>
      <c r="ANX57" s="375"/>
      <c r="ANY57" s="374"/>
      <c r="ANZ57" s="375"/>
      <c r="AOA57" s="374"/>
      <c r="AOB57" s="375"/>
      <c r="AOC57" s="374"/>
      <c r="AOD57" s="375"/>
      <c r="AOE57" s="374"/>
      <c r="AOF57" s="375"/>
      <c r="AOG57" s="374"/>
      <c r="AOH57" s="375"/>
      <c r="AOI57" s="374"/>
      <c r="AOJ57" s="375"/>
      <c r="AOK57" s="374"/>
      <c r="AOL57" s="375"/>
      <c r="AOM57" s="374"/>
      <c r="AON57" s="375"/>
      <c r="AOO57" s="374"/>
      <c r="AOP57" s="375"/>
      <c r="AOQ57" s="374"/>
      <c r="AOR57" s="375"/>
      <c r="AOS57" s="374"/>
      <c r="AOT57" s="375"/>
      <c r="AOU57" s="374"/>
      <c r="AOV57" s="375"/>
      <c r="AOW57" s="374"/>
      <c r="AOX57" s="375"/>
      <c r="AOY57" s="374"/>
      <c r="AOZ57" s="375"/>
      <c r="APA57" s="374"/>
      <c r="APB57" s="375"/>
      <c r="APC57" s="374"/>
      <c r="APD57" s="375"/>
      <c r="APE57" s="374"/>
      <c r="APF57" s="375"/>
      <c r="APG57" s="374"/>
      <c r="APH57" s="375"/>
      <c r="API57" s="374"/>
      <c r="APJ57" s="375"/>
      <c r="APK57" s="374"/>
      <c r="APL57" s="375"/>
      <c r="APM57" s="374"/>
      <c r="APN57" s="375"/>
      <c r="APO57" s="374"/>
      <c r="APP57" s="375"/>
      <c r="APQ57" s="374"/>
      <c r="APR57" s="375"/>
      <c r="APS57" s="374"/>
      <c r="APT57" s="375"/>
      <c r="APU57" s="374"/>
      <c r="APV57" s="375"/>
      <c r="APW57" s="374"/>
      <c r="APX57" s="375"/>
      <c r="APY57" s="374"/>
      <c r="APZ57" s="375"/>
      <c r="AQA57" s="374"/>
      <c r="AQB57" s="375"/>
      <c r="AQC57" s="374"/>
      <c r="AQD57" s="375"/>
      <c r="AQE57" s="374"/>
      <c r="AQF57" s="375"/>
      <c r="AQG57" s="374"/>
      <c r="AQH57" s="375"/>
      <c r="AQI57" s="374"/>
      <c r="AQJ57" s="375"/>
      <c r="AQK57" s="374"/>
      <c r="AQL57" s="375"/>
      <c r="AQM57" s="374"/>
      <c r="AQN57" s="375"/>
      <c r="AQO57" s="374"/>
      <c r="AQP57" s="375"/>
      <c r="AQQ57" s="374"/>
      <c r="AQR57" s="375"/>
      <c r="AQS57" s="374"/>
      <c r="AQT57" s="375"/>
      <c r="AQU57" s="374"/>
      <c r="AQV57" s="375"/>
      <c r="AQW57" s="374"/>
      <c r="AQX57" s="375"/>
      <c r="AQY57" s="374"/>
      <c r="AQZ57" s="375"/>
      <c r="ARA57" s="374"/>
      <c r="ARB57" s="375"/>
      <c r="ARC57" s="374"/>
      <c r="ARD57" s="375"/>
      <c r="ARE57" s="374"/>
      <c r="ARF57" s="375"/>
      <c r="ARG57" s="374"/>
      <c r="ARH57" s="375"/>
      <c r="ARI57" s="374"/>
      <c r="ARJ57" s="375"/>
      <c r="ARK57" s="374"/>
      <c r="ARL57" s="375"/>
      <c r="ARM57" s="374"/>
      <c r="ARN57" s="375"/>
      <c r="ARO57" s="374"/>
      <c r="ARP57" s="375"/>
      <c r="ARQ57" s="374"/>
      <c r="ARR57" s="375"/>
      <c r="ARS57" s="374"/>
      <c r="ART57" s="375"/>
      <c r="ARU57" s="374"/>
      <c r="ARV57" s="375"/>
      <c r="ARW57" s="374"/>
      <c r="ARX57" s="375"/>
      <c r="ARY57" s="374"/>
      <c r="ARZ57" s="375"/>
      <c r="ASA57" s="374"/>
      <c r="ASB57" s="375"/>
      <c r="ASC57" s="374"/>
      <c r="ASD57" s="375"/>
      <c r="ASE57" s="374"/>
      <c r="ASF57" s="375"/>
      <c r="ASG57" s="374"/>
      <c r="ASH57" s="375"/>
      <c r="ASI57" s="374"/>
      <c r="ASJ57" s="375"/>
      <c r="ASK57" s="374"/>
      <c r="ASL57" s="375"/>
      <c r="ASM57" s="374"/>
      <c r="ASN57" s="375"/>
      <c r="ASO57" s="374"/>
      <c r="ASP57" s="375"/>
      <c r="ASQ57" s="374"/>
      <c r="ASR57" s="375"/>
      <c r="ASS57" s="374"/>
      <c r="AST57" s="375"/>
      <c r="ASU57" s="374"/>
      <c r="ASV57" s="375"/>
      <c r="ASW57" s="374"/>
      <c r="ASX57" s="375"/>
      <c r="ASY57" s="374"/>
      <c r="ASZ57" s="375"/>
      <c r="ATA57" s="374"/>
      <c r="ATB57" s="375"/>
      <c r="ATC57" s="374"/>
      <c r="ATD57" s="375"/>
      <c r="ATE57" s="374"/>
      <c r="ATF57" s="375"/>
      <c r="ATG57" s="374"/>
      <c r="ATH57" s="375"/>
      <c r="ATI57" s="374"/>
      <c r="ATJ57" s="375"/>
      <c r="ATK57" s="374"/>
      <c r="ATL57" s="375"/>
      <c r="ATM57" s="374"/>
      <c r="ATN57" s="375"/>
      <c r="ATO57" s="374"/>
      <c r="ATP57" s="375"/>
      <c r="ATQ57" s="374"/>
      <c r="ATR57" s="375"/>
      <c r="ATS57" s="374"/>
      <c r="ATT57" s="375"/>
      <c r="ATU57" s="374"/>
      <c r="ATV57" s="375"/>
      <c r="ATW57" s="374"/>
      <c r="ATX57" s="375"/>
      <c r="ATY57" s="374"/>
      <c r="ATZ57" s="375"/>
      <c r="AUA57" s="374"/>
      <c r="AUB57" s="375"/>
      <c r="AUC57" s="374"/>
      <c r="AUD57" s="375"/>
      <c r="AUE57" s="374"/>
      <c r="AUF57" s="375"/>
      <c r="AUG57" s="374"/>
      <c r="AUH57" s="375"/>
      <c r="AUI57" s="374"/>
      <c r="AUJ57" s="375"/>
      <c r="AUK57" s="374"/>
      <c r="AUL57" s="375"/>
      <c r="AUM57" s="374"/>
      <c r="AUN57" s="375"/>
      <c r="AUO57" s="374"/>
      <c r="AUP57" s="375"/>
      <c r="AUQ57" s="374"/>
      <c r="AUR57" s="375"/>
      <c r="AUS57" s="374"/>
      <c r="AUT57" s="375"/>
      <c r="AUU57" s="374"/>
      <c r="AUV57" s="375"/>
      <c r="AUW57" s="374"/>
      <c r="AUX57" s="375"/>
      <c r="AUY57" s="374"/>
      <c r="AUZ57" s="375"/>
      <c r="AVA57" s="374"/>
      <c r="AVB57" s="375"/>
      <c r="AVC57" s="374"/>
      <c r="AVD57" s="375"/>
      <c r="AVE57" s="374"/>
      <c r="AVF57" s="375"/>
      <c r="AVG57" s="374"/>
      <c r="AVH57" s="375"/>
      <c r="AVI57" s="374"/>
      <c r="AVJ57" s="375"/>
      <c r="AVK57" s="374"/>
      <c r="AVL57" s="375"/>
      <c r="AVM57" s="374"/>
      <c r="AVN57" s="375"/>
      <c r="AVO57" s="374"/>
      <c r="AVP57" s="375"/>
      <c r="AVQ57" s="374"/>
      <c r="AVR57" s="375"/>
      <c r="AVS57" s="374"/>
      <c r="AVT57" s="375"/>
      <c r="AVU57" s="374"/>
      <c r="AVV57" s="375"/>
      <c r="AVW57" s="374"/>
      <c r="AVX57" s="375"/>
      <c r="AVY57" s="374"/>
      <c r="AVZ57" s="375"/>
      <c r="AWA57" s="374"/>
      <c r="AWB57" s="375"/>
      <c r="AWC57" s="374"/>
      <c r="AWD57" s="375"/>
      <c r="AWE57" s="374"/>
      <c r="AWF57" s="375"/>
      <c r="AWG57" s="374"/>
      <c r="AWH57" s="375"/>
      <c r="AWI57" s="374"/>
      <c r="AWJ57" s="375"/>
      <c r="AWK57" s="374"/>
      <c r="AWL57" s="375"/>
      <c r="AWM57" s="374"/>
      <c r="AWN57" s="375"/>
      <c r="AWO57" s="374"/>
      <c r="AWP57" s="375"/>
      <c r="AWQ57" s="374"/>
      <c r="AWR57" s="375"/>
      <c r="AWS57" s="374"/>
      <c r="AWT57" s="375"/>
      <c r="AWU57" s="374"/>
      <c r="AWV57" s="375"/>
      <c r="AWW57" s="374"/>
      <c r="AWX57" s="375"/>
      <c r="AWY57" s="374"/>
      <c r="AWZ57" s="375"/>
      <c r="AXA57" s="374"/>
      <c r="AXB57" s="375"/>
      <c r="AXC57" s="374"/>
      <c r="AXD57" s="375"/>
      <c r="AXE57" s="374"/>
      <c r="AXF57" s="375"/>
      <c r="AXG57" s="374"/>
      <c r="AXH57" s="375"/>
      <c r="AXI57" s="374"/>
      <c r="AXJ57" s="375"/>
      <c r="AXK57" s="374"/>
      <c r="AXL57" s="375"/>
      <c r="AXM57" s="374"/>
      <c r="AXN57" s="375"/>
      <c r="AXO57" s="374"/>
      <c r="AXP57" s="375"/>
      <c r="AXQ57" s="374"/>
      <c r="AXR57" s="375"/>
      <c r="AXS57" s="374"/>
      <c r="AXT57" s="375"/>
      <c r="AXU57" s="374"/>
      <c r="AXV57" s="375"/>
      <c r="AXW57" s="374"/>
      <c r="AXX57" s="375"/>
      <c r="AXY57" s="374"/>
      <c r="AXZ57" s="375"/>
      <c r="AYA57" s="374"/>
      <c r="AYB57" s="375"/>
      <c r="AYC57" s="374"/>
      <c r="AYD57" s="375"/>
      <c r="AYE57" s="374"/>
      <c r="AYF57" s="375"/>
      <c r="AYG57" s="374"/>
      <c r="AYH57" s="375"/>
      <c r="AYI57" s="374"/>
      <c r="AYJ57" s="375"/>
      <c r="AYK57" s="374"/>
      <c r="AYL57" s="375"/>
      <c r="AYM57" s="374"/>
      <c r="AYN57" s="375"/>
      <c r="AYO57" s="374"/>
      <c r="AYP57" s="375"/>
      <c r="AYQ57" s="374"/>
      <c r="AYR57" s="375"/>
      <c r="AYS57" s="374"/>
      <c r="AYT57" s="375"/>
      <c r="AYU57" s="374"/>
      <c r="AYV57" s="375"/>
      <c r="AYW57" s="374"/>
      <c r="AYX57" s="375"/>
      <c r="AYY57" s="374"/>
      <c r="AYZ57" s="375"/>
      <c r="AZA57" s="374"/>
      <c r="AZB57" s="375"/>
      <c r="AZC57" s="374"/>
      <c r="AZD57" s="375"/>
      <c r="AZE57" s="374"/>
      <c r="AZF57" s="375"/>
      <c r="AZG57" s="374"/>
      <c r="AZH57" s="375"/>
      <c r="AZI57" s="374"/>
      <c r="AZJ57" s="375"/>
      <c r="AZK57" s="374"/>
      <c r="AZL57" s="375"/>
      <c r="AZM57" s="374"/>
      <c r="AZN57" s="375"/>
      <c r="AZO57" s="374"/>
      <c r="AZP57" s="375"/>
      <c r="AZQ57" s="374"/>
      <c r="AZR57" s="375"/>
      <c r="AZS57" s="374"/>
      <c r="AZT57" s="375"/>
      <c r="AZU57" s="374"/>
      <c r="AZV57" s="375"/>
      <c r="AZW57" s="374"/>
      <c r="AZX57" s="375"/>
      <c r="AZY57" s="374"/>
      <c r="AZZ57" s="375"/>
      <c r="BAA57" s="374"/>
      <c r="BAB57" s="375"/>
      <c r="BAC57" s="374"/>
      <c r="BAD57" s="375"/>
      <c r="BAE57" s="374"/>
      <c r="BAF57" s="375"/>
      <c r="BAG57" s="374"/>
      <c r="BAH57" s="375"/>
      <c r="BAI57" s="374"/>
      <c r="BAJ57" s="375"/>
      <c r="BAK57" s="374"/>
      <c r="BAL57" s="375"/>
      <c r="BAM57" s="374"/>
      <c r="BAN57" s="375"/>
      <c r="BAO57" s="374"/>
      <c r="BAP57" s="375"/>
      <c r="BAQ57" s="374"/>
      <c r="BAR57" s="375"/>
      <c r="BAS57" s="374"/>
      <c r="BAT57" s="375"/>
      <c r="BAU57" s="374"/>
      <c r="BAV57" s="375"/>
      <c r="BAW57" s="374"/>
      <c r="BAX57" s="375"/>
      <c r="BAY57" s="374"/>
      <c r="BAZ57" s="375"/>
      <c r="BBA57" s="374"/>
      <c r="BBB57" s="375"/>
      <c r="BBC57" s="374"/>
      <c r="BBD57" s="375"/>
      <c r="BBE57" s="374"/>
      <c r="BBF57" s="375"/>
      <c r="BBG57" s="374"/>
      <c r="BBH57" s="375"/>
      <c r="BBI57" s="374"/>
      <c r="BBJ57" s="375"/>
      <c r="BBK57" s="374"/>
      <c r="BBL57" s="375"/>
      <c r="BBM57" s="374"/>
      <c r="BBN57" s="375"/>
      <c r="BBO57" s="374"/>
      <c r="BBP57" s="375"/>
      <c r="BBQ57" s="374"/>
      <c r="BBR57" s="375"/>
      <c r="BBS57" s="374"/>
      <c r="BBT57" s="375"/>
      <c r="BBU57" s="374"/>
      <c r="BBV57" s="375"/>
      <c r="BBW57" s="374"/>
      <c r="BBX57" s="375"/>
      <c r="BBY57" s="374"/>
      <c r="BBZ57" s="375"/>
      <c r="BCA57" s="374"/>
      <c r="BCB57" s="375"/>
      <c r="BCC57" s="374"/>
      <c r="BCD57" s="375"/>
      <c r="BCE57" s="374"/>
      <c r="BCF57" s="375"/>
      <c r="BCG57" s="374"/>
      <c r="BCH57" s="375"/>
      <c r="BCI57" s="374"/>
      <c r="BCJ57" s="375"/>
      <c r="BCK57" s="374"/>
      <c r="BCL57" s="375"/>
      <c r="BCM57" s="374"/>
      <c r="BCN57" s="375"/>
      <c r="BCO57" s="374"/>
      <c r="BCP57" s="375"/>
      <c r="BCQ57" s="374"/>
      <c r="BCR57" s="375"/>
      <c r="BCS57" s="374"/>
      <c r="BCT57" s="375"/>
      <c r="BCU57" s="374"/>
      <c r="BCV57" s="375"/>
      <c r="BCW57" s="374"/>
      <c r="BCX57" s="375"/>
      <c r="BCY57" s="374"/>
      <c r="BCZ57" s="375"/>
      <c r="BDA57" s="374"/>
      <c r="BDB57" s="375"/>
      <c r="BDC57" s="374"/>
      <c r="BDD57" s="375"/>
      <c r="BDE57" s="374"/>
      <c r="BDF57" s="375"/>
      <c r="BDG57" s="374"/>
      <c r="BDH57" s="375"/>
      <c r="BDI57" s="374"/>
      <c r="BDJ57" s="375"/>
      <c r="BDK57" s="374"/>
      <c r="BDL57" s="375"/>
      <c r="BDM57" s="374"/>
      <c r="BDN57" s="375"/>
      <c r="BDO57" s="374"/>
      <c r="BDP57" s="375"/>
      <c r="BDQ57" s="374"/>
      <c r="BDR57" s="375"/>
      <c r="BDS57" s="374"/>
      <c r="BDT57" s="375"/>
      <c r="BDU57" s="374"/>
      <c r="BDV57" s="375"/>
      <c r="BDW57" s="374"/>
      <c r="BDX57" s="375"/>
      <c r="BDY57" s="374"/>
      <c r="BDZ57" s="375"/>
      <c r="BEA57" s="374"/>
      <c r="BEB57" s="375"/>
      <c r="BEC57" s="374"/>
      <c r="BED57" s="375"/>
      <c r="BEE57" s="374"/>
      <c r="BEF57" s="375"/>
      <c r="BEG57" s="374"/>
      <c r="BEH57" s="375"/>
      <c r="BEI57" s="374"/>
      <c r="BEJ57" s="375"/>
      <c r="BEK57" s="374"/>
      <c r="BEL57" s="375"/>
      <c r="BEM57" s="374"/>
      <c r="BEN57" s="375"/>
      <c r="BEO57" s="374"/>
      <c r="BEP57" s="375"/>
      <c r="BEQ57" s="374"/>
      <c r="BER57" s="375"/>
      <c r="BES57" s="374"/>
      <c r="BET57" s="375"/>
      <c r="BEU57" s="374"/>
      <c r="BEV57" s="375"/>
      <c r="BEW57" s="374"/>
      <c r="BEX57" s="375"/>
      <c r="BEY57" s="374"/>
      <c r="BEZ57" s="375"/>
      <c r="BFA57" s="374"/>
      <c r="BFB57" s="375"/>
      <c r="BFC57" s="374"/>
      <c r="BFD57" s="375"/>
      <c r="BFE57" s="374"/>
      <c r="BFF57" s="375"/>
      <c r="BFG57" s="374"/>
      <c r="BFH57" s="375"/>
      <c r="BFI57" s="374"/>
      <c r="BFJ57" s="375"/>
      <c r="BFK57" s="374"/>
      <c r="BFL57" s="375"/>
      <c r="BFM57" s="374"/>
      <c r="BFN57" s="375"/>
      <c r="BFO57" s="374"/>
      <c r="BFP57" s="375"/>
      <c r="BFQ57" s="374"/>
      <c r="BFR57" s="375"/>
      <c r="BFS57" s="374"/>
      <c r="BFT57" s="375"/>
      <c r="BFU57" s="374"/>
      <c r="BFV57" s="375"/>
      <c r="BFW57" s="374"/>
      <c r="BFX57" s="375"/>
      <c r="BFY57" s="374"/>
      <c r="BFZ57" s="375"/>
      <c r="BGA57" s="374"/>
      <c r="BGB57" s="375"/>
      <c r="BGC57" s="374"/>
      <c r="BGD57" s="375"/>
      <c r="BGE57" s="374"/>
      <c r="BGF57" s="375"/>
      <c r="BGG57" s="374"/>
      <c r="BGH57" s="375"/>
      <c r="BGI57" s="374"/>
      <c r="BGJ57" s="375"/>
      <c r="BGK57" s="374"/>
      <c r="BGL57" s="375"/>
      <c r="BGM57" s="374"/>
      <c r="BGN57" s="375"/>
      <c r="BGO57" s="374"/>
      <c r="BGP57" s="375"/>
      <c r="BGQ57" s="374"/>
      <c r="BGR57" s="375"/>
      <c r="BGS57" s="374"/>
      <c r="BGT57" s="375"/>
      <c r="BGU57" s="374"/>
      <c r="BGV57" s="375"/>
      <c r="BGW57" s="374"/>
      <c r="BGX57" s="375"/>
      <c r="BGY57" s="374"/>
      <c r="BGZ57" s="375"/>
      <c r="BHA57" s="374"/>
      <c r="BHB57" s="375"/>
      <c r="BHC57" s="374"/>
      <c r="BHD57" s="375"/>
      <c r="BHE57" s="374"/>
      <c r="BHF57" s="375"/>
      <c r="BHG57" s="374"/>
      <c r="BHH57" s="375"/>
      <c r="BHI57" s="374"/>
      <c r="BHJ57" s="375"/>
      <c r="BHK57" s="374"/>
      <c r="BHL57" s="375"/>
      <c r="BHM57" s="374"/>
      <c r="BHN57" s="375"/>
      <c r="BHO57" s="374"/>
      <c r="BHP57" s="375"/>
      <c r="BHQ57" s="374"/>
      <c r="BHR57" s="375"/>
      <c r="BHS57" s="374"/>
      <c r="BHT57" s="375"/>
      <c r="BHU57" s="374"/>
      <c r="BHV57" s="375"/>
      <c r="BHW57" s="374"/>
      <c r="BHX57" s="375"/>
      <c r="BHY57" s="374"/>
      <c r="BHZ57" s="375"/>
      <c r="BIA57" s="374"/>
      <c r="BIB57" s="375"/>
      <c r="BIC57" s="374"/>
      <c r="BID57" s="375"/>
      <c r="BIE57" s="374"/>
      <c r="BIF57" s="375"/>
      <c r="BIG57" s="374"/>
      <c r="BIH57" s="375"/>
      <c r="BII57" s="374"/>
      <c r="BIJ57" s="375"/>
      <c r="BIK57" s="374"/>
      <c r="BIL57" s="375"/>
      <c r="BIM57" s="374"/>
      <c r="BIN57" s="375"/>
      <c r="BIO57" s="374"/>
      <c r="BIP57" s="375"/>
      <c r="BIQ57" s="374"/>
      <c r="BIR57" s="375"/>
      <c r="BIS57" s="374"/>
      <c r="BIT57" s="375"/>
      <c r="BIU57" s="374"/>
      <c r="BIV57" s="375"/>
      <c r="BIW57" s="374"/>
      <c r="BIX57" s="375"/>
      <c r="BIY57" s="374"/>
      <c r="BIZ57" s="375"/>
      <c r="BJA57" s="374"/>
      <c r="BJB57" s="375"/>
      <c r="BJC57" s="374"/>
      <c r="BJD57" s="375"/>
      <c r="BJE57" s="374"/>
      <c r="BJF57" s="375"/>
      <c r="BJG57" s="374"/>
      <c r="BJH57" s="375"/>
      <c r="BJI57" s="374"/>
      <c r="BJJ57" s="375"/>
      <c r="BJK57" s="374"/>
      <c r="BJL57" s="375"/>
      <c r="BJM57" s="374"/>
      <c r="BJN57" s="375"/>
      <c r="BJO57" s="374"/>
      <c r="BJP57" s="375"/>
      <c r="BJQ57" s="374"/>
      <c r="BJR57" s="375"/>
      <c r="BJS57" s="374"/>
      <c r="BJT57" s="375"/>
      <c r="BJU57" s="374"/>
      <c r="BJV57" s="375"/>
      <c r="BJW57" s="374"/>
      <c r="BJX57" s="375"/>
      <c r="BJY57" s="374"/>
      <c r="BJZ57" s="375"/>
      <c r="BKA57" s="374"/>
      <c r="BKB57" s="375"/>
      <c r="BKC57" s="374"/>
      <c r="BKD57" s="375"/>
      <c r="BKE57" s="374"/>
      <c r="BKF57" s="375"/>
      <c r="BKG57" s="374"/>
      <c r="BKH57" s="375"/>
      <c r="BKI57" s="374"/>
      <c r="BKJ57" s="375"/>
      <c r="BKK57" s="374"/>
      <c r="BKL57" s="375"/>
      <c r="BKM57" s="374"/>
      <c r="BKN57" s="375"/>
      <c r="BKO57" s="374"/>
      <c r="BKP57" s="375"/>
      <c r="BKQ57" s="374"/>
      <c r="BKR57" s="375"/>
      <c r="BKS57" s="374"/>
      <c r="BKT57" s="375"/>
      <c r="BKU57" s="374"/>
      <c r="BKV57" s="375"/>
      <c r="BKW57" s="374"/>
      <c r="BKX57" s="375"/>
      <c r="BKY57" s="374"/>
      <c r="BKZ57" s="375"/>
      <c r="BLA57" s="374"/>
      <c r="BLB57" s="375"/>
      <c r="BLC57" s="374"/>
      <c r="BLD57" s="375"/>
      <c r="BLE57" s="374"/>
      <c r="BLF57" s="375"/>
      <c r="BLG57" s="374"/>
      <c r="BLH57" s="375"/>
      <c r="BLI57" s="374"/>
      <c r="BLJ57" s="375"/>
      <c r="BLK57" s="374"/>
      <c r="BLL57" s="375"/>
      <c r="BLM57" s="374"/>
      <c r="BLN57" s="375"/>
      <c r="BLO57" s="374"/>
      <c r="BLP57" s="375"/>
      <c r="BLQ57" s="374"/>
      <c r="BLR57" s="375"/>
      <c r="BLS57" s="374"/>
      <c r="BLT57" s="375"/>
      <c r="BLU57" s="374"/>
      <c r="BLV57" s="375"/>
      <c r="BLW57" s="374"/>
      <c r="BLX57" s="375"/>
      <c r="BLY57" s="374"/>
      <c r="BLZ57" s="375"/>
      <c r="BMA57" s="374"/>
      <c r="BMB57" s="375"/>
      <c r="BMC57" s="374"/>
      <c r="BMD57" s="375"/>
      <c r="BME57" s="374"/>
      <c r="BMF57" s="375"/>
      <c r="BMG57" s="374"/>
      <c r="BMH57" s="375"/>
      <c r="BMI57" s="374"/>
      <c r="BMJ57" s="375"/>
      <c r="BMK57" s="374"/>
      <c r="BML57" s="375"/>
      <c r="BMM57" s="374"/>
      <c r="BMN57" s="375"/>
      <c r="BMO57" s="374"/>
      <c r="BMP57" s="375"/>
      <c r="BMQ57" s="374"/>
      <c r="BMR57" s="375"/>
      <c r="BMS57" s="374"/>
      <c r="BMT57" s="375"/>
      <c r="BMU57" s="374"/>
      <c r="BMV57" s="375"/>
      <c r="BMW57" s="374"/>
      <c r="BMX57" s="375"/>
      <c r="BMY57" s="374"/>
      <c r="BMZ57" s="375"/>
      <c r="BNA57" s="374"/>
      <c r="BNB57" s="375"/>
      <c r="BNC57" s="374"/>
      <c r="BND57" s="375"/>
      <c r="BNE57" s="374"/>
      <c r="BNF57" s="375"/>
      <c r="BNG57" s="374"/>
      <c r="BNH57" s="375"/>
      <c r="BNI57" s="374"/>
      <c r="BNJ57" s="375"/>
      <c r="BNK57" s="374"/>
      <c r="BNL57" s="375"/>
      <c r="BNM57" s="374"/>
      <c r="BNN57" s="375"/>
      <c r="BNO57" s="374"/>
      <c r="BNP57" s="375"/>
      <c r="BNQ57" s="374"/>
      <c r="BNR57" s="375"/>
      <c r="BNS57" s="374"/>
      <c r="BNT57" s="375"/>
      <c r="BNU57" s="374"/>
      <c r="BNV57" s="375"/>
      <c r="BNW57" s="374"/>
      <c r="BNX57" s="375"/>
      <c r="BNY57" s="374"/>
      <c r="BNZ57" s="375"/>
      <c r="BOA57" s="374"/>
      <c r="BOB57" s="375"/>
      <c r="BOC57" s="374"/>
      <c r="BOD57" s="375"/>
      <c r="BOE57" s="374"/>
      <c r="BOF57" s="375"/>
      <c r="BOG57" s="374"/>
      <c r="BOH57" s="375"/>
      <c r="BOI57" s="374"/>
      <c r="BOJ57" s="375"/>
      <c r="BOK57" s="374"/>
      <c r="BOL57" s="375"/>
      <c r="BOM57" s="374"/>
      <c r="BON57" s="375"/>
      <c r="BOO57" s="374"/>
      <c r="BOP57" s="375"/>
      <c r="BOQ57" s="374"/>
      <c r="BOR57" s="375"/>
      <c r="BOS57" s="374"/>
      <c r="BOT57" s="375"/>
      <c r="BOU57" s="374"/>
      <c r="BOV57" s="375"/>
      <c r="BOW57" s="374"/>
      <c r="BOX57" s="375"/>
      <c r="BOY57" s="374"/>
      <c r="BOZ57" s="375"/>
      <c r="BPA57" s="374"/>
      <c r="BPB57" s="375"/>
      <c r="BPC57" s="374"/>
      <c r="BPD57" s="375"/>
      <c r="BPE57" s="374"/>
      <c r="BPF57" s="375"/>
      <c r="BPG57" s="374"/>
      <c r="BPH57" s="375"/>
      <c r="BPI57" s="374"/>
      <c r="BPJ57" s="375"/>
      <c r="BPK57" s="374"/>
      <c r="BPL57" s="375"/>
      <c r="BPM57" s="374"/>
      <c r="BPN57" s="375"/>
      <c r="BPO57" s="374"/>
      <c r="BPP57" s="375"/>
      <c r="BPQ57" s="374"/>
      <c r="BPR57" s="375"/>
      <c r="BPS57" s="374"/>
      <c r="BPT57" s="375"/>
      <c r="BPU57" s="374"/>
      <c r="BPV57" s="375"/>
      <c r="BPW57" s="374"/>
      <c r="BPX57" s="375"/>
      <c r="BPY57" s="374"/>
      <c r="BPZ57" s="375"/>
      <c r="BQA57" s="374"/>
      <c r="BQB57" s="375"/>
      <c r="BQC57" s="374"/>
      <c r="BQD57" s="375"/>
      <c r="BQE57" s="374"/>
      <c r="BQF57" s="375"/>
      <c r="BQG57" s="374"/>
      <c r="BQH57" s="375"/>
      <c r="BQI57" s="374"/>
      <c r="BQJ57" s="375"/>
      <c r="BQK57" s="374"/>
      <c r="BQL57" s="375"/>
      <c r="BQM57" s="374"/>
      <c r="BQN57" s="375"/>
      <c r="BQO57" s="374"/>
      <c r="BQP57" s="375"/>
      <c r="BQQ57" s="374"/>
      <c r="BQR57" s="375"/>
      <c r="BQS57" s="374"/>
      <c r="BQT57" s="375"/>
      <c r="BQU57" s="374"/>
      <c r="BQV57" s="375"/>
      <c r="BQW57" s="374"/>
      <c r="BQX57" s="375"/>
      <c r="BQY57" s="374"/>
      <c r="BQZ57" s="375"/>
      <c r="BRA57" s="374"/>
      <c r="BRB57" s="375"/>
      <c r="BRC57" s="374"/>
      <c r="BRD57" s="375"/>
      <c r="BRE57" s="374"/>
      <c r="BRF57" s="375"/>
      <c r="BRG57" s="374"/>
      <c r="BRH57" s="375"/>
      <c r="BRI57" s="374"/>
      <c r="BRJ57" s="375"/>
      <c r="BRK57" s="374"/>
      <c r="BRL57" s="375"/>
      <c r="BRM57" s="374"/>
      <c r="BRN57" s="375"/>
      <c r="BRO57" s="374"/>
      <c r="BRP57" s="375"/>
      <c r="BRQ57" s="374"/>
      <c r="BRR57" s="375"/>
      <c r="BRS57" s="374"/>
      <c r="BRT57" s="375"/>
      <c r="BRU57" s="374"/>
      <c r="BRV57" s="375"/>
      <c r="BRW57" s="374"/>
      <c r="BRX57" s="375"/>
      <c r="BRY57" s="374"/>
      <c r="BRZ57" s="375"/>
      <c r="BSA57" s="374"/>
      <c r="BSB57" s="375"/>
      <c r="BSC57" s="374"/>
      <c r="BSD57" s="375"/>
      <c r="BSE57" s="374"/>
      <c r="BSF57" s="375"/>
      <c r="BSG57" s="374"/>
      <c r="BSH57" s="375"/>
      <c r="BSI57" s="374"/>
      <c r="BSJ57" s="375"/>
      <c r="BSK57" s="374"/>
      <c r="BSL57" s="375"/>
      <c r="BSM57" s="374"/>
      <c r="BSN57" s="375"/>
      <c r="BSO57" s="374"/>
      <c r="BSP57" s="375"/>
      <c r="BSQ57" s="374"/>
      <c r="BSR57" s="375"/>
      <c r="BSS57" s="374"/>
      <c r="BST57" s="375"/>
      <c r="BSU57" s="374"/>
      <c r="BSV57" s="375"/>
      <c r="BSW57" s="374"/>
      <c r="BSX57" s="375"/>
      <c r="BSY57" s="374"/>
      <c r="BSZ57" s="375"/>
      <c r="BTA57" s="374"/>
      <c r="BTB57" s="375"/>
      <c r="BTC57" s="374"/>
      <c r="BTD57" s="375"/>
      <c r="BTE57" s="374"/>
      <c r="BTF57" s="375"/>
      <c r="BTG57" s="374"/>
      <c r="BTH57" s="375"/>
      <c r="BTI57" s="374"/>
      <c r="BTJ57" s="375"/>
      <c r="BTK57" s="374"/>
      <c r="BTL57" s="375"/>
      <c r="BTM57" s="374"/>
      <c r="BTN57" s="375"/>
      <c r="BTO57" s="374"/>
      <c r="BTP57" s="375"/>
      <c r="BTQ57" s="374"/>
      <c r="BTR57" s="375"/>
      <c r="BTS57" s="374"/>
      <c r="BTT57" s="375"/>
      <c r="BTU57" s="374"/>
      <c r="BTV57" s="375"/>
      <c r="BTW57" s="374"/>
      <c r="BTX57" s="375"/>
      <c r="BTY57" s="374"/>
      <c r="BTZ57" s="375"/>
      <c r="BUA57" s="374"/>
      <c r="BUB57" s="375"/>
      <c r="BUC57" s="374"/>
      <c r="BUD57" s="375"/>
      <c r="BUE57" s="374"/>
      <c r="BUF57" s="375"/>
      <c r="BUG57" s="374"/>
      <c r="BUH57" s="375"/>
      <c r="BUI57" s="374"/>
      <c r="BUJ57" s="375"/>
      <c r="BUK57" s="374"/>
      <c r="BUL57" s="375"/>
      <c r="BUM57" s="374"/>
      <c r="BUN57" s="375"/>
      <c r="BUO57" s="374"/>
      <c r="BUP57" s="375"/>
      <c r="BUQ57" s="374"/>
      <c r="BUR57" s="375"/>
      <c r="BUS57" s="374"/>
      <c r="BUT57" s="375"/>
      <c r="BUU57" s="374"/>
      <c r="BUV57" s="375"/>
      <c r="BUW57" s="374"/>
      <c r="BUX57" s="375"/>
      <c r="BUY57" s="374"/>
      <c r="BUZ57" s="375"/>
      <c r="BVA57" s="374"/>
      <c r="BVB57" s="375"/>
      <c r="BVC57" s="374"/>
      <c r="BVD57" s="375"/>
      <c r="BVE57" s="374"/>
      <c r="BVF57" s="375"/>
      <c r="BVG57" s="374"/>
      <c r="BVH57" s="375"/>
      <c r="BVI57" s="374"/>
      <c r="BVJ57" s="375"/>
      <c r="BVK57" s="374"/>
      <c r="BVL57" s="375"/>
      <c r="BVM57" s="374"/>
      <c r="BVN57" s="375"/>
      <c r="BVO57" s="374"/>
      <c r="BVP57" s="375"/>
      <c r="BVQ57" s="374"/>
      <c r="BVR57" s="375"/>
      <c r="BVS57" s="374"/>
      <c r="BVT57" s="375"/>
      <c r="BVU57" s="374"/>
      <c r="BVV57" s="375"/>
      <c r="BVW57" s="374"/>
      <c r="BVX57" s="375"/>
      <c r="BVY57" s="374"/>
      <c r="BVZ57" s="375"/>
      <c r="BWA57" s="374"/>
      <c r="BWB57" s="375"/>
      <c r="BWC57" s="374"/>
      <c r="BWD57" s="375"/>
      <c r="BWE57" s="374"/>
      <c r="BWF57" s="375"/>
      <c r="BWG57" s="374"/>
      <c r="BWH57" s="375"/>
      <c r="BWI57" s="374"/>
      <c r="BWJ57" s="375"/>
      <c r="BWK57" s="374"/>
      <c r="BWL57" s="375"/>
      <c r="BWM57" s="374"/>
      <c r="BWN57" s="375"/>
      <c r="BWO57" s="374"/>
      <c r="BWP57" s="375"/>
      <c r="BWQ57" s="374"/>
      <c r="BWR57" s="375"/>
      <c r="BWS57" s="374"/>
      <c r="BWT57" s="375"/>
      <c r="BWU57" s="374"/>
      <c r="BWV57" s="375"/>
      <c r="BWW57" s="374"/>
      <c r="BWX57" s="375"/>
      <c r="BWY57" s="374"/>
      <c r="BWZ57" s="375"/>
      <c r="BXA57" s="374"/>
      <c r="BXB57" s="375"/>
      <c r="BXC57" s="374"/>
      <c r="BXD57" s="375"/>
      <c r="BXE57" s="374"/>
      <c r="BXF57" s="375"/>
      <c r="BXG57" s="374"/>
      <c r="BXH57" s="375"/>
      <c r="BXI57" s="374"/>
      <c r="BXJ57" s="375"/>
      <c r="BXK57" s="374"/>
      <c r="BXL57" s="375"/>
      <c r="BXM57" s="374"/>
      <c r="BXN57" s="375"/>
      <c r="BXO57" s="374"/>
      <c r="BXP57" s="375"/>
      <c r="BXQ57" s="374"/>
      <c r="BXR57" s="375"/>
      <c r="BXS57" s="374"/>
      <c r="BXT57" s="375"/>
      <c r="BXU57" s="374"/>
      <c r="BXV57" s="375"/>
      <c r="BXW57" s="374"/>
      <c r="BXX57" s="375"/>
      <c r="BXY57" s="374"/>
      <c r="BXZ57" s="375"/>
      <c r="BYA57" s="374"/>
      <c r="BYB57" s="375"/>
      <c r="BYC57" s="374"/>
      <c r="BYD57" s="375"/>
      <c r="BYE57" s="374"/>
      <c r="BYF57" s="375"/>
      <c r="BYG57" s="374"/>
      <c r="BYH57" s="375"/>
      <c r="BYI57" s="374"/>
      <c r="BYJ57" s="375"/>
      <c r="BYK57" s="374"/>
      <c r="BYL57" s="375"/>
      <c r="BYM57" s="374"/>
      <c r="BYN57" s="375"/>
      <c r="BYO57" s="374"/>
      <c r="BYP57" s="375"/>
      <c r="BYQ57" s="374"/>
      <c r="BYR57" s="375"/>
      <c r="BYS57" s="374"/>
      <c r="BYT57" s="375"/>
      <c r="BYU57" s="374"/>
      <c r="BYV57" s="375"/>
      <c r="BYW57" s="374"/>
      <c r="BYX57" s="375"/>
      <c r="BYY57" s="374"/>
      <c r="BYZ57" s="375"/>
      <c r="BZA57" s="374"/>
      <c r="BZB57" s="375"/>
      <c r="BZC57" s="374"/>
      <c r="BZD57" s="375"/>
      <c r="BZE57" s="374"/>
      <c r="BZF57" s="375"/>
      <c r="BZG57" s="374"/>
      <c r="BZH57" s="375"/>
      <c r="BZI57" s="374"/>
      <c r="BZJ57" s="375"/>
      <c r="BZK57" s="374"/>
      <c r="BZL57" s="375"/>
      <c r="BZM57" s="374"/>
      <c r="BZN57" s="375"/>
      <c r="BZO57" s="374"/>
      <c r="BZP57" s="375"/>
      <c r="BZQ57" s="374"/>
      <c r="BZR57" s="375"/>
      <c r="BZS57" s="374"/>
      <c r="BZT57" s="375"/>
      <c r="BZU57" s="374"/>
      <c r="BZV57" s="375"/>
      <c r="BZW57" s="374"/>
      <c r="BZX57" s="375"/>
      <c r="BZY57" s="374"/>
      <c r="BZZ57" s="375"/>
      <c r="CAA57" s="374"/>
      <c r="CAB57" s="375"/>
      <c r="CAC57" s="374"/>
      <c r="CAD57" s="375"/>
      <c r="CAE57" s="374"/>
      <c r="CAF57" s="375"/>
      <c r="CAG57" s="374"/>
      <c r="CAH57" s="375"/>
      <c r="CAI57" s="374"/>
      <c r="CAJ57" s="375"/>
      <c r="CAK57" s="374"/>
      <c r="CAL57" s="375"/>
      <c r="CAM57" s="374"/>
      <c r="CAN57" s="375"/>
      <c r="CAO57" s="374"/>
      <c r="CAP57" s="375"/>
      <c r="CAQ57" s="374"/>
      <c r="CAR57" s="375"/>
      <c r="CAS57" s="374"/>
      <c r="CAT57" s="375"/>
      <c r="CAU57" s="374"/>
      <c r="CAV57" s="375"/>
      <c r="CAW57" s="374"/>
      <c r="CAX57" s="375"/>
      <c r="CAY57" s="374"/>
      <c r="CAZ57" s="375"/>
      <c r="CBA57" s="374"/>
      <c r="CBB57" s="375"/>
      <c r="CBC57" s="374"/>
      <c r="CBD57" s="375"/>
      <c r="CBE57" s="374"/>
      <c r="CBF57" s="375"/>
      <c r="CBG57" s="374"/>
      <c r="CBH57" s="375"/>
      <c r="CBI57" s="374"/>
      <c r="CBJ57" s="375"/>
      <c r="CBK57" s="374"/>
      <c r="CBL57" s="375"/>
      <c r="CBM57" s="374"/>
      <c r="CBN57" s="375"/>
      <c r="CBO57" s="374"/>
      <c r="CBP57" s="375"/>
      <c r="CBQ57" s="374"/>
      <c r="CBR57" s="375"/>
      <c r="CBS57" s="374"/>
      <c r="CBT57" s="375"/>
      <c r="CBU57" s="374"/>
      <c r="CBV57" s="375"/>
      <c r="CBW57" s="374"/>
      <c r="CBX57" s="375"/>
      <c r="CBY57" s="374"/>
      <c r="CBZ57" s="375"/>
      <c r="CCA57" s="374"/>
      <c r="CCB57" s="375"/>
      <c r="CCC57" s="374"/>
      <c r="CCD57" s="375"/>
      <c r="CCE57" s="374"/>
      <c r="CCF57" s="375"/>
      <c r="CCG57" s="374"/>
      <c r="CCH57" s="375"/>
      <c r="CCI57" s="374"/>
      <c r="CCJ57" s="375"/>
      <c r="CCK57" s="374"/>
      <c r="CCL57" s="375"/>
      <c r="CCM57" s="374"/>
      <c r="CCN57" s="375"/>
      <c r="CCO57" s="374"/>
      <c r="CCP57" s="375"/>
      <c r="CCQ57" s="374"/>
      <c r="CCR57" s="375"/>
      <c r="CCS57" s="374"/>
      <c r="CCT57" s="375"/>
      <c r="CCU57" s="374"/>
      <c r="CCV57" s="375"/>
      <c r="CCW57" s="374"/>
      <c r="CCX57" s="375"/>
      <c r="CCY57" s="374"/>
      <c r="CCZ57" s="375"/>
      <c r="CDA57" s="374"/>
      <c r="CDB57" s="375"/>
      <c r="CDC57" s="374"/>
      <c r="CDD57" s="375"/>
      <c r="CDE57" s="374"/>
      <c r="CDF57" s="375"/>
      <c r="CDG57" s="374"/>
      <c r="CDH57" s="375"/>
      <c r="CDI57" s="374"/>
      <c r="CDJ57" s="375"/>
      <c r="CDK57" s="374"/>
      <c r="CDL57" s="375"/>
      <c r="CDM57" s="374"/>
      <c r="CDN57" s="375"/>
      <c r="CDO57" s="374"/>
      <c r="CDP57" s="375"/>
      <c r="CDQ57" s="374"/>
      <c r="CDR57" s="375"/>
      <c r="CDS57" s="374"/>
      <c r="CDT57" s="375"/>
      <c r="CDU57" s="374"/>
      <c r="CDV57" s="375"/>
      <c r="CDW57" s="374"/>
      <c r="CDX57" s="375"/>
      <c r="CDY57" s="374"/>
      <c r="CDZ57" s="375"/>
      <c r="CEA57" s="374"/>
      <c r="CEB57" s="375"/>
      <c r="CEC57" s="374"/>
      <c r="CED57" s="375"/>
      <c r="CEE57" s="374"/>
      <c r="CEF57" s="375"/>
      <c r="CEG57" s="374"/>
      <c r="CEH57" s="375"/>
      <c r="CEI57" s="374"/>
      <c r="CEJ57" s="375"/>
      <c r="CEK57" s="374"/>
      <c r="CEL57" s="375"/>
      <c r="CEM57" s="374"/>
      <c r="CEN57" s="375"/>
      <c r="CEO57" s="374"/>
      <c r="CEP57" s="375"/>
      <c r="CEQ57" s="374"/>
      <c r="CER57" s="375"/>
      <c r="CES57" s="374"/>
      <c r="CET57" s="375"/>
      <c r="CEU57" s="374"/>
      <c r="CEV57" s="375"/>
      <c r="CEW57" s="374"/>
      <c r="CEX57" s="375"/>
      <c r="CEY57" s="374"/>
      <c r="CEZ57" s="375"/>
      <c r="CFA57" s="374"/>
      <c r="CFB57" s="375"/>
      <c r="CFC57" s="374"/>
      <c r="CFD57" s="375"/>
      <c r="CFE57" s="374"/>
      <c r="CFF57" s="375"/>
      <c r="CFG57" s="374"/>
      <c r="CFH57" s="375"/>
      <c r="CFI57" s="374"/>
      <c r="CFJ57" s="375"/>
      <c r="CFK57" s="374"/>
      <c r="CFL57" s="375"/>
      <c r="CFM57" s="374"/>
      <c r="CFN57" s="375"/>
      <c r="CFO57" s="374"/>
      <c r="CFP57" s="375"/>
      <c r="CFQ57" s="374"/>
      <c r="CFR57" s="375"/>
      <c r="CFS57" s="374"/>
      <c r="CFT57" s="375"/>
      <c r="CFU57" s="374"/>
      <c r="CFV57" s="375"/>
      <c r="CFW57" s="374"/>
      <c r="CFX57" s="375"/>
      <c r="CFY57" s="374"/>
      <c r="CFZ57" s="375"/>
      <c r="CGA57" s="374"/>
      <c r="CGB57" s="375"/>
      <c r="CGC57" s="374"/>
      <c r="CGD57" s="375"/>
      <c r="CGE57" s="374"/>
      <c r="CGF57" s="375"/>
      <c r="CGG57" s="374"/>
      <c r="CGH57" s="375"/>
      <c r="CGI57" s="374"/>
      <c r="CGJ57" s="375"/>
      <c r="CGK57" s="374"/>
      <c r="CGL57" s="375"/>
      <c r="CGM57" s="374"/>
      <c r="CGN57" s="375"/>
      <c r="CGO57" s="374"/>
      <c r="CGP57" s="375"/>
      <c r="CGQ57" s="374"/>
      <c r="CGR57" s="375"/>
      <c r="CGS57" s="374"/>
      <c r="CGT57" s="375"/>
      <c r="CGU57" s="374"/>
      <c r="CGV57" s="375"/>
      <c r="CGW57" s="374"/>
      <c r="CGX57" s="375"/>
      <c r="CGY57" s="374"/>
      <c r="CGZ57" s="375"/>
      <c r="CHA57" s="374"/>
      <c r="CHB57" s="375"/>
      <c r="CHC57" s="374"/>
      <c r="CHD57" s="375"/>
      <c r="CHE57" s="374"/>
      <c r="CHF57" s="375"/>
      <c r="CHG57" s="374"/>
      <c r="CHH57" s="375"/>
      <c r="CHI57" s="374"/>
      <c r="CHJ57" s="375"/>
      <c r="CHK57" s="374"/>
      <c r="CHL57" s="375"/>
      <c r="CHM57" s="374"/>
      <c r="CHN57" s="375"/>
      <c r="CHO57" s="374"/>
      <c r="CHP57" s="375"/>
      <c r="CHQ57" s="374"/>
      <c r="CHR57" s="375"/>
      <c r="CHS57" s="374"/>
      <c r="CHT57" s="375"/>
      <c r="CHU57" s="374"/>
      <c r="CHV57" s="375"/>
      <c r="CHW57" s="374"/>
      <c r="CHX57" s="375"/>
      <c r="CHY57" s="374"/>
      <c r="CHZ57" s="375"/>
      <c r="CIA57" s="374"/>
      <c r="CIB57" s="375"/>
      <c r="CIC57" s="374"/>
      <c r="CID57" s="375"/>
      <c r="CIE57" s="374"/>
      <c r="CIF57" s="375"/>
      <c r="CIG57" s="374"/>
      <c r="CIH57" s="375"/>
      <c r="CII57" s="374"/>
      <c r="CIJ57" s="375"/>
      <c r="CIK57" s="374"/>
      <c r="CIL57" s="375"/>
      <c r="CIM57" s="374"/>
      <c r="CIN57" s="375"/>
      <c r="CIO57" s="374"/>
      <c r="CIP57" s="375"/>
      <c r="CIQ57" s="374"/>
      <c r="CIR57" s="375"/>
      <c r="CIS57" s="374"/>
      <c r="CIT57" s="375"/>
      <c r="CIU57" s="374"/>
      <c r="CIV57" s="375"/>
      <c r="CIW57" s="374"/>
      <c r="CIX57" s="375"/>
      <c r="CIY57" s="374"/>
      <c r="CIZ57" s="375"/>
      <c r="CJA57" s="374"/>
      <c r="CJB57" s="375"/>
      <c r="CJC57" s="374"/>
      <c r="CJD57" s="375"/>
      <c r="CJE57" s="374"/>
      <c r="CJF57" s="375"/>
      <c r="CJG57" s="374"/>
      <c r="CJH57" s="375"/>
      <c r="CJI57" s="374"/>
      <c r="CJJ57" s="375"/>
      <c r="CJK57" s="374"/>
      <c r="CJL57" s="375"/>
      <c r="CJM57" s="374"/>
      <c r="CJN57" s="375"/>
      <c r="CJO57" s="374"/>
      <c r="CJP57" s="375"/>
      <c r="CJQ57" s="374"/>
      <c r="CJR57" s="375"/>
      <c r="CJS57" s="374"/>
      <c r="CJT57" s="375"/>
      <c r="CJU57" s="374"/>
      <c r="CJV57" s="375"/>
      <c r="CJW57" s="374"/>
      <c r="CJX57" s="375"/>
      <c r="CJY57" s="374"/>
      <c r="CJZ57" s="375"/>
      <c r="CKA57" s="374"/>
      <c r="CKB57" s="375"/>
      <c r="CKC57" s="374"/>
      <c r="CKD57" s="375"/>
      <c r="CKE57" s="374"/>
      <c r="CKF57" s="375"/>
      <c r="CKG57" s="374"/>
      <c r="CKH57" s="375"/>
      <c r="CKI57" s="374"/>
      <c r="CKJ57" s="375"/>
      <c r="CKK57" s="374"/>
      <c r="CKL57" s="375"/>
      <c r="CKM57" s="374"/>
      <c r="CKN57" s="375"/>
      <c r="CKO57" s="374"/>
      <c r="CKP57" s="375"/>
      <c r="CKQ57" s="374"/>
      <c r="CKR57" s="375"/>
      <c r="CKS57" s="374"/>
      <c r="CKT57" s="375"/>
      <c r="CKU57" s="374"/>
      <c r="CKV57" s="375"/>
      <c r="CKW57" s="374"/>
      <c r="CKX57" s="375"/>
      <c r="CKY57" s="374"/>
      <c r="CKZ57" s="375"/>
      <c r="CLA57" s="374"/>
      <c r="CLB57" s="375"/>
      <c r="CLC57" s="374"/>
      <c r="CLD57" s="375"/>
      <c r="CLE57" s="374"/>
      <c r="CLF57" s="375"/>
      <c r="CLG57" s="374"/>
      <c r="CLH57" s="375"/>
      <c r="CLI57" s="374"/>
      <c r="CLJ57" s="375"/>
      <c r="CLK57" s="374"/>
      <c r="CLL57" s="375"/>
      <c r="CLM57" s="374"/>
      <c r="CLN57" s="375"/>
      <c r="CLO57" s="374"/>
      <c r="CLP57" s="375"/>
      <c r="CLQ57" s="374"/>
      <c r="CLR57" s="375"/>
      <c r="CLS57" s="374"/>
      <c r="CLT57" s="375"/>
      <c r="CLU57" s="374"/>
      <c r="CLV57" s="375"/>
      <c r="CLW57" s="374"/>
      <c r="CLX57" s="375"/>
      <c r="CLY57" s="374"/>
      <c r="CLZ57" s="375"/>
      <c r="CMA57" s="374"/>
      <c r="CMB57" s="375"/>
      <c r="CMC57" s="374"/>
      <c r="CMD57" s="375"/>
      <c r="CME57" s="374"/>
      <c r="CMF57" s="375"/>
      <c r="CMG57" s="374"/>
      <c r="CMH57" s="375"/>
      <c r="CMI57" s="374"/>
      <c r="CMJ57" s="375"/>
      <c r="CMK57" s="374"/>
      <c r="CML57" s="375"/>
      <c r="CMM57" s="374"/>
      <c r="CMN57" s="375"/>
      <c r="CMO57" s="374"/>
      <c r="CMP57" s="375"/>
      <c r="CMQ57" s="374"/>
      <c r="CMR57" s="375"/>
      <c r="CMS57" s="374"/>
      <c r="CMT57" s="375"/>
      <c r="CMU57" s="374"/>
      <c r="CMV57" s="375"/>
      <c r="CMW57" s="374"/>
      <c r="CMX57" s="375"/>
      <c r="CMY57" s="374"/>
      <c r="CMZ57" s="375"/>
      <c r="CNA57" s="374"/>
      <c r="CNB57" s="375"/>
      <c r="CNC57" s="374"/>
      <c r="CND57" s="375"/>
      <c r="CNE57" s="374"/>
      <c r="CNF57" s="375"/>
      <c r="CNG57" s="374"/>
      <c r="CNH57" s="375"/>
      <c r="CNI57" s="374"/>
      <c r="CNJ57" s="375"/>
      <c r="CNK57" s="374"/>
      <c r="CNL57" s="375"/>
      <c r="CNM57" s="374"/>
      <c r="CNN57" s="375"/>
      <c r="CNO57" s="374"/>
      <c r="CNP57" s="375"/>
      <c r="CNQ57" s="374"/>
      <c r="CNR57" s="375"/>
      <c r="CNS57" s="374"/>
      <c r="CNT57" s="375"/>
      <c r="CNU57" s="374"/>
      <c r="CNV57" s="375"/>
      <c r="CNW57" s="374"/>
      <c r="CNX57" s="375"/>
      <c r="CNY57" s="374"/>
      <c r="CNZ57" s="375"/>
      <c r="COA57" s="374"/>
      <c r="COB57" s="375"/>
      <c r="COC57" s="374"/>
      <c r="COD57" s="375"/>
      <c r="COE57" s="374"/>
      <c r="COF57" s="375"/>
      <c r="COG57" s="374"/>
      <c r="COH57" s="375"/>
      <c r="COI57" s="374"/>
      <c r="COJ57" s="375"/>
      <c r="COK57" s="374"/>
      <c r="COL57" s="375"/>
      <c r="COM57" s="374"/>
      <c r="CON57" s="375"/>
      <c r="COO57" s="374"/>
      <c r="COP57" s="375"/>
      <c r="COQ57" s="374"/>
      <c r="COR57" s="375"/>
      <c r="COS57" s="374"/>
      <c r="COT57" s="375"/>
      <c r="COU57" s="374"/>
      <c r="COV57" s="375"/>
      <c r="COW57" s="374"/>
      <c r="COX57" s="375"/>
      <c r="COY57" s="374"/>
      <c r="COZ57" s="375"/>
      <c r="CPA57" s="374"/>
      <c r="CPB57" s="375"/>
      <c r="CPC57" s="374"/>
      <c r="CPD57" s="375"/>
      <c r="CPE57" s="374"/>
      <c r="CPF57" s="375"/>
      <c r="CPG57" s="374"/>
      <c r="CPH57" s="375"/>
      <c r="CPI57" s="374"/>
      <c r="CPJ57" s="375"/>
      <c r="CPK57" s="374"/>
      <c r="CPL57" s="375"/>
      <c r="CPM57" s="374"/>
      <c r="CPN57" s="375"/>
      <c r="CPO57" s="374"/>
      <c r="CPP57" s="375"/>
      <c r="CPQ57" s="374"/>
      <c r="CPR57" s="375"/>
      <c r="CPS57" s="374"/>
      <c r="CPT57" s="375"/>
      <c r="CPU57" s="374"/>
      <c r="CPV57" s="375"/>
      <c r="CPW57" s="374"/>
      <c r="CPX57" s="375"/>
      <c r="CPY57" s="374"/>
      <c r="CPZ57" s="375"/>
      <c r="CQA57" s="374"/>
      <c r="CQB57" s="375"/>
      <c r="CQC57" s="374"/>
      <c r="CQD57" s="375"/>
      <c r="CQE57" s="374"/>
      <c r="CQF57" s="375"/>
      <c r="CQG57" s="374"/>
      <c r="CQH57" s="375"/>
      <c r="CQI57" s="374"/>
      <c r="CQJ57" s="375"/>
      <c r="CQK57" s="374"/>
      <c r="CQL57" s="375"/>
      <c r="CQM57" s="374"/>
      <c r="CQN57" s="375"/>
      <c r="CQO57" s="374"/>
      <c r="CQP57" s="375"/>
      <c r="CQQ57" s="374"/>
      <c r="CQR57" s="375"/>
      <c r="CQS57" s="374"/>
      <c r="CQT57" s="375"/>
      <c r="CQU57" s="374"/>
      <c r="CQV57" s="375"/>
      <c r="CQW57" s="374"/>
      <c r="CQX57" s="375"/>
      <c r="CQY57" s="374"/>
      <c r="CQZ57" s="375"/>
      <c r="CRA57" s="374"/>
      <c r="CRB57" s="375"/>
      <c r="CRC57" s="374"/>
      <c r="CRD57" s="375"/>
      <c r="CRE57" s="374"/>
      <c r="CRF57" s="375"/>
      <c r="CRG57" s="374"/>
      <c r="CRH57" s="375"/>
      <c r="CRI57" s="374"/>
      <c r="CRJ57" s="375"/>
      <c r="CRK57" s="374"/>
      <c r="CRL57" s="375"/>
      <c r="CRM57" s="374"/>
      <c r="CRN57" s="375"/>
      <c r="CRO57" s="374"/>
      <c r="CRP57" s="375"/>
      <c r="CRQ57" s="374"/>
      <c r="CRR57" s="375"/>
      <c r="CRS57" s="374"/>
      <c r="CRT57" s="375"/>
      <c r="CRU57" s="374"/>
      <c r="CRV57" s="375"/>
      <c r="CRW57" s="374"/>
      <c r="CRX57" s="375"/>
      <c r="CRY57" s="374"/>
      <c r="CRZ57" s="375"/>
      <c r="CSA57" s="374"/>
      <c r="CSB57" s="375"/>
      <c r="CSC57" s="374"/>
      <c r="CSD57" s="375"/>
      <c r="CSE57" s="374"/>
      <c r="CSF57" s="375"/>
      <c r="CSG57" s="374"/>
      <c r="CSH57" s="375"/>
      <c r="CSI57" s="374"/>
      <c r="CSJ57" s="375"/>
      <c r="CSK57" s="374"/>
      <c r="CSL57" s="375"/>
      <c r="CSM57" s="374"/>
      <c r="CSN57" s="375"/>
      <c r="CSO57" s="374"/>
      <c r="CSP57" s="375"/>
      <c r="CSQ57" s="374"/>
      <c r="CSR57" s="375"/>
      <c r="CSS57" s="374"/>
      <c r="CST57" s="375"/>
      <c r="CSU57" s="374"/>
      <c r="CSV57" s="375"/>
      <c r="CSW57" s="374"/>
      <c r="CSX57" s="375"/>
      <c r="CSY57" s="374"/>
      <c r="CSZ57" s="375"/>
      <c r="CTA57" s="374"/>
      <c r="CTB57" s="375"/>
      <c r="CTC57" s="374"/>
      <c r="CTD57" s="375"/>
      <c r="CTE57" s="374"/>
      <c r="CTF57" s="375"/>
      <c r="CTG57" s="374"/>
      <c r="CTH57" s="375"/>
      <c r="CTI57" s="374"/>
      <c r="CTJ57" s="375"/>
      <c r="CTK57" s="374"/>
      <c r="CTL57" s="375"/>
      <c r="CTM57" s="374"/>
      <c r="CTN57" s="375"/>
      <c r="CTO57" s="374"/>
      <c r="CTP57" s="375"/>
      <c r="CTQ57" s="374"/>
      <c r="CTR57" s="375"/>
      <c r="CTS57" s="374"/>
      <c r="CTT57" s="375"/>
      <c r="CTU57" s="374"/>
      <c r="CTV57" s="375"/>
      <c r="CTW57" s="374"/>
      <c r="CTX57" s="375"/>
      <c r="CTY57" s="374"/>
      <c r="CTZ57" s="375"/>
      <c r="CUA57" s="374"/>
      <c r="CUB57" s="375"/>
      <c r="CUC57" s="374"/>
      <c r="CUD57" s="375"/>
      <c r="CUE57" s="374"/>
      <c r="CUF57" s="375"/>
      <c r="CUG57" s="374"/>
      <c r="CUH57" s="375"/>
      <c r="CUI57" s="374"/>
      <c r="CUJ57" s="375"/>
      <c r="CUK57" s="374"/>
      <c r="CUL57" s="375"/>
      <c r="CUM57" s="374"/>
      <c r="CUN57" s="375"/>
      <c r="CUO57" s="374"/>
      <c r="CUP57" s="375"/>
      <c r="CUQ57" s="374"/>
      <c r="CUR57" s="375"/>
      <c r="CUS57" s="374"/>
      <c r="CUT57" s="375"/>
      <c r="CUU57" s="374"/>
      <c r="CUV57" s="375"/>
      <c r="CUW57" s="374"/>
      <c r="CUX57" s="375"/>
      <c r="CUY57" s="374"/>
      <c r="CUZ57" s="375"/>
      <c r="CVA57" s="374"/>
      <c r="CVB57" s="375"/>
      <c r="CVC57" s="374"/>
      <c r="CVD57" s="375"/>
      <c r="CVE57" s="374"/>
      <c r="CVF57" s="375"/>
      <c r="CVG57" s="374"/>
      <c r="CVH57" s="375"/>
      <c r="CVI57" s="374"/>
      <c r="CVJ57" s="375"/>
      <c r="CVK57" s="374"/>
      <c r="CVL57" s="375"/>
      <c r="CVM57" s="374"/>
      <c r="CVN57" s="375"/>
      <c r="CVO57" s="374"/>
      <c r="CVP57" s="375"/>
      <c r="CVQ57" s="374"/>
      <c r="CVR57" s="375"/>
      <c r="CVS57" s="374"/>
      <c r="CVT57" s="375"/>
      <c r="CVU57" s="374"/>
      <c r="CVV57" s="375"/>
      <c r="CVW57" s="374"/>
      <c r="CVX57" s="375"/>
      <c r="CVY57" s="374"/>
      <c r="CVZ57" s="375"/>
      <c r="CWA57" s="374"/>
      <c r="CWB57" s="375"/>
      <c r="CWC57" s="374"/>
      <c r="CWD57" s="375"/>
      <c r="CWE57" s="374"/>
      <c r="CWF57" s="375"/>
      <c r="CWG57" s="374"/>
      <c r="CWH57" s="375"/>
      <c r="CWI57" s="374"/>
      <c r="CWJ57" s="375"/>
      <c r="CWK57" s="374"/>
      <c r="CWL57" s="375"/>
      <c r="CWM57" s="374"/>
      <c r="CWN57" s="375"/>
      <c r="CWO57" s="374"/>
      <c r="CWP57" s="375"/>
      <c r="CWQ57" s="374"/>
      <c r="CWR57" s="375"/>
      <c r="CWS57" s="374"/>
      <c r="CWT57" s="375"/>
      <c r="CWU57" s="374"/>
      <c r="CWV57" s="375"/>
      <c r="CWW57" s="374"/>
      <c r="CWX57" s="375"/>
      <c r="CWY57" s="374"/>
      <c r="CWZ57" s="375"/>
      <c r="CXA57" s="374"/>
      <c r="CXB57" s="375"/>
      <c r="CXC57" s="374"/>
      <c r="CXD57" s="375"/>
      <c r="CXE57" s="374"/>
      <c r="CXF57" s="375"/>
      <c r="CXG57" s="374"/>
      <c r="CXH57" s="375"/>
      <c r="CXI57" s="374"/>
      <c r="CXJ57" s="375"/>
      <c r="CXK57" s="374"/>
      <c r="CXL57" s="375"/>
      <c r="CXM57" s="374"/>
      <c r="CXN57" s="375"/>
      <c r="CXO57" s="374"/>
      <c r="CXP57" s="375"/>
      <c r="CXQ57" s="374"/>
      <c r="CXR57" s="375"/>
      <c r="CXS57" s="374"/>
      <c r="CXT57" s="375"/>
      <c r="CXU57" s="374"/>
      <c r="CXV57" s="375"/>
      <c r="CXW57" s="374"/>
      <c r="CXX57" s="375"/>
      <c r="CXY57" s="374"/>
      <c r="CXZ57" s="375"/>
      <c r="CYA57" s="374"/>
      <c r="CYB57" s="375"/>
      <c r="CYC57" s="374"/>
      <c r="CYD57" s="375"/>
      <c r="CYE57" s="374"/>
      <c r="CYF57" s="375"/>
      <c r="CYG57" s="374"/>
      <c r="CYH57" s="375"/>
      <c r="CYI57" s="374"/>
      <c r="CYJ57" s="375"/>
      <c r="CYK57" s="374"/>
      <c r="CYL57" s="375"/>
      <c r="CYM57" s="374"/>
      <c r="CYN57" s="375"/>
      <c r="CYO57" s="374"/>
      <c r="CYP57" s="375"/>
      <c r="CYQ57" s="374"/>
      <c r="CYR57" s="375"/>
      <c r="CYS57" s="374"/>
      <c r="CYT57" s="375"/>
      <c r="CYU57" s="374"/>
      <c r="CYV57" s="375"/>
      <c r="CYW57" s="374"/>
      <c r="CYX57" s="375"/>
      <c r="CYY57" s="374"/>
      <c r="CYZ57" s="375"/>
      <c r="CZA57" s="374"/>
      <c r="CZB57" s="375"/>
      <c r="CZC57" s="374"/>
      <c r="CZD57" s="375"/>
      <c r="CZE57" s="374"/>
      <c r="CZF57" s="375"/>
      <c r="CZG57" s="374"/>
      <c r="CZH57" s="375"/>
      <c r="CZI57" s="374"/>
      <c r="CZJ57" s="375"/>
      <c r="CZK57" s="374"/>
      <c r="CZL57" s="375"/>
      <c r="CZM57" s="374"/>
      <c r="CZN57" s="375"/>
      <c r="CZO57" s="374"/>
      <c r="CZP57" s="375"/>
      <c r="CZQ57" s="374"/>
      <c r="CZR57" s="375"/>
      <c r="CZS57" s="374"/>
      <c r="CZT57" s="375"/>
      <c r="CZU57" s="374"/>
      <c r="CZV57" s="375"/>
      <c r="CZW57" s="374"/>
      <c r="CZX57" s="375"/>
      <c r="CZY57" s="374"/>
      <c r="CZZ57" s="375"/>
      <c r="DAA57" s="374"/>
      <c r="DAB57" s="375"/>
      <c r="DAC57" s="374"/>
      <c r="DAD57" s="375"/>
      <c r="DAE57" s="374"/>
      <c r="DAF57" s="375"/>
      <c r="DAG57" s="374"/>
      <c r="DAH57" s="375"/>
      <c r="DAI57" s="374"/>
      <c r="DAJ57" s="375"/>
      <c r="DAK57" s="374"/>
      <c r="DAL57" s="375"/>
      <c r="DAM57" s="374"/>
      <c r="DAN57" s="375"/>
      <c r="DAO57" s="374"/>
      <c r="DAP57" s="375"/>
      <c r="DAQ57" s="374"/>
      <c r="DAR57" s="375"/>
      <c r="DAS57" s="374"/>
      <c r="DAT57" s="375"/>
      <c r="DAU57" s="374"/>
      <c r="DAV57" s="375"/>
      <c r="DAW57" s="374"/>
      <c r="DAX57" s="375"/>
      <c r="DAY57" s="374"/>
      <c r="DAZ57" s="375"/>
      <c r="DBA57" s="374"/>
      <c r="DBB57" s="375"/>
      <c r="DBC57" s="374"/>
      <c r="DBD57" s="375"/>
      <c r="DBE57" s="374"/>
      <c r="DBF57" s="375"/>
      <c r="DBG57" s="374"/>
      <c r="DBH57" s="375"/>
      <c r="DBI57" s="374"/>
      <c r="DBJ57" s="375"/>
      <c r="DBK57" s="374"/>
      <c r="DBL57" s="375"/>
      <c r="DBM57" s="374"/>
      <c r="DBN57" s="375"/>
      <c r="DBO57" s="374"/>
      <c r="DBP57" s="375"/>
      <c r="DBQ57" s="374"/>
      <c r="DBR57" s="375"/>
      <c r="DBS57" s="374"/>
      <c r="DBT57" s="375"/>
      <c r="DBU57" s="374"/>
      <c r="DBV57" s="375"/>
      <c r="DBW57" s="374"/>
      <c r="DBX57" s="375"/>
      <c r="DBY57" s="374"/>
      <c r="DBZ57" s="375"/>
      <c r="DCA57" s="374"/>
      <c r="DCB57" s="375"/>
      <c r="DCC57" s="374"/>
      <c r="DCD57" s="375"/>
      <c r="DCE57" s="374"/>
      <c r="DCF57" s="375"/>
      <c r="DCG57" s="374"/>
      <c r="DCH57" s="375"/>
      <c r="DCI57" s="374"/>
      <c r="DCJ57" s="375"/>
      <c r="DCK57" s="374"/>
      <c r="DCL57" s="375"/>
      <c r="DCM57" s="374"/>
      <c r="DCN57" s="375"/>
      <c r="DCO57" s="374"/>
      <c r="DCP57" s="375"/>
      <c r="DCQ57" s="374"/>
      <c r="DCR57" s="375"/>
      <c r="DCS57" s="374"/>
      <c r="DCT57" s="375"/>
      <c r="DCU57" s="374"/>
      <c r="DCV57" s="375"/>
      <c r="DCW57" s="374"/>
      <c r="DCX57" s="375"/>
      <c r="DCY57" s="374"/>
      <c r="DCZ57" s="375"/>
      <c r="DDA57" s="374"/>
      <c r="DDB57" s="375"/>
      <c r="DDC57" s="374"/>
      <c r="DDD57" s="375"/>
      <c r="DDE57" s="374"/>
      <c r="DDF57" s="375"/>
      <c r="DDG57" s="374"/>
      <c r="DDH57" s="375"/>
      <c r="DDI57" s="374"/>
      <c r="DDJ57" s="375"/>
      <c r="DDK57" s="374"/>
      <c r="DDL57" s="375"/>
      <c r="DDM57" s="374"/>
      <c r="DDN57" s="375"/>
      <c r="DDO57" s="374"/>
      <c r="DDP57" s="375"/>
      <c r="DDQ57" s="374"/>
      <c r="DDR57" s="375"/>
      <c r="DDS57" s="374"/>
      <c r="DDT57" s="375"/>
      <c r="DDU57" s="374"/>
      <c r="DDV57" s="375"/>
      <c r="DDW57" s="374"/>
      <c r="DDX57" s="375"/>
      <c r="DDY57" s="374"/>
      <c r="DDZ57" s="375"/>
      <c r="DEA57" s="374"/>
      <c r="DEB57" s="375"/>
      <c r="DEC57" s="374"/>
      <c r="DED57" s="375"/>
      <c r="DEE57" s="374"/>
      <c r="DEF57" s="375"/>
      <c r="DEG57" s="374"/>
      <c r="DEH57" s="375"/>
      <c r="DEI57" s="374"/>
      <c r="DEJ57" s="375"/>
      <c r="DEK57" s="374"/>
      <c r="DEL57" s="375"/>
      <c r="DEM57" s="374"/>
      <c r="DEN57" s="375"/>
      <c r="DEO57" s="374"/>
      <c r="DEP57" s="375"/>
      <c r="DEQ57" s="374"/>
      <c r="DER57" s="375"/>
      <c r="DES57" s="374"/>
      <c r="DET57" s="375"/>
      <c r="DEU57" s="374"/>
      <c r="DEV57" s="375"/>
      <c r="DEW57" s="374"/>
      <c r="DEX57" s="375"/>
      <c r="DEY57" s="374"/>
      <c r="DEZ57" s="375"/>
      <c r="DFA57" s="374"/>
      <c r="DFB57" s="375"/>
      <c r="DFC57" s="374"/>
      <c r="DFD57" s="375"/>
      <c r="DFE57" s="374"/>
      <c r="DFF57" s="375"/>
      <c r="DFG57" s="374"/>
      <c r="DFH57" s="375"/>
      <c r="DFI57" s="374"/>
      <c r="DFJ57" s="375"/>
      <c r="DFK57" s="374"/>
      <c r="DFL57" s="375"/>
      <c r="DFM57" s="374"/>
      <c r="DFN57" s="375"/>
      <c r="DFO57" s="374"/>
      <c r="DFP57" s="375"/>
      <c r="DFQ57" s="374"/>
      <c r="DFR57" s="375"/>
      <c r="DFS57" s="374"/>
      <c r="DFT57" s="375"/>
      <c r="DFU57" s="374"/>
      <c r="DFV57" s="375"/>
      <c r="DFW57" s="374"/>
      <c r="DFX57" s="375"/>
      <c r="DFY57" s="374"/>
      <c r="DFZ57" s="375"/>
      <c r="DGA57" s="374"/>
      <c r="DGB57" s="375"/>
      <c r="DGC57" s="374"/>
      <c r="DGD57" s="375"/>
      <c r="DGE57" s="374"/>
      <c r="DGF57" s="375"/>
      <c r="DGG57" s="374"/>
      <c r="DGH57" s="375"/>
      <c r="DGI57" s="374"/>
      <c r="DGJ57" s="375"/>
      <c r="DGK57" s="374"/>
      <c r="DGL57" s="375"/>
      <c r="DGM57" s="374"/>
      <c r="DGN57" s="375"/>
      <c r="DGO57" s="374"/>
      <c r="DGP57" s="375"/>
      <c r="DGQ57" s="374"/>
      <c r="DGR57" s="375"/>
      <c r="DGS57" s="374"/>
      <c r="DGT57" s="375"/>
      <c r="DGU57" s="374"/>
      <c r="DGV57" s="375"/>
      <c r="DGW57" s="374"/>
      <c r="DGX57" s="375"/>
      <c r="DGY57" s="374"/>
      <c r="DGZ57" s="375"/>
      <c r="DHA57" s="374"/>
      <c r="DHB57" s="375"/>
      <c r="DHC57" s="374"/>
      <c r="DHD57" s="375"/>
      <c r="DHE57" s="374"/>
      <c r="DHF57" s="375"/>
      <c r="DHG57" s="374"/>
      <c r="DHH57" s="375"/>
      <c r="DHI57" s="374"/>
      <c r="DHJ57" s="375"/>
      <c r="DHK57" s="374"/>
      <c r="DHL57" s="375"/>
      <c r="DHM57" s="374"/>
      <c r="DHN57" s="375"/>
      <c r="DHO57" s="374"/>
      <c r="DHP57" s="375"/>
      <c r="DHQ57" s="374"/>
      <c r="DHR57" s="375"/>
      <c r="DHS57" s="374"/>
      <c r="DHT57" s="375"/>
      <c r="DHU57" s="374"/>
      <c r="DHV57" s="375"/>
      <c r="DHW57" s="374"/>
      <c r="DHX57" s="375"/>
      <c r="DHY57" s="374"/>
      <c r="DHZ57" s="375"/>
      <c r="DIA57" s="374"/>
      <c r="DIB57" s="375"/>
      <c r="DIC57" s="374"/>
      <c r="DID57" s="375"/>
      <c r="DIE57" s="374"/>
      <c r="DIF57" s="375"/>
      <c r="DIG57" s="374"/>
      <c r="DIH57" s="375"/>
      <c r="DII57" s="374"/>
      <c r="DIJ57" s="375"/>
      <c r="DIK57" s="374"/>
      <c r="DIL57" s="375"/>
      <c r="DIM57" s="374"/>
      <c r="DIN57" s="375"/>
      <c r="DIO57" s="374"/>
      <c r="DIP57" s="375"/>
      <c r="DIQ57" s="374"/>
      <c r="DIR57" s="375"/>
      <c r="DIS57" s="374"/>
      <c r="DIT57" s="375"/>
      <c r="DIU57" s="374"/>
      <c r="DIV57" s="375"/>
      <c r="DIW57" s="374"/>
      <c r="DIX57" s="375"/>
      <c r="DIY57" s="374"/>
      <c r="DIZ57" s="375"/>
      <c r="DJA57" s="374"/>
      <c r="DJB57" s="375"/>
      <c r="DJC57" s="374"/>
      <c r="DJD57" s="375"/>
      <c r="DJE57" s="374"/>
      <c r="DJF57" s="375"/>
      <c r="DJG57" s="374"/>
      <c r="DJH57" s="375"/>
      <c r="DJI57" s="374"/>
      <c r="DJJ57" s="375"/>
      <c r="DJK57" s="374"/>
      <c r="DJL57" s="375"/>
      <c r="DJM57" s="374"/>
      <c r="DJN57" s="375"/>
      <c r="DJO57" s="374"/>
      <c r="DJP57" s="375"/>
      <c r="DJQ57" s="374"/>
      <c r="DJR57" s="375"/>
      <c r="DJS57" s="374"/>
      <c r="DJT57" s="375"/>
      <c r="DJU57" s="374"/>
      <c r="DJV57" s="375"/>
      <c r="DJW57" s="374"/>
      <c r="DJX57" s="375"/>
      <c r="DJY57" s="374"/>
      <c r="DJZ57" s="375"/>
      <c r="DKA57" s="374"/>
      <c r="DKB57" s="375"/>
      <c r="DKC57" s="374"/>
      <c r="DKD57" s="375"/>
      <c r="DKE57" s="374"/>
      <c r="DKF57" s="375"/>
      <c r="DKG57" s="374"/>
      <c r="DKH57" s="375"/>
      <c r="DKI57" s="374"/>
      <c r="DKJ57" s="375"/>
      <c r="DKK57" s="374"/>
      <c r="DKL57" s="375"/>
      <c r="DKM57" s="374"/>
      <c r="DKN57" s="375"/>
      <c r="DKO57" s="374"/>
      <c r="DKP57" s="375"/>
      <c r="DKQ57" s="374"/>
      <c r="DKR57" s="375"/>
      <c r="DKS57" s="374"/>
      <c r="DKT57" s="375"/>
      <c r="DKU57" s="374"/>
      <c r="DKV57" s="375"/>
      <c r="DKW57" s="374"/>
      <c r="DKX57" s="375"/>
      <c r="DKY57" s="374"/>
      <c r="DKZ57" s="375"/>
      <c r="DLA57" s="374"/>
      <c r="DLB57" s="375"/>
      <c r="DLC57" s="374"/>
      <c r="DLD57" s="375"/>
      <c r="DLE57" s="374"/>
      <c r="DLF57" s="375"/>
      <c r="DLG57" s="374"/>
      <c r="DLH57" s="375"/>
      <c r="DLI57" s="374"/>
      <c r="DLJ57" s="375"/>
      <c r="DLK57" s="374"/>
      <c r="DLL57" s="375"/>
      <c r="DLM57" s="374"/>
      <c r="DLN57" s="375"/>
      <c r="DLO57" s="374"/>
      <c r="DLP57" s="375"/>
      <c r="DLQ57" s="374"/>
      <c r="DLR57" s="375"/>
      <c r="DLS57" s="374"/>
      <c r="DLT57" s="375"/>
      <c r="DLU57" s="374"/>
      <c r="DLV57" s="375"/>
      <c r="DLW57" s="374"/>
      <c r="DLX57" s="375"/>
      <c r="DLY57" s="374"/>
      <c r="DLZ57" s="375"/>
      <c r="DMA57" s="374"/>
      <c r="DMB57" s="375"/>
      <c r="DMC57" s="374"/>
      <c r="DMD57" s="375"/>
      <c r="DME57" s="374"/>
      <c r="DMF57" s="375"/>
      <c r="DMG57" s="374"/>
      <c r="DMH57" s="375"/>
      <c r="DMI57" s="374"/>
      <c r="DMJ57" s="375"/>
      <c r="DMK57" s="374"/>
      <c r="DML57" s="375"/>
      <c r="DMM57" s="374"/>
      <c r="DMN57" s="375"/>
      <c r="DMO57" s="374"/>
      <c r="DMP57" s="375"/>
      <c r="DMQ57" s="374"/>
      <c r="DMR57" s="375"/>
      <c r="DMS57" s="374"/>
      <c r="DMT57" s="375"/>
      <c r="DMU57" s="374"/>
      <c r="DMV57" s="375"/>
      <c r="DMW57" s="374"/>
      <c r="DMX57" s="375"/>
      <c r="DMY57" s="374"/>
      <c r="DMZ57" s="375"/>
      <c r="DNA57" s="374"/>
      <c r="DNB57" s="375"/>
      <c r="DNC57" s="374"/>
      <c r="DND57" s="375"/>
      <c r="DNE57" s="374"/>
      <c r="DNF57" s="375"/>
      <c r="DNG57" s="374"/>
      <c r="DNH57" s="375"/>
      <c r="DNI57" s="374"/>
      <c r="DNJ57" s="375"/>
      <c r="DNK57" s="374"/>
      <c r="DNL57" s="375"/>
      <c r="DNM57" s="374"/>
      <c r="DNN57" s="375"/>
      <c r="DNO57" s="374"/>
      <c r="DNP57" s="375"/>
      <c r="DNQ57" s="374"/>
      <c r="DNR57" s="375"/>
      <c r="DNS57" s="374"/>
      <c r="DNT57" s="375"/>
      <c r="DNU57" s="374"/>
      <c r="DNV57" s="375"/>
      <c r="DNW57" s="374"/>
      <c r="DNX57" s="375"/>
      <c r="DNY57" s="374"/>
      <c r="DNZ57" s="375"/>
      <c r="DOA57" s="374"/>
      <c r="DOB57" s="375"/>
      <c r="DOC57" s="374"/>
      <c r="DOD57" s="375"/>
      <c r="DOE57" s="374"/>
      <c r="DOF57" s="375"/>
      <c r="DOG57" s="374"/>
      <c r="DOH57" s="375"/>
      <c r="DOI57" s="374"/>
      <c r="DOJ57" s="375"/>
      <c r="DOK57" s="374"/>
      <c r="DOL57" s="375"/>
      <c r="DOM57" s="374"/>
      <c r="DON57" s="375"/>
      <c r="DOO57" s="374"/>
      <c r="DOP57" s="375"/>
      <c r="DOQ57" s="374"/>
      <c r="DOR57" s="375"/>
      <c r="DOS57" s="374"/>
      <c r="DOT57" s="375"/>
      <c r="DOU57" s="374"/>
      <c r="DOV57" s="375"/>
      <c r="DOW57" s="374"/>
      <c r="DOX57" s="375"/>
      <c r="DOY57" s="374"/>
      <c r="DOZ57" s="375"/>
      <c r="DPA57" s="374"/>
      <c r="DPB57" s="375"/>
      <c r="DPC57" s="374"/>
      <c r="DPD57" s="375"/>
      <c r="DPE57" s="374"/>
      <c r="DPF57" s="375"/>
      <c r="DPG57" s="374"/>
      <c r="DPH57" s="375"/>
      <c r="DPI57" s="374"/>
      <c r="DPJ57" s="375"/>
      <c r="DPK57" s="374"/>
      <c r="DPL57" s="375"/>
      <c r="DPM57" s="374"/>
      <c r="DPN57" s="375"/>
      <c r="DPO57" s="374"/>
      <c r="DPP57" s="375"/>
      <c r="DPQ57" s="374"/>
      <c r="DPR57" s="375"/>
      <c r="DPS57" s="374"/>
      <c r="DPT57" s="375"/>
      <c r="DPU57" s="374"/>
      <c r="DPV57" s="375"/>
      <c r="DPW57" s="374"/>
      <c r="DPX57" s="375"/>
      <c r="DPY57" s="374"/>
      <c r="DPZ57" s="375"/>
      <c r="DQA57" s="374"/>
      <c r="DQB57" s="375"/>
      <c r="DQC57" s="374"/>
      <c r="DQD57" s="375"/>
      <c r="DQE57" s="374"/>
      <c r="DQF57" s="375"/>
      <c r="DQG57" s="374"/>
      <c r="DQH57" s="375"/>
      <c r="DQI57" s="374"/>
      <c r="DQJ57" s="375"/>
      <c r="DQK57" s="374"/>
      <c r="DQL57" s="375"/>
      <c r="DQM57" s="374"/>
      <c r="DQN57" s="375"/>
      <c r="DQO57" s="374"/>
      <c r="DQP57" s="375"/>
      <c r="DQQ57" s="374"/>
      <c r="DQR57" s="375"/>
      <c r="DQS57" s="374"/>
      <c r="DQT57" s="375"/>
      <c r="DQU57" s="374"/>
      <c r="DQV57" s="375"/>
      <c r="DQW57" s="374"/>
      <c r="DQX57" s="375"/>
      <c r="DQY57" s="374"/>
      <c r="DQZ57" s="375"/>
      <c r="DRA57" s="374"/>
      <c r="DRB57" s="375"/>
      <c r="DRC57" s="374"/>
      <c r="DRD57" s="375"/>
      <c r="DRE57" s="374"/>
      <c r="DRF57" s="375"/>
      <c r="DRG57" s="374"/>
      <c r="DRH57" s="375"/>
      <c r="DRI57" s="374"/>
      <c r="DRJ57" s="375"/>
      <c r="DRK57" s="374"/>
      <c r="DRL57" s="375"/>
      <c r="DRM57" s="374"/>
      <c r="DRN57" s="375"/>
      <c r="DRO57" s="374"/>
      <c r="DRP57" s="375"/>
      <c r="DRQ57" s="374"/>
      <c r="DRR57" s="375"/>
      <c r="DRS57" s="374"/>
      <c r="DRT57" s="375"/>
      <c r="DRU57" s="374"/>
      <c r="DRV57" s="375"/>
      <c r="DRW57" s="374"/>
      <c r="DRX57" s="375"/>
      <c r="DRY57" s="374"/>
      <c r="DRZ57" s="375"/>
      <c r="DSA57" s="374"/>
      <c r="DSB57" s="375"/>
      <c r="DSC57" s="374"/>
      <c r="DSD57" s="375"/>
      <c r="DSE57" s="374"/>
      <c r="DSF57" s="375"/>
      <c r="DSG57" s="374"/>
      <c r="DSH57" s="375"/>
      <c r="DSI57" s="374"/>
      <c r="DSJ57" s="375"/>
      <c r="DSK57" s="374"/>
      <c r="DSL57" s="375"/>
      <c r="DSM57" s="374"/>
      <c r="DSN57" s="375"/>
      <c r="DSO57" s="374"/>
      <c r="DSP57" s="375"/>
      <c r="DSQ57" s="374"/>
      <c r="DSR57" s="375"/>
      <c r="DSS57" s="374"/>
      <c r="DST57" s="375"/>
      <c r="DSU57" s="374"/>
      <c r="DSV57" s="375"/>
      <c r="DSW57" s="374"/>
      <c r="DSX57" s="375"/>
      <c r="DSY57" s="374"/>
      <c r="DSZ57" s="375"/>
      <c r="DTA57" s="374"/>
      <c r="DTB57" s="375"/>
      <c r="DTC57" s="374"/>
      <c r="DTD57" s="375"/>
      <c r="DTE57" s="374"/>
      <c r="DTF57" s="375"/>
      <c r="DTG57" s="374"/>
      <c r="DTH57" s="375"/>
      <c r="DTI57" s="374"/>
      <c r="DTJ57" s="375"/>
      <c r="DTK57" s="374"/>
      <c r="DTL57" s="375"/>
      <c r="DTM57" s="374"/>
      <c r="DTN57" s="375"/>
      <c r="DTO57" s="374"/>
      <c r="DTP57" s="375"/>
      <c r="DTQ57" s="374"/>
      <c r="DTR57" s="375"/>
      <c r="DTS57" s="374"/>
      <c r="DTT57" s="375"/>
      <c r="DTU57" s="374"/>
      <c r="DTV57" s="375"/>
      <c r="DTW57" s="374"/>
      <c r="DTX57" s="375"/>
      <c r="DTY57" s="374"/>
      <c r="DTZ57" s="375"/>
      <c r="DUA57" s="374"/>
      <c r="DUB57" s="375"/>
      <c r="DUC57" s="374"/>
      <c r="DUD57" s="375"/>
      <c r="DUE57" s="374"/>
      <c r="DUF57" s="375"/>
      <c r="DUG57" s="374"/>
      <c r="DUH57" s="375"/>
      <c r="DUI57" s="374"/>
      <c r="DUJ57" s="375"/>
      <c r="DUK57" s="374"/>
      <c r="DUL57" s="375"/>
      <c r="DUM57" s="374"/>
      <c r="DUN57" s="375"/>
      <c r="DUO57" s="374"/>
      <c r="DUP57" s="375"/>
      <c r="DUQ57" s="374"/>
      <c r="DUR57" s="375"/>
      <c r="DUS57" s="374"/>
      <c r="DUT57" s="375"/>
      <c r="DUU57" s="374"/>
      <c r="DUV57" s="375"/>
      <c r="DUW57" s="374"/>
      <c r="DUX57" s="375"/>
      <c r="DUY57" s="374"/>
      <c r="DUZ57" s="375"/>
      <c r="DVA57" s="374"/>
      <c r="DVB57" s="375"/>
      <c r="DVC57" s="374"/>
      <c r="DVD57" s="375"/>
      <c r="DVE57" s="374"/>
      <c r="DVF57" s="375"/>
      <c r="DVG57" s="374"/>
      <c r="DVH57" s="375"/>
      <c r="DVI57" s="374"/>
      <c r="DVJ57" s="375"/>
      <c r="DVK57" s="374"/>
      <c r="DVL57" s="375"/>
      <c r="DVM57" s="374"/>
      <c r="DVN57" s="375"/>
      <c r="DVO57" s="374"/>
      <c r="DVP57" s="375"/>
      <c r="DVQ57" s="374"/>
      <c r="DVR57" s="375"/>
      <c r="DVS57" s="374"/>
      <c r="DVT57" s="375"/>
      <c r="DVU57" s="374"/>
      <c r="DVV57" s="375"/>
      <c r="DVW57" s="374"/>
      <c r="DVX57" s="375"/>
      <c r="DVY57" s="374"/>
      <c r="DVZ57" s="375"/>
      <c r="DWA57" s="374"/>
      <c r="DWB57" s="375"/>
      <c r="DWC57" s="374"/>
      <c r="DWD57" s="375"/>
      <c r="DWE57" s="374"/>
      <c r="DWF57" s="375"/>
      <c r="DWG57" s="374"/>
      <c r="DWH57" s="375"/>
      <c r="DWI57" s="374"/>
      <c r="DWJ57" s="375"/>
      <c r="DWK57" s="374"/>
      <c r="DWL57" s="375"/>
      <c r="DWM57" s="374"/>
      <c r="DWN57" s="375"/>
      <c r="DWO57" s="374"/>
      <c r="DWP57" s="375"/>
      <c r="DWQ57" s="374"/>
      <c r="DWR57" s="375"/>
      <c r="DWS57" s="374"/>
      <c r="DWT57" s="375"/>
      <c r="DWU57" s="374"/>
      <c r="DWV57" s="375"/>
      <c r="DWW57" s="374"/>
      <c r="DWX57" s="375"/>
      <c r="DWY57" s="374"/>
      <c r="DWZ57" s="375"/>
      <c r="DXA57" s="374"/>
      <c r="DXB57" s="375"/>
      <c r="DXC57" s="374"/>
      <c r="DXD57" s="375"/>
      <c r="DXE57" s="374"/>
      <c r="DXF57" s="375"/>
      <c r="DXG57" s="374"/>
      <c r="DXH57" s="375"/>
      <c r="DXI57" s="374"/>
      <c r="DXJ57" s="375"/>
      <c r="DXK57" s="374"/>
      <c r="DXL57" s="375"/>
      <c r="DXM57" s="374"/>
      <c r="DXN57" s="375"/>
      <c r="DXO57" s="374"/>
      <c r="DXP57" s="375"/>
      <c r="DXQ57" s="374"/>
      <c r="DXR57" s="375"/>
      <c r="DXS57" s="374"/>
      <c r="DXT57" s="375"/>
      <c r="DXU57" s="374"/>
      <c r="DXV57" s="375"/>
      <c r="DXW57" s="374"/>
      <c r="DXX57" s="375"/>
      <c r="DXY57" s="374"/>
      <c r="DXZ57" s="375"/>
      <c r="DYA57" s="374"/>
      <c r="DYB57" s="375"/>
      <c r="DYC57" s="374"/>
      <c r="DYD57" s="375"/>
      <c r="DYE57" s="374"/>
      <c r="DYF57" s="375"/>
      <c r="DYG57" s="374"/>
      <c r="DYH57" s="375"/>
      <c r="DYI57" s="374"/>
      <c r="DYJ57" s="375"/>
      <c r="DYK57" s="374"/>
      <c r="DYL57" s="375"/>
      <c r="DYM57" s="374"/>
      <c r="DYN57" s="375"/>
      <c r="DYO57" s="374"/>
      <c r="DYP57" s="375"/>
      <c r="DYQ57" s="374"/>
      <c r="DYR57" s="375"/>
      <c r="DYS57" s="374"/>
      <c r="DYT57" s="375"/>
      <c r="DYU57" s="374"/>
      <c r="DYV57" s="375"/>
      <c r="DYW57" s="374"/>
      <c r="DYX57" s="375"/>
      <c r="DYY57" s="374"/>
      <c r="DYZ57" s="375"/>
      <c r="DZA57" s="374"/>
      <c r="DZB57" s="375"/>
      <c r="DZC57" s="374"/>
      <c r="DZD57" s="375"/>
      <c r="DZE57" s="374"/>
      <c r="DZF57" s="375"/>
      <c r="DZG57" s="374"/>
      <c r="DZH57" s="375"/>
      <c r="DZI57" s="374"/>
      <c r="DZJ57" s="375"/>
      <c r="DZK57" s="374"/>
      <c r="DZL57" s="375"/>
      <c r="DZM57" s="374"/>
      <c r="DZN57" s="375"/>
      <c r="DZO57" s="374"/>
      <c r="DZP57" s="375"/>
      <c r="DZQ57" s="374"/>
      <c r="DZR57" s="375"/>
      <c r="DZS57" s="374"/>
      <c r="DZT57" s="375"/>
      <c r="DZU57" s="374"/>
      <c r="DZV57" s="375"/>
      <c r="DZW57" s="374"/>
      <c r="DZX57" s="375"/>
      <c r="DZY57" s="374"/>
      <c r="DZZ57" s="375"/>
      <c r="EAA57" s="374"/>
      <c r="EAB57" s="375"/>
      <c r="EAC57" s="374"/>
      <c r="EAD57" s="375"/>
      <c r="EAE57" s="374"/>
      <c r="EAF57" s="375"/>
      <c r="EAG57" s="374"/>
      <c r="EAH57" s="375"/>
      <c r="EAI57" s="374"/>
      <c r="EAJ57" s="375"/>
      <c r="EAK57" s="374"/>
      <c r="EAL57" s="375"/>
      <c r="EAM57" s="374"/>
      <c r="EAN57" s="375"/>
      <c r="EAO57" s="374"/>
      <c r="EAP57" s="375"/>
      <c r="EAQ57" s="374"/>
      <c r="EAR57" s="375"/>
      <c r="EAS57" s="374"/>
      <c r="EAT57" s="375"/>
      <c r="EAU57" s="374"/>
      <c r="EAV57" s="375"/>
      <c r="EAW57" s="374"/>
      <c r="EAX57" s="375"/>
      <c r="EAY57" s="374"/>
      <c r="EAZ57" s="375"/>
      <c r="EBA57" s="374"/>
      <c r="EBB57" s="375"/>
      <c r="EBC57" s="374"/>
      <c r="EBD57" s="375"/>
      <c r="EBE57" s="374"/>
      <c r="EBF57" s="375"/>
      <c r="EBG57" s="374"/>
      <c r="EBH57" s="375"/>
      <c r="EBI57" s="374"/>
      <c r="EBJ57" s="375"/>
      <c r="EBK57" s="374"/>
      <c r="EBL57" s="375"/>
      <c r="EBM57" s="374"/>
      <c r="EBN57" s="375"/>
      <c r="EBO57" s="374"/>
      <c r="EBP57" s="375"/>
      <c r="EBQ57" s="374"/>
      <c r="EBR57" s="375"/>
      <c r="EBS57" s="374"/>
      <c r="EBT57" s="375"/>
      <c r="EBU57" s="374"/>
      <c r="EBV57" s="375"/>
      <c r="EBW57" s="374"/>
      <c r="EBX57" s="375"/>
      <c r="EBY57" s="374"/>
      <c r="EBZ57" s="375"/>
      <c r="ECA57" s="374"/>
      <c r="ECB57" s="375"/>
      <c r="ECC57" s="374"/>
      <c r="ECD57" s="375"/>
      <c r="ECE57" s="374"/>
      <c r="ECF57" s="375"/>
      <c r="ECG57" s="374"/>
      <c r="ECH57" s="375"/>
      <c r="ECI57" s="374"/>
      <c r="ECJ57" s="375"/>
      <c r="ECK57" s="374"/>
      <c r="ECL57" s="375"/>
      <c r="ECM57" s="374"/>
      <c r="ECN57" s="375"/>
      <c r="ECO57" s="374"/>
      <c r="ECP57" s="375"/>
      <c r="ECQ57" s="374"/>
      <c r="ECR57" s="375"/>
      <c r="ECS57" s="374"/>
      <c r="ECT57" s="375"/>
      <c r="ECU57" s="374"/>
      <c r="ECV57" s="375"/>
      <c r="ECW57" s="374"/>
      <c r="ECX57" s="375"/>
      <c r="ECY57" s="374"/>
      <c r="ECZ57" s="375"/>
      <c r="EDA57" s="374"/>
      <c r="EDB57" s="375"/>
      <c r="EDC57" s="374"/>
      <c r="EDD57" s="375"/>
      <c r="EDE57" s="374"/>
      <c r="EDF57" s="375"/>
      <c r="EDG57" s="374"/>
      <c r="EDH57" s="375"/>
      <c r="EDI57" s="374"/>
      <c r="EDJ57" s="375"/>
      <c r="EDK57" s="374"/>
      <c r="EDL57" s="375"/>
      <c r="EDM57" s="374"/>
      <c r="EDN57" s="375"/>
      <c r="EDO57" s="374"/>
      <c r="EDP57" s="375"/>
      <c r="EDQ57" s="374"/>
      <c r="EDR57" s="375"/>
      <c r="EDS57" s="374"/>
      <c r="EDT57" s="375"/>
      <c r="EDU57" s="374"/>
      <c r="EDV57" s="375"/>
      <c r="EDW57" s="374"/>
      <c r="EDX57" s="375"/>
      <c r="EDY57" s="374"/>
      <c r="EDZ57" s="375"/>
      <c r="EEA57" s="374"/>
      <c r="EEB57" s="375"/>
      <c r="EEC57" s="374"/>
      <c r="EED57" s="375"/>
      <c r="EEE57" s="374"/>
      <c r="EEF57" s="375"/>
      <c r="EEG57" s="374"/>
      <c r="EEH57" s="375"/>
      <c r="EEI57" s="374"/>
      <c r="EEJ57" s="375"/>
      <c r="EEK57" s="374"/>
      <c r="EEL57" s="375"/>
      <c r="EEM57" s="374"/>
      <c r="EEN57" s="375"/>
      <c r="EEO57" s="374"/>
      <c r="EEP57" s="375"/>
      <c r="EEQ57" s="374"/>
      <c r="EER57" s="375"/>
      <c r="EES57" s="374"/>
      <c r="EET57" s="375"/>
      <c r="EEU57" s="374"/>
      <c r="EEV57" s="375"/>
      <c r="EEW57" s="374"/>
      <c r="EEX57" s="375"/>
      <c r="EEY57" s="374"/>
      <c r="EEZ57" s="375"/>
      <c r="EFA57" s="374"/>
      <c r="EFB57" s="375"/>
      <c r="EFC57" s="374"/>
      <c r="EFD57" s="375"/>
      <c r="EFE57" s="374"/>
      <c r="EFF57" s="375"/>
      <c r="EFG57" s="374"/>
      <c r="EFH57" s="375"/>
      <c r="EFI57" s="374"/>
      <c r="EFJ57" s="375"/>
      <c r="EFK57" s="374"/>
      <c r="EFL57" s="375"/>
      <c r="EFM57" s="374"/>
      <c r="EFN57" s="375"/>
      <c r="EFO57" s="374"/>
      <c r="EFP57" s="375"/>
      <c r="EFQ57" s="374"/>
      <c r="EFR57" s="375"/>
      <c r="EFS57" s="374"/>
      <c r="EFT57" s="375"/>
      <c r="EFU57" s="374"/>
      <c r="EFV57" s="375"/>
      <c r="EFW57" s="374"/>
      <c r="EFX57" s="375"/>
      <c r="EFY57" s="374"/>
      <c r="EFZ57" s="375"/>
      <c r="EGA57" s="374"/>
      <c r="EGB57" s="375"/>
      <c r="EGC57" s="374"/>
      <c r="EGD57" s="375"/>
      <c r="EGE57" s="374"/>
      <c r="EGF57" s="375"/>
      <c r="EGG57" s="374"/>
      <c r="EGH57" s="375"/>
      <c r="EGI57" s="374"/>
      <c r="EGJ57" s="375"/>
      <c r="EGK57" s="374"/>
      <c r="EGL57" s="375"/>
      <c r="EGM57" s="374"/>
      <c r="EGN57" s="375"/>
      <c r="EGO57" s="374"/>
      <c r="EGP57" s="375"/>
      <c r="EGQ57" s="374"/>
      <c r="EGR57" s="375"/>
      <c r="EGS57" s="374"/>
      <c r="EGT57" s="375"/>
      <c r="EGU57" s="374"/>
      <c r="EGV57" s="375"/>
      <c r="EGW57" s="374"/>
      <c r="EGX57" s="375"/>
      <c r="EGY57" s="374"/>
      <c r="EGZ57" s="375"/>
      <c r="EHA57" s="374"/>
      <c r="EHB57" s="375"/>
      <c r="EHC57" s="374"/>
      <c r="EHD57" s="375"/>
      <c r="EHE57" s="374"/>
      <c r="EHF57" s="375"/>
      <c r="EHG57" s="374"/>
      <c r="EHH57" s="375"/>
      <c r="EHI57" s="374"/>
      <c r="EHJ57" s="375"/>
      <c r="EHK57" s="374"/>
      <c r="EHL57" s="375"/>
      <c r="EHM57" s="374"/>
      <c r="EHN57" s="375"/>
      <c r="EHO57" s="374"/>
      <c r="EHP57" s="375"/>
      <c r="EHQ57" s="374"/>
      <c r="EHR57" s="375"/>
      <c r="EHS57" s="374"/>
      <c r="EHT57" s="375"/>
      <c r="EHU57" s="374"/>
      <c r="EHV57" s="375"/>
      <c r="EHW57" s="374"/>
      <c r="EHX57" s="375"/>
      <c r="EHY57" s="374"/>
      <c r="EHZ57" s="375"/>
      <c r="EIA57" s="374"/>
      <c r="EIB57" s="375"/>
      <c r="EIC57" s="374"/>
      <c r="EID57" s="375"/>
      <c r="EIE57" s="374"/>
      <c r="EIF57" s="375"/>
      <c r="EIG57" s="374"/>
      <c r="EIH57" s="375"/>
      <c r="EII57" s="374"/>
      <c r="EIJ57" s="375"/>
      <c r="EIK57" s="374"/>
      <c r="EIL57" s="375"/>
      <c r="EIM57" s="374"/>
      <c r="EIN57" s="375"/>
      <c r="EIO57" s="374"/>
      <c r="EIP57" s="375"/>
      <c r="EIQ57" s="374"/>
      <c r="EIR57" s="375"/>
      <c r="EIS57" s="374"/>
      <c r="EIT57" s="375"/>
      <c r="EIU57" s="374"/>
      <c r="EIV57" s="375"/>
      <c r="EIW57" s="374"/>
      <c r="EIX57" s="375"/>
      <c r="EIY57" s="374"/>
      <c r="EIZ57" s="375"/>
      <c r="EJA57" s="374"/>
      <c r="EJB57" s="375"/>
      <c r="EJC57" s="374"/>
      <c r="EJD57" s="375"/>
      <c r="EJE57" s="374"/>
      <c r="EJF57" s="375"/>
      <c r="EJG57" s="374"/>
      <c r="EJH57" s="375"/>
      <c r="EJI57" s="374"/>
      <c r="EJJ57" s="375"/>
      <c r="EJK57" s="374"/>
      <c r="EJL57" s="375"/>
      <c r="EJM57" s="374"/>
      <c r="EJN57" s="375"/>
      <c r="EJO57" s="374"/>
      <c r="EJP57" s="375"/>
      <c r="EJQ57" s="374"/>
      <c r="EJR57" s="375"/>
      <c r="EJS57" s="374"/>
      <c r="EJT57" s="375"/>
      <c r="EJU57" s="374"/>
      <c r="EJV57" s="375"/>
      <c r="EJW57" s="374"/>
      <c r="EJX57" s="375"/>
      <c r="EJY57" s="374"/>
      <c r="EJZ57" s="375"/>
      <c r="EKA57" s="374"/>
      <c r="EKB57" s="375"/>
      <c r="EKC57" s="374"/>
      <c r="EKD57" s="375"/>
      <c r="EKE57" s="374"/>
      <c r="EKF57" s="375"/>
      <c r="EKG57" s="374"/>
      <c r="EKH57" s="375"/>
      <c r="EKI57" s="374"/>
      <c r="EKJ57" s="375"/>
      <c r="EKK57" s="374"/>
      <c r="EKL57" s="375"/>
      <c r="EKM57" s="374"/>
      <c r="EKN57" s="375"/>
      <c r="EKO57" s="374"/>
      <c r="EKP57" s="375"/>
      <c r="EKQ57" s="374"/>
      <c r="EKR57" s="375"/>
      <c r="EKS57" s="374"/>
      <c r="EKT57" s="375"/>
      <c r="EKU57" s="374"/>
      <c r="EKV57" s="375"/>
      <c r="EKW57" s="374"/>
      <c r="EKX57" s="375"/>
      <c r="EKY57" s="374"/>
      <c r="EKZ57" s="375"/>
      <c r="ELA57" s="374"/>
      <c r="ELB57" s="375"/>
      <c r="ELC57" s="374"/>
      <c r="ELD57" s="375"/>
      <c r="ELE57" s="374"/>
      <c r="ELF57" s="375"/>
      <c r="ELG57" s="374"/>
      <c r="ELH57" s="375"/>
      <c r="ELI57" s="374"/>
      <c r="ELJ57" s="375"/>
      <c r="ELK57" s="374"/>
      <c r="ELL57" s="375"/>
      <c r="ELM57" s="374"/>
      <c r="ELN57" s="375"/>
      <c r="ELO57" s="374"/>
      <c r="ELP57" s="375"/>
      <c r="ELQ57" s="374"/>
      <c r="ELR57" s="375"/>
      <c r="ELS57" s="374"/>
      <c r="ELT57" s="375"/>
      <c r="ELU57" s="374"/>
      <c r="ELV57" s="375"/>
      <c r="ELW57" s="374"/>
      <c r="ELX57" s="375"/>
      <c r="ELY57" s="374"/>
      <c r="ELZ57" s="375"/>
      <c r="EMA57" s="374"/>
      <c r="EMB57" s="375"/>
      <c r="EMC57" s="374"/>
      <c r="EMD57" s="375"/>
      <c r="EME57" s="374"/>
      <c r="EMF57" s="375"/>
      <c r="EMG57" s="374"/>
      <c r="EMH57" s="375"/>
      <c r="EMI57" s="374"/>
      <c r="EMJ57" s="375"/>
      <c r="EMK57" s="374"/>
      <c r="EML57" s="375"/>
      <c r="EMM57" s="374"/>
      <c r="EMN57" s="375"/>
      <c r="EMO57" s="374"/>
      <c r="EMP57" s="375"/>
      <c r="EMQ57" s="374"/>
      <c r="EMR57" s="375"/>
      <c r="EMS57" s="374"/>
      <c r="EMT57" s="375"/>
      <c r="EMU57" s="374"/>
      <c r="EMV57" s="375"/>
      <c r="EMW57" s="374"/>
      <c r="EMX57" s="375"/>
      <c r="EMY57" s="374"/>
      <c r="EMZ57" s="375"/>
      <c r="ENA57" s="374"/>
      <c r="ENB57" s="375"/>
      <c r="ENC57" s="374"/>
      <c r="END57" s="375"/>
      <c r="ENE57" s="374"/>
      <c r="ENF57" s="375"/>
      <c r="ENG57" s="374"/>
      <c r="ENH57" s="375"/>
      <c r="ENI57" s="374"/>
      <c r="ENJ57" s="375"/>
      <c r="ENK57" s="374"/>
      <c r="ENL57" s="375"/>
      <c r="ENM57" s="374"/>
      <c r="ENN57" s="375"/>
      <c r="ENO57" s="374"/>
      <c r="ENP57" s="375"/>
      <c r="ENQ57" s="374"/>
      <c r="ENR57" s="375"/>
      <c r="ENS57" s="374"/>
      <c r="ENT57" s="375"/>
      <c r="ENU57" s="374"/>
      <c r="ENV57" s="375"/>
      <c r="ENW57" s="374"/>
      <c r="ENX57" s="375"/>
      <c r="ENY57" s="374"/>
      <c r="ENZ57" s="375"/>
      <c r="EOA57" s="374"/>
      <c r="EOB57" s="375"/>
      <c r="EOC57" s="374"/>
      <c r="EOD57" s="375"/>
      <c r="EOE57" s="374"/>
      <c r="EOF57" s="375"/>
      <c r="EOG57" s="374"/>
      <c r="EOH57" s="375"/>
      <c r="EOI57" s="374"/>
      <c r="EOJ57" s="375"/>
      <c r="EOK57" s="374"/>
      <c r="EOL57" s="375"/>
      <c r="EOM57" s="374"/>
      <c r="EON57" s="375"/>
      <c r="EOO57" s="374"/>
      <c r="EOP57" s="375"/>
      <c r="EOQ57" s="374"/>
      <c r="EOR57" s="375"/>
      <c r="EOS57" s="374"/>
      <c r="EOT57" s="375"/>
      <c r="EOU57" s="374"/>
      <c r="EOV57" s="375"/>
      <c r="EOW57" s="374"/>
      <c r="EOX57" s="375"/>
      <c r="EOY57" s="374"/>
      <c r="EOZ57" s="375"/>
      <c r="EPA57" s="374"/>
      <c r="EPB57" s="375"/>
      <c r="EPC57" s="374"/>
      <c r="EPD57" s="375"/>
      <c r="EPE57" s="374"/>
      <c r="EPF57" s="375"/>
      <c r="EPG57" s="374"/>
      <c r="EPH57" s="375"/>
      <c r="EPI57" s="374"/>
      <c r="EPJ57" s="375"/>
      <c r="EPK57" s="374"/>
      <c r="EPL57" s="375"/>
      <c r="EPM57" s="374"/>
      <c r="EPN57" s="375"/>
      <c r="EPO57" s="374"/>
      <c r="EPP57" s="375"/>
      <c r="EPQ57" s="374"/>
      <c r="EPR57" s="375"/>
      <c r="EPS57" s="374"/>
      <c r="EPT57" s="375"/>
      <c r="EPU57" s="374"/>
      <c r="EPV57" s="375"/>
      <c r="EPW57" s="374"/>
      <c r="EPX57" s="375"/>
      <c r="EPY57" s="374"/>
      <c r="EPZ57" s="375"/>
      <c r="EQA57" s="374"/>
      <c r="EQB57" s="375"/>
      <c r="EQC57" s="374"/>
      <c r="EQD57" s="375"/>
      <c r="EQE57" s="374"/>
      <c r="EQF57" s="375"/>
      <c r="EQG57" s="374"/>
      <c r="EQH57" s="375"/>
      <c r="EQI57" s="374"/>
      <c r="EQJ57" s="375"/>
      <c r="EQK57" s="374"/>
      <c r="EQL57" s="375"/>
      <c r="EQM57" s="374"/>
      <c r="EQN57" s="375"/>
      <c r="EQO57" s="374"/>
      <c r="EQP57" s="375"/>
      <c r="EQQ57" s="374"/>
      <c r="EQR57" s="375"/>
      <c r="EQS57" s="374"/>
      <c r="EQT57" s="375"/>
      <c r="EQU57" s="374"/>
      <c r="EQV57" s="375"/>
      <c r="EQW57" s="374"/>
      <c r="EQX57" s="375"/>
      <c r="EQY57" s="374"/>
      <c r="EQZ57" s="375"/>
      <c r="ERA57" s="374"/>
      <c r="ERB57" s="375"/>
      <c r="ERC57" s="374"/>
      <c r="ERD57" s="375"/>
      <c r="ERE57" s="374"/>
      <c r="ERF57" s="375"/>
      <c r="ERG57" s="374"/>
      <c r="ERH57" s="375"/>
      <c r="ERI57" s="374"/>
      <c r="ERJ57" s="375"/>
      <c r="ERK57" s="374"/>
      <c r="ERL57" s="375"/>
      <c r="ERM57" s="374"/>
      <c r="ERN57" s="375"/>
      <c r="ERO57" s="374"/>
      <c r="ERP57" s="375"/>
      <c r="ERQ57" s="374"/>
      <c r="ERR57" s="375"/>
      <c r="ERS57" s="374"/>
      <c r="ERT57" s="375"/>
      <c r="ERU57" s="374"/>
      <c r="ERV57" s="375"/>
      <c r="ERW57" s="374"/>
      <c r="ERX57" s="375"/>
      <c r="ERY57" s="374"/>
      <c r="ERZ57" s="375"/>
      <c r="ESA57" s="374"/>
      <c r="ESB57" s="375"/>
      <c r="ESC57" s="374"/>
      <c r="ESD57" s="375"/>
      <c r="ESE57" s="374"/>
      <c r="ESF57" s="375"/>
      <c r="ESG57" s="374"/>
      <c r="ESH57" s="375"/>
      <c r="ESI57" s="374"/>
      <c r="ESJ57" s="375"/>
      <c r="ESK57" s="374"/>
      <c r="ESL57" s="375"/>
      <c r="ESM57" s="374"/>
      <c r="ESN57" s="375"/>
      <c r="ESO57" s="374"/>
      <c r="ESP57" s="375"/>
      <c r="ESQ57" s="374"/>
      <c r="ESR57" s="375"/>
      <c r="ESS57" s="374"/>
      <c r="EST57" s="375"/>
      <c r="ESU57" s="374"/>
      <c r="ESV57" s="375"/>
      <c r="ESW57" s="374"/>
      <c r="ESX57" s="375"/>
      <c r="ESY57" s="374"/>
      <c r="ESZ57" s="375"/>
      <c r="ETA57" s="374"/>
      <c r="ETB57" s="375"/>
      <c r="ETC57" s="374"/>
      <c r="ETD57" s="375"/>
      <c r="ETE57" s="374"/>
      <c r="ETF57" s="375"/>
      <c r="ETG57" s="374"/>
      <c r="ETH57" s="375"/>
      <c r="ETI57" s="374"/>
      <c r="ETJ57" s="375"/>
      <c r="ETK57" s="374"/>
      <c r="ETL57" s="375"/>
      <c r="ETM57" s="374"/>
      <c r="ETN57" s="375"/>
      <c r="ETO57" s="374"/>
      <c r="ETP57" s="375"/>
      <c r="ETQ57" s="374"/>
      <c r="ETR57" s="375"/>
      <c r="ETS57" s="374"/>
      <c r="ETT57" s="375"/>
      <c r="ETU57" s="374"/>
      <c r="ETV57" s="375"/>
      <c r="ETW57" s="374"/>
      <c r="ETX57" s="375"/>
      <c r="ETY57" s="374"/>
      <c r="ETZ57" s="375"/>
      <c r="EUA57" s="374"/>
      <c r="EUB57" s="375"/>
      <c r="EUC57" s="374"/>
      <c r="EUD57" s="375"/>
      <c r="EUE57" s="374"/>
      <c r="EUF57" s="375"/>
      <c r="EUG57" s="374"/>
      <c r="EUH57" s="375"/>
      <c r="EUI57" s="374"/>
      <c r="EUJ57" s="375"/>
      <c r="EUK57" s="374"/>
      <c r="EUL57" s="375"/>
      <c r="EUM57" s="374"/>
      <c r="EUN57" s="375"/>
      <c r="EUO57" s="374"/>
      <c r="EUP57" s="375"/>
      <c r="EUQ57" s="374"/>
      <c r="EUR57" s="375"/>
      <c r="EUS57" s="374"/>
      <c r="EUT57" s="375"/>
      <c r="EUU57" s="374"/>
      <c r="EUV57" s="375"/>
      <c r="EUW57" s="374"/>
      <c r="EUX57" s="375"/>
      <c r="EUY57" s="374"/>
      <c r="EUZ57" s="375"/>
      <c r="EVA57" s="374"/>
      <c r="EVB57" s="375"/>
      <c r="EVC57" s="374"/>
      <c r="EVD57" s="375"/>
      <c r="EVE57" s="374"/>
      <c r="EVF57" s="375"/>
      <c r="EVG57" s="374"/>
      <c r="EVH57" s="375"/>
      <c r="EVI57" s="374"/>
      <c r="EVJ57" s="375"/>
      <c r="EVK57" s="374"/>
      <c r="EVL57" s="375"/>
      <c r="EVM57" s="374"/>
      <c r="EVN57" s="375"/>
      <c r="EVO57" s="374"/>
      <c r="EVP57" s="375"/>
      <c r="EVQ57" s="374"/>
      <c r="EVR57" s="375"/>
      <c r="EVS57" s="374"/>
      <c r="EVT57" s="375"/>
      <c r="EVU57" s="374"/>
      <c r="EVV57" s="375"/>
      <c r="EVW57" s="374"/>
      <c r="EVX57" s="375"/>
      <c r="EVY57" s="374"/>
      <c r="EVZ57" s="375"/>
      <c r="EWA57" s="374"/>
      <c r="EWB57" s="375"/>
      <c r="EWC57" s="374"/>
      <c r="EWD57" s="375"/>
      <c r="EWE57" s="374"/>
      <c r="EWF57" s="375"/>
      <c r="EWG57" s="374"/>
      <c r="EWH57" s="375"/>
      <c r="EWI57" s="374"/>
      <c r="EWJ57" s="375"/>
      <c r="EWK57" s="374"/>
      <c r="EWL57" s="375"/>
      <c r="EWM57" s="374"/>
      <c r="EWN57" s="375"/>
      <c r="EWO57" s="374"/>
      <c r="EWP57" s="375"/>
      <c r="EWQ57" s="374"/>
      <c r="EWR57" s="375"/>
      <c r="EWS57" s="374"/>
      <c r="EWT57" s="375"/>
      <c r="EWU57" s="374"/>
      <c r="EWV57" s="375"/>
      <c r="EWW57" s="374"/>
      <c r="EWX57" s="375"/>
      <c r="EWY57" s="374"/>
      <c r="EWZ57" s="375"/>
      <c r="EXA57" s="374"/>
      <c r="EXB57" s="375"/>
      <c r="EXC57" s="374"/>
      <c r="EXD57" s="375"/>
      <c r="EXE57" s="374"/>
      <c r="EXF57" s="375"/>
      <c r="EXG57" s="374"/>
      <c r="EXH57" s="375"/>
      <c r="EXI57" s="374"/>
      <c r="EXJ57" s="375"/>
      <c r="EXK57" s="374"/>
      <c r="EXL57" s="375"/>
      <c r="EXM57" s="374"/>
      <c r="EXN57" s="375"/>
      <c r="EXO57" s="374"/>
      <c r="EXP57" s="375"/>
      <c r="EXQ57" s="374"/>
      <c r="EXR57" s="375"/>
      <c r="EXS57" s="374"/>
      <c r="EXT57" s="375"/>
      <c r="EXU57" s="374"/>
      <c r="EXV57" s="375"/>
      <c r="EXW57" s="374"/>
      <c r="EXX57" s="375"/>
      <c r="EXY57" s="374"/>
      <c r="EXZ57" s="375"/>
      <c r="EYA57" s="374"/>
      <c r="EYB57" s="375"/>
      <c r="EYC57" s="374"/>
      <c r="EYD57" s="375"/>
      <c r="EYE57" s="374"/>
      <c r="EYF57" s="375"/>
      <c r="EYG57" s="374"/>
      <c r="EYH57" s="375"/>
      <c r="EYI57" s="374"/>
      <c r="EYJ57" s="375"/>
      <c r="EYK57" s="374"/>
      <c r="EYL57" s="375"/>
      <c r="EYM57" s="374"/>
      <c r="EYN57" s="375"/>
      <c r="EYO57" s="374"/>
      <c r="EYP57" s="375"/>
      <c r="EYQ57" s="374"/>
      <c r="EYR57" s="375"/>
      <c r="EYS57" s="374"/>
      <c r="EYT57" s="375"/>
      <c r="EYU57" s="374"/>
      <c r="EYV57" s="375"/>
      <c r="EYW57" s="374"/>
      <c r="EYX57" s="375"/>
      <c r="EYY57" s="374"/>
      <c r="EYZ57" s="375"/>
      <c r="EZA57" s="374"/>
      <c r="EZB57" s="375"/>
      <c r="EZC57" s="374"/>
      <c r="EZD57" s="375"/>
      <c r="EZE57" s="374"/>
      <c r="EZF57" s="375"/>
      <c r="EZG57" s="374"/>
      <c r="EZH57" s="375"/>
      <c r="EZI57" s="374"/>
      <c r="EZJ57" s="375"/>
      <c r="EZK57" s="374"/>
      <c r="EZL57" s="375"/>
      <c r="EZM57" s="374"/>
      <c r="EZN57" s="375"/>
      <c r="EZO57" s="374"/>
      <c r="EZP57" s="375"/>
      <c r="EZQ57" s="374"/>
      <c r="EZR57" s="375"/>
      <c r="EZS57" s="374"/>
      <c r="EZT57" s="375"/>
      <c r="EZU57" s="374"/>
      <c r="EZV57" s="375"/>
      <c r="EZW57" s="374"/>
      <c r="EZX57" s="375"/>
      <c r="EZY57" s="374"/>
      <c r="EZZ57" s="375"/>
      <c r="FAA57" s="374"/>
      <c r="FAB57" s="375"/>
      <c r="FAC57" s="374"/>
      <c r="FAD57" s="375"/>
      <c r="FAE57" s="374"/>
      <c r="FAF57" s="375"/>
      <c r="FAG57" s="374"/>
      <c r="FAH57" s="375"/>
      <c r="FAI57" s="374"/>
      <c r="FAJ57" s="375"/>
      <c r="FAK57" s="374"/>
      <c r="FAL57" s="375"/>
      <c r="FAM57" s="374"/>
      <c r="FAN57" s="375"/>
      <c r="FAO57" s="374"/>
      <c r="FAP57" s="375"/>
      <c r="FAQ57" s="374"/>
      <c r="FAR57" s="375"/>
      <c r="FAS57" s="374"/>
      <c r="FAT57" s="375"/>
      <c r="FAU57" s="374"/>
      <c r="FAV57" s="375"/>
      <c r="FAW57" s="374"/>
      <c r="FAX57" s="375"/>
      <c r="FAY57" s="374"/>
      <c r="FAZ57" s="375"/>
      <c r="FBA57" s="374"/>
      <c r="FBB57" s="375"/>
      <c r="FBC57" s="374"/>
      <c r="FBD57" s="375"/>
      <c r="FBE57" s="374"/>
      <c r="FBF57" s="375"/>
      <c r="FBG57" s="374"/>
      <c r="FBH57" s="375"/>
      <c r="FBI57" s="374"/>
      <c r="FBJ57" s="375"/>
      <c r="FBK57" s="374"/>
      <c r="FBL57" s="375"/>
      <c r="FBM57" s="374"/>
      <c r="FBN57" s="375"/>
      <c r="FBO57" s="374"/>
      <c r="FBP57" s="375"/>
      <c r="FBQ57" s="374"/>
      <c r="FBR57" s="375"/>
      <c r="FBS57" s="374"/>
      <c r="FBT57" s="375"/>
      <c r="FBU57" s="374"/>
      <c r="FBV57" s="375"/>
      <c r="FBW57" s="374"/>
      <c r="FBX57" s="375"/>
      <c r="FBY57" s="374"/>
      <c r="FBZ57" s="375"/>
      <c r="FCA57" s="374"/>
      <c r="FCB57" s="375"/>
      <c r="FCC57" s="374"/>
      <c r="FCD57" s="375"/>
      <c r="FCE57" s="374"/>
      <c r="FCF57" s="375"/>
      <c r="FCG57" s="374"/>
      <c r="FCH57" s="375"/>
      <c r="FCI57" s="374"/>
      <c r="FCJ57" s="375"/>
      <c r="FCK57" s="374"/>
      <c r="FCL57" s="375"/>
      <c r="FCM57" s="374"/>
      <c r="FCN57" s="375"/>
      <c r="FCO57" s="374"/>
      <c r="FCP57" s="375"/>
      <c r="FCQ57" s="374"/>
      <c r="FCR57" s="375"/>
      <c r="FCS57" s="374"/>
      <c r="FCT57" s="375"/>
      <c r="FCU57" s="374"/>
      <c r="FCV57" s="375"/>
      <c r="FCW57" s="374"/>
      <c r="FCX57" s="375"/>
      <c r="FCY57" s="374"/>
      <c r="FCZ57" s="375"/>
      <c r="FDA57" s="374"/>
      <c r="FDB57" s="375"/>
      <c r="FDC57" s="374"/>
      <c r="FDD57" s="375"/>
      <c r="FDE57" s="374"/>
      <c r="FDF57" s="375"/>
      <c r="FDG57" s="374"/>
      <c r="FDH57" s="375"/>
      <c r="FDI57" s="374"/>
      <c r="FDJ57" s="375"/>
      <c r="FDK57" s="374"/>
      <c r="FDL57" s="375"/>
      <c r="FDM57" s="374"/>
      <c r="FDN57" s="375"/>
      <c r="FDO57" s="374"/>
      <c r="FDP57" s="375"/>
      <c r="FDQ57" s="374"/>
      <c r="FDR57" s="375"/>
      <c r="FDS57" s="374"/>
      <c r="FDT57" s="375"/>
      <c r="FDU57" s="374"/>
      <c r="FDV57" s="375"/>
      <c r="FDW57" s="374"/>
      <c r="FDX57" s="375"/>
      <c r="FDY57" s="374"/>
      <c r="FDZ57" s="375"/>
      <c r="FEA57" s="374"/>
      <c r="FEB57" s="375"/>
      <c r="FEC57" s="374"/>
      <c r="FED57" s="375"/>
      <c r="FEE57" s="374"/>
      <c r="FEF57" s="375"/>
      <c r="FEG57" s="374"/>
      <c r="FEH57" s="375"/>
      <c r="FEI57" s="374"/>
      <c r="FEJ57" s="375"/>
      <c r="FEK57" s="374"/>
      <c r="FEL57" s="375"/>
      <c r="FEM57" s="374"/>
      <c r="FEN57" s="375"/>
      <c r="FEO57" s="374"/>
      <c r="FEP57" s="375"/>
      <c r="FEQ57" s="374"/>
      <c r="FER57" s="375"/>
      <c r="FES57" s="374"/>
      <c r="FET57" s="375"/>
      <c r="FEU57" s="374"/>
      <c r="FEV57" s="375"/>
      <c r="FEW57" s="374"/>
      <c r="FEX57" s="375"/>
      <c r="FEY57" s="374"/>
      <c r="FEZ57" s="375"/>
      <c r="FFA57" s="374"/>
      <c r="FFB57" s="375"/>
      <c r="FFC57" s="374"/>
      <c r="FFD57" s="375"/>
      <c r="FFE57" s="374"/>
      <c r="FFF57" s="375"/>
      <c r="FFG57" s="374"/>
      <c r="FFH57" s="375"/>
      <c r="FFI57" s="374"/>
      <c r="FFJ57" s="375"/>
      <c r="FFK57" s="374"/>
      <c r="FFL57" s="375"/>
      <c r="FFM57" s="374"/>
      <c r="FFN57" s="375"/>
      <c r="FFO57" s="374"/>
      <c r="FFP57" s="375"/>
      <c r="FFQ57" s="374"/>
      <c r="FFR57" s="375"/>
      <c r="FFS57" s="374"/>
      <c r="FFT57" s="375"/>
      <c r="FFU57" s="374"/>
      <c r="FFV57" s="375"/>
      <c r="FFW57" s="374"/>
      <c r="FFX57" s="375"/>
      <c r="FFY57" s="374"/>
      <c r="FFZ57" s="375"/>
      <c r="FGA57" s="374"/>
      <c r="FGB57" s="375"/>
      <c r="FGC57" s="374"/>
      <c r="FGD57" s="375"/>
      <c r="FGE57" s="374"/>
      <c r="FGF57" s="375"/>
      <c r="FGG57" s="374"/>
      <c r="FGH57" s="375"/>
      <c r="FGI57" s="374"/>
      <c r="FGJ57" s="375"/>
      <c r="FGK57" s="374"/>
      <c r="FGL57" s="375"/>
      <c r="FGM57" s="374"/>
      <c r="FGN57" s="375"/>
      <c r="FGO57" s="374"/>
      <c r="FGP57" s="375"/>
      <c r="FGQ57" s="374"/>
      <c r="FGR57" s="375"/>
      <c r="FGS57" s="374"/>
      <c r="FGT57" s="375"/>
      <c r="FGU57" s="374"/>
      <c r="FGV57" s="375"/>
      <c r="FGW57" s="374"/>
      <c r="FGX57" s="375"/>
      <c r="FGY57" s="374"/>
      <c r="FGZ57" s="375"/>
      <c r="FHA57" s="374"/>
      <c r="FHB57" s="375"/>
      <c r="FHC57" s="374"/>
      <c r="FHD57" s="375"/>
      <c r="FHE57" s="374"/>
      <c r="FHF57" s="375"/>
      <c r="FHG57" s="374"/>
      <c r="FHH57" s="375"/>
      <c r="FHI57" s="374"/>
      <c r="FHJ57" s="375"/>
      <c r="FHK57" s="374"/>
      <c r="FHL57" s="375"/>
      <c r="FHM57" s="374"/>
      <c r="FHN57" s="375"/>
      <c r="FHO57" s="374"/>
      <c r="FHP57" s="375"/>
      <c r="FHQ57" s="374"/>
      <c r="FHR57" s="375"/>
      <c r="FHS57" s="374"/>
      <c r="FHT57" s="375"/>
      <c r="FHU57" s="374"/>
      <c r="FHV57" s="375"/>
      <c r="FHW57" s="374"/>
      <c r="FHX57" s="375"/>
      <c r="FHY57" s="374"/>
      <c r="FHZ57" s="375"/>
      <c r="FIA57" s="374"/>
      <c r="FIB57" s="375"/>
      <c r="FIC57" s="374"/>
      <c r="FID57" s="375"/>
      <c r="FIE57" s="374"/>
      <c r="FIF57" s="375"/>
      <c r="FIG57" s="374"/>
      <c r="FIH57" s="375"/>
      <c r="FII57" s="374"/>
      <c r="FIJ57" s="375"/>
      <c r="FIK57" s="374"/>
      <c r="FIL57" s="375"/>
      <c r="FIM57" s="374"/>
      <c r="FIN57" s="375"/>
      <c r="FIO57" s="374"/>
      <c r="FIP57" s="375"/>
      <c r="FIQ57" s="374"/>
      <c r="FIR57" s="375"/>
      <c r="FIS57" s="374"/>
      <c r="FIT57" s="375"/>
      <c r="FIU57" s="374"/>
      <c r="FIV57" s="375"/>
      <c r="FIW57" s="374"/>
      <c r="FIX57" s="375"/>
      <c r="FIY57" s="374"/>
      <c r="FIZ57" s="375"/>
      <c r="FJA57" s="374"/>
      <c r="FJB57" s="375"/>
      <c r="FJC57" s="374"/>
      <c r="FJD57" s="375"/>
      <c r="FJE57" s="374"/>
      <c r="FJF57" s="375"/>
      <c r="FJG57" s="374"/>
      <c r="FJH57" s="375"/>
      <c r="FJI57" s="374"/>
      <c r="FJJ57" s="375"/>
      <c r="FJK57" s="374"/>
      <c r="FJL57" s="375"/>
      <c r="FJM57" s="374"/>
      <c r="FJN57" s="375"/>
      <c r="FJO57" s="374"/>
      <c r="FJP57" s="375"/>
      <c r="FJQ57" s="374"/>
      <c r="FJR57" s="375"/>
      <c r="FJS57" s="374"/>
      <c r="FJT57" s="375"/>
      <c r="FJU57" s="374"/>
      <c r="FJV57" s="375"/>
      <c r="FJW57" s="374"/>
      <c r="FJX57" s="375"/>
      <c r="FJY57" s="374"/>
      <c r="FJZ57" s="375"/>
      <c r="FKA57" s="374"/>
      <c r="FKB57" s="375"/>
      <c r="FKC57" s="374"/>
      <c r="FKD57" s="375"/>
      <c r="FKE57" s="374"/>
      <c r="FKF57" s="375"/>
      <c r="FKG57" s="374"/>
      <c r="FKH57" s="375"/>
      <c r="FKI57" s="374"/>
      <c r="FKJ57" s="375"/>
      <c r="FKK57" s="374"/>
      <c r="FKL57" s="375"/>
      <c r="FKM57" s="374"/>
      <c r="FKN57" s="375"/>
      <c r="FKO57" s="374"/>
      <c r="FKP57" s="375"/>
      <c r="FKQ57" s="374"/>
      <c r="FKR57" s="375"/>
      <c r="FKS57" s="374"/>
      <c r="FKT57" s="375"/>
      <c r="FKU57" s="374"/>
      <c r="FKV57" s="375"/>
      <c r="FKW57" s="374"/>
      <c r="FKX57" s="375"/>
      <c r="FKY57" s="374"/>
      <c r="FKZ57" s="375"/>
      <c r="FLA57" s="374"/>
      <c r="FLB57" s="375"/>
      <c r="FLC57" s="374"/>
      <c r="FLD57" s="375"/>
      <c r="FLE57" s="374"/>
      <c r="FLF57" s="375"/>
      <c r="FLG57" s="374"/>
      <c r="FLH57" s="375"/>
      <c r="FLI57" s="374"/>
      <c r="FLJ57" s="375"/>
      <c r="FLK57" s="374"/>
      <c r="FLL57" s="375"/>
      <c r="FLM57" s="374"/>
      <c r="FLN57" s="375"/>
      <c r="FLO57" s="374"/>
      <c r="FLP57" s="375"/>
      <c r="FLQ57" s="374"/>
      <c r="FLR57" s="375"/>
      <c r="FLS57" s="374"/>
      <c r="FLT57" s="375"/>
      <c r="FLU57" s="374"/>
      <c r="FLV57" s="375"/>
      <c r="FLW57" s="374"/>
      <c r="FLX57" s="375"/>
      <c r="FLY57" s="374"/>
      <c r="FLZ57" s="375"/>
      <c r="FMA57" s="374"/>
      <c r="FMB57" s="375"/>
      <c r="FMC57" s="374"/>
      <c r="FMD57" s="375"/>
      <c r="FME57" s="374"/>
      <c r="FMF57" s="375"/>
      <c r="FMG57" s="374"/>
      <c r="FMH57" s="375"/>
      <c r="FMI57" s="374"/>
      <c r="FMJ57" s="375"/>
      <c r="FMK57" s="374"/>
      <c r="FML57" s="375"/>
      <c r="FMM57" s="374"/>
      <c r="FMN57" s="375"/>
      <c r="FMO57" s="374"/>
      <c r="FMP57" s="375"/>
      <c r="FMQ57" s="374"/>
      <c r="FMR57" s="375"/>
      <c r="FMS57" s="374"/>
      <c r="FMT57" s="375"/>
      <c r="FMU57" s="374"/>
      <c r="FMV57" s="375"/>
      <c r="FMW57" s="374"/>
      <c r="FMX57" s="375"/>
      <c r="FMY57" s="374"/>
      <c r="FMZ57" s="375"/>
      <c r="FNA57" s="374"/>
      <c r="FNB57" s="375"/>
      <c r="FNC57" s="374"/>
      <c r="FND57" s="375"/>
      <c r="FNE57" s="374"/>
      <c r="FNF57" s="375"/>
      <c r="FNG57" s="374"/>
      <c r="FNH57" s="375"/>
      <c r="FNI57" s="374"/>
      <c r="FNJ57" s="375"/>
      <c r="FNK57" s="374"/>
      <c r="FNL57" s="375"/>
      <c r="FNM57" s="374"/>
      <c r="FNN57" s="375"/>
      <c r="FNO57" s="374"/>
      <c r="FNP57" s="375"/>
      <c r="FNQ57" s="374"/>
      <c r="FNR57" s="375"/>
      <c r="FNS57" s="374"/>
      <c r="FNT57" s="375"/>
      <c r="FNU57" s="374"/>
      <c r="FNV57" s="375"/>
      <c r="FNW57" s="374"/>
      <c r="FNX57" s="375"/>
      <c r="FNY57" s="374"/>
      <c r="FNZ57" s="375"/>
      <c r="FOA57" s="374"/>
      <c r="FOB57" s="375"/>
      <c r="FOC57" s="374"/>
      <c r="FOD57" s="375"/>
      <c r="FOE57" s="374"/>
      <c r="FOF57" s="375"/>
      <c r="FOG57" s="374"/>
      <c r="FOH57" s="375"/>
      <c r="FOI57" s="374"/>
      <c r="FOJ57" s="375"/>
      <c r="FOK57" s="374"/>
      <c r="FOL57" s="375"/>
      <c r="FOM57" s="374"/>
      <c r="FON57" s="375"/>
      <c r="FOO57" s="374"/>
      <c r="FOP57" s="375"/>
      <c r="FOQ57" s="374"/>
      <c r="FOR57" s="375"/>
      <c r="FOS57" s="374"/>
      <c r="FOT57" s="375"/>
      <c r="FOU57" s="374"/>
      <c r="FOV57" s="375"/>
      <c r="FOW57" s="374"/>
      <c r="FOX57" s="375"/>
      <c r="FOY57" s="374"/>
      <c r="FOZ57" s="375"/>
      <c r="FPA57" s="374"/>
      <c r="FPB57" s="375"/>
      <c r="FPC57" s="374"/>
      <c r="FPD57" s="375"/>
      <c r="FPE57" s="374"/>
      <c r="FPF57" s="375"/>
      <c r="FPG57" s="374"/>
      <c r="FPH57" s="375"/>
      <c r="FPI57" s="374"/>
      <c r="FPJ57" s="375"/>
      <c r="FPK57" s="374"/>
      <c r="FPL57" s="375"/>
      <c r="FPM57" s="374"/>
      <c r="FPN57" s="375"/>
      <c r="FPO57" s="374"/>
      <c r="FPP57" s="375"/>
      <c r="FPQ57" s="374"/>
      <c r="FPR57" s="375"/>
      <c r="FPS57" s="374"/>
      <c r="FPT57" s="375"/>
      <c r="FPU57" s="374"/>
      <c r="FPV57" s="375"/>
      <c r="FPW57" s="374"/>
      <c r="FPX57" s="375"/>
      <c r="FPY57" s="374"/>
      <c r="FPZ57" s="375"/>
      <c r="FQA57" s="374"/>
      <c r="FQB57" s="375"/>
      <c r="FQC57" s="374"/>
      <c r="FQD57" s="375"/>
      <c r="FQE57" s="374"/>
      <c r="FQF57" s="375"/>
      <c r="FQG57" s="374"/>
      <c r="FQH57" s="375"/>
      <c r="FQI57" s="374"/>
      <c r="FQJ57" s="375"/>
      <c r="FQK57" s="374"/>
      <c r="FQL57" s="375"/>
      <c r="FQM57" s="374"/>
      <c r="FQN57" s="375"/>
      <c r="FQO57" s="374"/>
      <c r="FQP57" s="375"/>
      <c r="FQQ57" s="374"/>
      <c r="FQR57" s="375"/>
      <c r="FQS57" s="374"/>
      <c r="FQT57" s="375"/>
      <c r="FQU57" s="374"/>
      <c r="FQV57" s="375"/>
      <c r="FQW57" s="374"/>
      <c r="FQX57" s="375"/>
      <c r="FQY57" s="374"/>
      <c r="FQZ57" s="375"/>
      <c r="FRA57" s="374"/>
      <c r="FRB57" s="375"/>
      <c r="FRC57" s="374"/>
      <c r="FRD57" s="375"/>
      <c r="FRE57" s="374"/>
      <c r="FRF57" s="375"/>
      <c r="FRG57" s="374"/>
      <c r="FRH57" s="375"/>
      <c r="FRI57" s="374"/>
      <c r="FRJ57" s="375"/>
      <c r="FRK57" s="374"/>
      <c r="FRL57" s="375"/>
      <c r="FRM57" s="374"/>
      <c r="FRN57" s="375"/>
      <c r="FRO57" s="374"/>
      <c r="FRP57" s="375"/>
      <c r="FRQ57" s="374"/>
      <c r="FRR57" s="375"/>
      <c r="FRS57" s="374"/>
      <c r="FRT57" s="375"/>
      <c r="FRU57" s="374"/>
      <c r="FRV57" s="375"/>
      <c r="FRW57" s="374"/>
      <c r="FRX57" s="375"/>
      <c r="FRY57" s="374"/>
      <c r="FRZ57" s="375"/>
      <c r="FSA57" s="374"/>
      <c r="FSB57" s="375"/>
      <c r="FSC57" s="374"/>
      <c r="FSD57" s="375"/>
      <c r="FSE57" s="374"/>
      <c r="FSF57" s="375"/>
      <c r="FSG57" s="374"/>
      <c r="FSH57" s="375"/>
      <c r="FSI57" s="374"/>
      <c r="FSJ57" s="375"/>
      <c r="FSK57" s="374"/>
      <c r="FSL57" s="375"/>
      <c r="FSM57" s="374"/>
      <c r="FSN57" s="375"/>
      <c r="FSO57" s="374"/>
      <c r="FSP57" s="375"/>
      <c r="FSQ57" s="374"/>
      <c r="FSR57" s="375"/>
      <c r="FSS57" s="374"/>
      <c r="FST57" s="375"/>
      <c r="FSU57" s="374"/>
      <c r="FSV57" s="375"/>
      <c r="FSW57" s="374"/>
      <c r="FSX57" s="375"/>
      <c r="FSY57" s="374"/>
      <c r="FSZ57" s="375"/>
      <c r="FTA57" s="374"/>
      <c r="FTB57" s="375"/>
      <c r="FTC57" s="374"/>
      <c r="FTD57" s="375"/>
      <c r="FTE57" s="374"/>
      <c r="FTF57" s="375"/>
      <c r="FTG57" s="374"/>
      <c r="FTH57" s="375"/>
      <c r="FTI57" s="374"/>
      <c r="FTJ57" s="375"/>
      <c r="FTK57" s="374"/>
      <c r="FTL57" s="375"/>
      <c r="FTM57" s="374"/>
      <c r="FTN57" s="375"/>
      <c r="FTO57" s="374"/>
      <c r="FTP57" s="375"/>
      <c r="FTQ57" s="374"/>
      <c r="FTR57" s="375"/>
      <c r="FTS57" s="374"/>
      <c r="FTT57" s="375"/>
      <c r="FTU57" s="374"/>
      <c r="FTV57" s="375"/>
      <c r="FTW57" s="374"/>
      <c r="FTX57" s="375"/>
      <c r="FTY57" s="374"/>
      <c r="FTZ57" s="375"/>
      <c r="FUA57" s="374"/>
      <c r="FUB57" s="375"/>
      <c r="FUC57" s="374"/>
      <c r="FUD57" s="375"/>
      <c r="FUE57" s="374"/>
      <c r="FUF57" s="375"/>
      <c r="FUG57" s="374"/>
      <c r="FUH57" s="375"/>
      <c r="FUI57" s="374"/>
      <c r="FUJ57" s="375"/>
      <c r="FUK57" s="374"/>
      <c r="FUL57" s="375"/>
      <c r="FUM57" s="374"/>
      <c r="FUN57" s="375"/>
      <c r="FUO57" s="374"/>
      <c r="FUP57" s="375"/>
      <c r="FUQ57" s="374"/>
      <c r="FUR57" s="375"/>
      <c r="FUS57" s="374"/>
      <c r="FUT57" s="375"/>
      <c r="FUU57" s="374"/>
      <c r="FUV57" s="375"/>
      <c r="FUW57" s="374"/>
      <c r="FUX57" s="375"/>
      <c r="FUY57" s="374"/>
      <c r="FUZ57" s="375"/>
      <c r="FVA57" s="374"/>
      <c r="FVB57" s="375"/>
      <c r="FVC57" s="374"/>
      <c r="FVD57" s="375"/>
      <c r="FVE57" s="374"/>
      <c r="FVF57" s="375"/>
      <c r="FVG57" s="374"/>
      <c r="FVH57" s="375"/>
      <c r="FVI57" s="374"/>
      <c r="FVJ57" s="375"/>
      <c r="FVK57" s="374"/>
      <c r="FVL57" s="375"/>
      <c r="FVM57" s="374"/>
      <c r="FVN57" s="375"/>
      <c r="FVO57" s="374"/>
      <c r="FVP57" s="375"/>
      <c r="FVQ57" s="374"/>
      <c r="FVR57" s="375"/>
      <c r="FVS57" s="374"/>
      <c r="FVT57" s="375"/>
      <c r="FVU57" s="374"/>
      <c r="FVV57" s="375"/>
      <c r="FVW57" s="374"/>
      <c r="FVX57" s="375"/>
      <c r="FVY57" s="374"/>
      <c r="FVZ57" s="375"/>
      <c r="FWA57" s="374"/>
      <c r="FWB57" s="375"/>
      <c r="FWC57" s="374"/>
      <c r="FWD57" s="375"/>
      <c r="FWE57" s="374"/>
      <c r="FWF57" s="375"/>
      <c r="FWG57" s="374"/>
      <c r="FWH57" s="375"/>
      <c r="FWI57" s="374"/>
      <c r="FWJ57" s="375"/>
      <c r="FWK57" s="374"/>
      <c r="FWL57" s="375"/>
      <c r="FWM57" s="374"/>
      <c r="FWN57" s="375"/>
      <c r="FWO57" s="374"/>
      <c r="FWP57" s="375"/>
      <c r="FWQ57" s="374"/>
      <c r="FWR57" s="375"/>
      <c r="FWS57" s="374"/>
      <c r="FWT57" s="375"/>
      <c r="FWU57" s="374"/>
      <c r="FWV57" s="375"/>
      <c r="FWW57" s="374"/>
      <c r="FWX57" s="375"/>
      <c r="FWY57" s="374"/>
      <c r="FWZ57" s="375"/>
      <c r="FXA57" s="374"/>
      <c r="FXB57" s="375"/>
      <c r="FXC57" s="374"/>
      <c r="FXD57" s="375"/>
      <c r="FXE57" s="374"/>
      <c r="FXF57" s="375"/>
      <c r="FXG57" s="374"/>
      <c r="FXH57" s="375"/>
      <c r="FXI57" s="374"/>
      <c r="FXJ57" s="375"/>
      <c r="FXK57" s="374"/>
      <c r="FXL57" s="375"/>
      <c r="FXM57" s="374"/>
      <c r="FXN57" s="375"/>
      <c r="FXO57" s="374"/>
      <c r="FXP57" s="375"/>
      <c r="FXQ57" s="374"/>
      <c r="FXR57" s="375"/>
      <c r="FXS57" s="374"/>
      <c r="FXT57" s="375"/>
      <c r="FXU57" s="374"/>
      <c r="FXV57" s="375"/>
      <c r="FXW57" s="374"/>
      <c r="FXX57" s="375"/>
      <c r="FXY57" s="374"/>
      <c r="FXZ57" s="375"/>
      <c r="FYA57" s="374"/>
      <c r="FYB57" s="375"/>
      <c r="FYC57" s="374"/>
      <c r="FYD57" s="375"/>
      <c r="FYE57" s="374"/>
      <c r="FYF57" s="375"/>
      <c r="FYG57" s="374"/>
      <c r="FYH57" s="375"/>
      <c r="FYI57" s="374"/>
      <c r="FYJ57" s="375"/>
      <c r="FYK57" s="374"/>
      <c r="FYL57" s="375"/>
      <c r="FYM57" s="374"/>
      <c r="FYN57" s="375"/>
      <c r="FYO57" s="374"/>
      <c r="FYP57" s="375"/>
      <c r="FYQ57" s="374"/>
      <c r="FYR57" s="375"/>
      <c r="FYS57" s="374"/>
      <c r="FYT57" s="375"/>
      <c r="FYU57" s="374"/>
      <c r="FYV57" s="375"/>
      <c r="FYW57" s="374"/>
      <c r="FYX57" s="375"/>
      <c r="FYY57" s="374"/>
      <c r="FYZ57" s="375"/>
      <c r="FZA57" s="374"/>
      <c r="FZB57" s="375"/>
      <c r="FZC57" s="374"/>
      <c r="FZD57" s="375"/>
      <c r="FZE57" s="374"/>
      <c r="FZF57" s="375"/>
      <c r="FZG57" s="374"/>
      <c r="FZH57" s="375"/>
      <c r="FZI57" s="374"/>
      <c r="FZJ57" s="375"/>
      <c r="FZK57" s="374"/>
      <c r="FZL57" s="375"/>
      <c r="FZM57" s="374"/>
      <c r="FZN57" s="375"/>
      <c r="FZO57" s="374"/>
      <c r="FZP57" s="375"/>
      <c r="FZQ57" s="374"/>
      <c r="FZR57" s="375"/>
      <c r="FZS57" s="374"/>
      <c r="FZT57" s="375"/>
      <c r="FZU57" s="374"/>
      <c r="FZV57" s="375"/>
      <c r="FZW57" s="374"/>
      <c r="FZX57" s="375"/>
      <c r="FZY57" s="374"/>
      <c r="FZZ57" s="375"/>
      <c r="GAA57" s="374"/>
      <c r="GAB57" s="375"/>
      <c r="GAC57" s="374"/>
      <c r="GAD57" s="375"/>
      <c r="GAE57" s="374"/>
      <c r="GAF57" s="375"/>
      <c r="GAG57" s="374"/>
      <c r="GAH57" s="375"/>
      <c r="GAI57" s="374"/>
      <c r="GAJ57" s="375"/>
      <c r="GAK57" s="374"/>
      <c r="GAL57" s="375"/>
      <c r="GAM57" s="374"/>
      <c r="GAN57" s="375"/>
      <c r="GAO57" s="374"/>
      <c r="GAP57" s="375"/>
      <c r="GAQ57" s="374"/>
      <c r="GAR57" s="375"/>
      <c r="GAS57" s="374"/>
      <c r="GAT57" s="375"/>
      <c r="GAU57" s="374"/>
      <c r="GAV57" s="375"/>
      <c r="GAW57" s="374"/>
      <c r="GAX57" s="375"/>
      <c r="GAY57" s="374"/>
      <c r="GAZ57" s="375"/>
      <c r="GBA57" s="374"/>
      <c r="GBB57" s="375"/>
      <c r="GBC57" s="374"/>
      <c r="GBD57" s="375"/>
      <c r="GBE57" s="374"/>
      <c r="GBF57" s="375"/>
      <c r="GBG57" s="374"/>
      <c r="GBH57" s="375"/>
      <c r="GBI57" s="374"/>
      <c r="GBJ57" s="375"/>
      <c r="GBK57" s="374"/>
      <c r="GBL57" s="375"/>
      <c r="GBM57" s="374"/>
      <c r="GBN57" s="375"/>
      <c r="GBO57" s="374"/>
      <c r="GBP57" s="375"/>
      <c r="GBQ57" s="374"/>
      <c r="GBR57" s="375"/>
      <c r="GBS57" s="374"/>
      <c r="GBT57" s="375"/>
      <c r="GBU57" s="374"/>
      <c r="GBV57" s="375"/>
      <c r="GBW57" s="374"/>
      <c r="GBX57" s="375"/>
      <c r="GBY57" s="374"/>
      <c r="GBZ57" s="375"/>
      <c r="GCA57" s="374"/>
      <c r="GCB57" s="375"/>
      <c r="GCC57" s="374"/>
      <c r="GCD57" s="375"/>
      <c r="GCE57" s="374"/>
      <c r="GCF57" s="375"/>
      <c r="GCG57" s="374"/>
      <c r="GCH57" s="375"/>
      <c r="GCI57" s="374"/>
      <c r="GCJ57" s="375"/>
      <c r="GCK57" s="374"/>
      <c r="GCL57" s="375"/>
      <c r="GCM57" s="374"/>
      <c r="GCN57" s="375"/>
      <c r="GCO57" s="374"/>
      <c r="GCP57" s="375"/>
      <c r="GCQ57" s="374"/>
      <c r="GCR57" s="375"/>
      <c r="GCS57" s="374"/>
      <c r="GCT57" s="375"/>
      <c r="GCU57" s="374"/>
      <c r="GCV57" s="375"/>
      <c r="GCW57" s="374"/>
      <c r="GCX57" s="375"/>
      <c r="GCY57" s="374"/>
      <c r="GCZ57" s="375"/>
      <c r="GDA57" s="374"/>
      <c r="GDB57" s="375"/>
      <c r="GDC57" s="374"/>
      <c r="GDD57" s="375"/>
      <c r="GDE57" s="374"/>
      <c r="GDF57" s="375"/>
      <c r="GDG57" s="374"/>
      <c r="GDH57" s="375"/>
      <c r="GDI57" s="374"/>
      <c r="GDJ57" s="375"/>
      <c r="GDK57" s="374"/>
      <c r="GDL57" s="375"/>
      <c r="GDM57" s="374"/>
      <c r="GDN57" s="375"/>
      <c r="GDO57" s="374"/>
      <c r="GDP57" s="375"/>
      <c r="GDQ57" s="374"/>
      <c r="GDR57" s="375"/>
      <c r="GDS57" s="374"/>
      <c r="GDT57" s="375"/>
      <c r="GDU57" s="374"/>
      <c r="GDV57" s="375"/>
      <c r="GDW57" s="374"/>
      <c r="GDX57" s="375"/>
      <c r="GDY57" s="374"/>
      <c r="GDZ57" s="375"/>
      <c r="GEA57" s="374"/>
      <c r="GEB57" s="375"/>
      <c r="GEC57" s="374"/>
      <c r="GED57" s="375"/>
      <c r="GEE57" s="374"/>
      <c r="GEF57" s="375"/>
      <c r="GEG57" s="374"/>
      <c r="GEH57" s="375"/>
      <c r="GEI57" s="374"/>
      <c r="GEJ57" s="375"/>
      <c r="GEK57" s="374"/>
      <c r="GEL57" s="375"/>
      <c r="GEM57" s="374"/>
      <c r="GEN57" s="375"/>
      <c r="GEO57" s="374"/>
      <c r="GEP57" s="375"/>
      <c r="GEQ57" s="374"/>
      <c r="GER57" s="375"/>
      <c r="GES57" s="374"/>
      <c r="GET57" s="375"/>
      <c r="GEU57" s="374"/>
      <c r="GEV57" s="375"/>
      <c r="GEW57" s="374"/>
      <c r="GEX57" s="375"/>
      <c r="GEY57" s="374"/>
      <c r="GEZ57" s="375"/>
      <c r="GFA57" s="374"/>
      <c r="GFB57" s="375"/>
      <c r="GFC57" s="374"/>
      <c r="GFD57" s="375"/>
      <c r="GFE57" s="374"/>
      <c r="GFF57" s="375"/>
      <c r="GFG57" s="374"/>
      <c r="GFH57" s="375"/>
      <c r="GFI57" s="374"/>
      <c r="GFJ57" s="375"/>
      <c r="GFK57" s="374"/>
      <c r="GFL57" s="375"/>
      <c r="GFM57" s="374"/>
      <c r="GFN57" s="375"/>
      <c r="GFO57" s="374"/>
      <c r="GFP57" s="375"/>
      <c r="GFQ57" s="374"/>
      <c r="GFR57" s="375"/>
      <c r="GFS57" s="374"/>
      <c r="GFT57" s="375"/>
      <c r="GFU57" s="374"/>
      <c r="GFV57" s="375"/>
      <c r="GFW57" s="374"/>
      <c r="GFX57" s="375"/>
      <c r="GFY57" s="374"/>
      <c r="GFZ57" s="375"/>
      <c r="GGA57" s="374"/>
      <c r="GGB57" s="375"/>
      <c r="GGC57" s="374"/>
      <c r="GGD57" s="375"/>
      <c r="GGE57" s="374"/>
      <c r="GGF57" s="375"/>
      <c r="GGG57" s="374"/>
      <c r="GGH57" s="375"/>
      <c r="GGI57" s="374"/>
      <c r="GGJ57" s="375"/>
      <c r="GGK57" s="374"/>
      <c r="GGL57" s="375"/>
      <c r="GGM57" s="374"/>
      <c r="GGN57" s="375"/>
      <c r="GGO57" s="374"/>
      <c r="GGP57" s="375"/>
      <c r="GGQ57" s="374"/>
      <c r="GGR57" s="375"/>
      <c r="GGS57" s="374"/>
      <c r="GGT57" s="375"/>
      <c r="GGU57" s="374"/>
      <c r="GGV57" s="375"/>
      <c r="GGW57" s="374"/>
      <c r="GGX57" s="375"/>
      <c r="GGY57" s="374"/>
      <c r="GGZ57" s="375"/>
      <c r="GHA57" s="374"/>
      <c r="GHB57" s="375"/>
      <c r="GHC57" s="374"/>
      <c r="GHD57" s="375"/>
      <c r="GHE57" s="374"/>
      <c r="GHF57" s="375"/>
      <c r="GHG57" s="374"/>
      <c r="GHH57" s="375"/>
      <c r="GHI57" s="374"/>
      <c r="GHJ57" s="375"/>
      <c r="GHK57" s="374"/>
      <c r="GHL57" s="375"/>
      <c r="GHM57" s="374"/>
      <c r="GHN57" s="375"/>
      <c r="GHO57" s="374"/>
      <c r="GHP57" s="375"/>
      <c r="GHQ57" s="374"/>
      <c r="GHR57" s="375"/>
      <c r="GHS57" s="374"/>
      <c r="GHT57" s="375"/>
      <c r="GHU57" s="374"/>
      <c r="GHV57" s="375"/>
      <c r="GHW57" s="374"/>
      <c r="GHX57" s="375"/>
      <c r="GHY57" s="374"/>
      <c r="GHZ57" s="375"/>
      <c r="GIA57" s="374"/>
      <c r="GIB57" s="375"/>
      <c r="GIC57" s="374"/>
      <c r="GID57" s="375"/>
      <c r="GIE57" s="374"/>
      <c r="GIF57" s="375"/>
      <c r="GIG57" s="374"/>
      <c r="GIH57" s="375"/>
      <c r="GII57" s="374"/>
      <c r="GIJ57" s="375"/>
      <c r="GIK57" s="374"/>
      <c r="GIL57" s="375"/>
      <c r="GIM57" s="374"/>
      <c r="GIN57" s="375"/>
      <c r="GIO57" s="374"/>
      <c r="GIP57" s="375"/>
      <c r="GIQ57" s="374"/>
      <c r="GIR57" s="375"/>
      <c r="GIS57" s="374"/>
      <c r="GIT57" s="375"/>
      <c r="GIU57" s="374"/>
      <c r="GIV57" s="375"/>
      <c r="GIW57" s="374"/>
      <c r="GIX57" s="375"/>
      <c r="GIY57" s="374"/>
      <c r="GIZ57" s="375"/>
      <c r="GJA57" s="374"/>
      <c r="GJB57" s="375"/>
      <c r="GJC57" s="374"/>
      <c r="GJD57" s="375"/>
      <c r="GJE57" s="374"/>
      <c r="GJF57" s="375"/>
      <c r="GJG57" s="374"/>
      <c r="GJH57" s="375"/>
      <c r="GJI57" s="374"/>
      <c r="GJJ57" s="375"/>
      <c r="GJK57" s="374"/>
      <c r="GJL57" s="375"/>
      <c r="GJM57" s="374"/>
      <c r="GJN57" s="375"/>
      <c r="GJO57" s="374"/>
      <c r="GJP57" s="375"/>
      <c r="GJQ57" s="374"/>
      <c r="GJR57" s="375"/>
      <c r="GJS57" s="374"/>
      <c r="GJT57" s="375"/>
      <c r="GJU57" s="374"/>
      <c r="GJV57" s="375"/>
      <c r="GJW57" s="374"/>
      <c r="GJX57" s="375"/>
      <c r="GJY57" s="374"/>
      <c r="GJZ57" s="375"/>
      <c r="GKA57" s="374"/>
      <c r="GKB57" s="375"/>
      <c r="GKC57" s="374"/>
      <c r="GKD57" s="375"/>
      <c r="GKE57" s="374"/>
      <c r="GKF57" s="375"/>
      <c r="GKG57" s="374"/>
      <c r="GKH57" s="375"/>
      <c r="GKI57" s="374"/>
      <c r="GKJ57" s="375"/>
      <c r="GKK57" s="374"/>
      <c r="GKL57" s="375"/>
      <c r="GKM57" s="374"/>
      <c r="GKN57" s="375"/>
      <c r="GKO57" s="374"/>
      <c r="GKP57" s="375"/>
      <c r="GKQ57" s="374"/>
      <c r="GKR57" s="375"/>
      <c r="GKS57" s="374"/>
      <c r="GKT57" s="375"/>
      <c r="GKU57" s="374"/>
      <c r="GKV57" s="375"/>
      <c r="GKW57" s="374"/>
      <c r="GKX57" s="375"/>
      <c r="GKY57" s="374"/>
      <c r="GKZ57" s="375"/>
      <c r="GLA57" s="374"/>
      <c r="GLB57" s="375"/>
      <c r="GLC57" s="374"/>
      <c r="GLD57" s="375"/>
      <c r="GLE57" s="374"/>
      <c r="GLF57" s="375"/>
      <c r="GLG57" s="374"/>
      <c r="GLH57" s="375"/>
      <c r="GLI57" s="374"/>
      <c r="GLJ57" s="375"/>
      <c r="GLK57" s="374"/>
      <c r="GLL57" s="375"/>
      <c r="GLM57" s="374"/>
      <c r="GLN57" s="375"/>
      <c r="GLO57" s="374"/>
      <c r="GLP57" s="375"/>
      <c r="GLQ57" s="374"/>
      <c r="GLR57" s="375"/>
      <c r="GLS57" s="374"/>
      <c r="GLT57" s="375"/>
      <c r="GLU57" s="374"/>
      <c r="GLV57" s="375"/>
      <c r="GLW57" s="374"/>
      <c r="GLX57" s="375"/>
      <c r="GLY57" s="374"/>
      <c r="GLZ57" s="375"/>
      <c r="GMA57" s="374"/>
      <c r="GMB57" s="375"/>
      <c r="GMC57" s="374"/>
      <c r="GMD57" s="375"/>
      <c r="GME57" s="374"/>
      <c r="GMF57" s="375"/>
      <c r="GMG57" s="374"/>
      <c r="GMH57" s="375"/>
      <c r="GMI57" s="374"/>
      <c r="GMJ57" s="375"/>
      <c r="GMK57" s="374"/>
      <c r="GML57" s="375"/>
      <c r="GMM57" s="374"/>
      <c r="GMN57" s="375"/>
      <c r="GMO57" s="374"/>
      <c r="GMP57" s="375"/>
      <c r="GMQ57" s="374"/>
      <c r="GMR57" s="375"/>
      <c r="GMS57" s="374"/>
      <c r="GMT57" s="375"/>
      <c r="GMU57" s="374"/>
      <c r="GMV57" s="375"/>
      <c r="GMW57" s="374"/>
      <c r="GMX57" s="375"/>
      <c r="GMY57" s="374"/>
      <c r="GMZ57" s="375"/>
      <c r="GNA57" s="374"/>
      <c r="GNB57" s="375"/>
      <c r="GNC57" s="374"/>
      <c r="GND57" s="375"/>
      <c r="GNE57" s="374"/>
      <c r="GNF57" s="375"/>
      <c r="GNG57" s="374"/>
      <c r="GNH57" s="375"/>
      <c r="GNI57" s="374"/>
      <c r="GNJ57" s="375"/>
      <c r="GNK57" s="374"/>
      <c r="GNL57" s="375"/>
      <c r="GNM57" s="374"/>
      <c r="GNN57" s="375"/>
      <c r="GNO57" s="374"/>
      <c r="GNP57" s="375"/>
      <c r="GNQ57" s="374"/>
      <c r="GNR57" s="375"/>
      <c r="GNS57" s="374"/>
      <c r="GNT57" s="375"/>
      <c r="GNU57" s="374"/>
      <c r="GNV57" s="375"/>
      <c r="GNW57" s="374"/>
      <c r="GNX57" s="375"/>
      <c r="GNY57" s="374"/>
      <c r="GNZ57" s="375"/>
      <c r="GOA57" s="374"/>
      <c r="GOB57" s="375"/>
      <c r="GOC57" s="374"/>
      <c r="GOD57" s="375"/>
      <c r="GOE57" s="374"/>
      <c r="GOF57" s="375"/>
      <c r="GOG57" s="374"/>
      <c r="GOH57" s="375"/>
      <c r="GOI57" s="374"/>
      <c r="GOJ57" s="375"/>
      <c r="GOK57" s="374"/>
      <c r="GOL57" s="375"/>
      <c r="GOM57" s="374"/>
      <c r="GON57" s="375"/>
      <c r="GOO57" s="374"/>
      <c r="GOP57" s="375"/>
      <c r="GOQ57" s="374"/>
      <c r="GOR57" s="375"/>
      <c r="GOS57" s="374"/>
      <c r="GOT57" s="375"/>
      <c r="GOU57" s="374"/>
      <c r="GOV57" s="375"/>
      <c r="GOW57" s="374"/>
      <c r="GOX57" s="375"/>
      <c r="GOY57" s="374"/>
      <c r="GOZ57" s="375"/>
      <c r="GPA57" s="374"/>
      <c r="GPB57" s="375"/>
      <c r="GPC57" s="374"/>
      <c r="GPD57" s="375"/>
      <c r="GPE57" s="374"/>
      <c r="GPF57" s="375"/>
      <c r="GPG57" s="374"/>
      <c r="GPH57" s="375"/>
      <c r="GPI57" s="374"/>
      <c r="GPJ57" s="375"/>
      <c r="GPK57" s="374"/>
      <c r="GPL57" s="375"/>
      <c r="GPM57" s="374"/>
      <c r="GPN57" s="375"/>
      <c r="GPO57" s="374"/>
      <c r="GPP57" s="375"/>
      <c r="GPQ57" s="374"/>
      <c r="GPR57" s="375"/>
      <c r="GPS57" s="374"/>
      <c r="GPT57" s="375"/>
      <c r="GPU57" s="374"/>
      <c r="GPV57" s="375"/>
      <c r="GPW57" s="374"/>
      <c r="GPX57" s="375"/>
      <c r="GPY57" s="374"/>
      <c r="GPZ57" s="375"/>
      <c r="GQA57" s="374"/>
      <c r="GQB57" s="375"/>
      <c r="GQC57" s="374"/>
      <c r="GQD57" s="375"/>
      <c r="GQE57" s="374"/>
      <c r="GQF57" s="375"/>
      <c r="GQG57" s="374"/>
      <c r="GQH57" s="375"/>
      <c r="GQI57" s="374"/>
      <c r="GQJ57" s="375"/>
      <c r="GQK57" s="374"/>
      <c r="GQL57" s="375"/>
      <c r="GQM57" s="374"/>
      <c r="GQN57" s="375"/>
      <c r="GQO57" s="374"/>
      <c r="GQP57" s="375"/>
      <c r="GQQ57" s="374"/>
      <c r="GQR57" s="375"/>
      <c r="GQS57" s="374"/>
      <c r="GQT57" s="375"/>
      <c r="GQU57" s="374"/>
      <c r="GQV57" s="375"/>
      <c r="GQW57" s="374"/>
      <c r="GQX57" s="375"/>
      <c r="GQY57" s="374"/>
      <c r="GQZ57" s="375"/>
      <c r="GRA57" s="374"/>
      <c r="GRB57" s="375"/>
      <c r="GRC57" s="374"/>
      <c r="GRD57" s="375"/>
      <c r="GRE57" s="374"/>
      <c r="GRF57" s="375"/>
      <c r="GRG57" s="374"/>
      <c r="GRH57" s="375"/>
      <c r="GRI57" s="374"/>
      <c r="GRJ57" s="375"/>
      <c r="GRK57" s="374"/>
      <c r="GRL57" s="375"/>
      <c r="GRM57" s="374"/>
      <c r="GRN57" s="375"/>
      <c r="GRO57" s="374"/>
      <c r="GRP57" s="375"/>
      <c r="GRQ57" s="374"/>
      <c r="GRR57" s="375"/>
      <c r="GRS57" s="374"/>
      <c r="GRT57" s="375"/>
      <c r="GRU57" s="374"/>
      <c r="GRV57" s="375"/>
      <c r="GRW57" s="374"/>
      <c r="GRX57" s="375"/>
      <c r="GRY57" s="374"/>
      <c r="GRZ57" s="375"/>
      <c r="GSA57" s="374"/>
      <c r="GSB57" s="375"/>
      <c r="GSC57" s="374"/>
      <c r="GSD57" s="375"/>
      <c r="GSE57" s="374"/>
      <c r="GSF57" s="375"/>
      <c r="GSG57" s="374"/>
      <c r="GSH57" s="375"/>
      <c r="GSI57" s="374"/>
      <c r="GSJ57" s="375"/>
      <c r="GSK57" s="374"/>
      <c r="GSL57" s="375"/>
      <c r="GSM57" s="374"/>
      <c r="GSN57" s="375"/>
      <c r="GSO57" s="374"/>
      <c r="GSP57" s="375"/>
      <c r="GSQ57" s="374"/>
      <c r="GSR57" s="375"/>
      <c r="GSS57" s="374"/>
      <c r="GST57" s="375"/>
      <c r="GSU57" s="374"/>
      <c r="GSV57" s="375"/>
      <c r="GSW57" s="374"/>
      <c r="GSX57" s="375"/>
      <c r="GSY57" s="374"/>
      <c r="GSZ57" s="375"/>
      <c r="GTA57" s="374"/>
      <c r="GTB57" s="375"/>
      <c r="GTC57" s="374"/>
      <c r="GTD57" s="375"/>
      <c r="GTE57" s="374"/>
      <c r="GTF57" s="375"/>
      <c r="GTG57" s="374"/>
      <c r="GTH57" s="375"/>
      <c r="GTI57" s="374"/>
      <c r="GTJ57" s="375"/>
      <c r="GTK57" s="374"/>
      <c r="GTL57" s="375"/>
      <c r="GTM57" s="374"/>
      <c r="GTN57" s="375"/>
      <c r="GTO57" s="374"/>
      <c r="GTP57" s="375"/>
      <c r="GTQ57" s="374"/>
      <c r="GTR57" s="375"/>
      <c r="GTS57" s="374"/>
      <c r="GTT57" s="375"/>
      <c r="GTU57" s="374"/>
      <c r="GTV57" s="375"/>
      <c r="GTW57" s="374"/>
      <c r="GTX57" s="375"/>
      <c r="GTY57" s="374"/>
      <c r="GTZ57" s="375"/>
      <c r="GUA57" s="374"/>
      <c r="GUB57" s="375"/>
      <c r="GUC57" s="374"/>
      <c r="GUD57" s="375"/>
      <c r="GUE57" s="374"/>
      <c r="GUF57" s="375"/>
      <c r="GUG57" s="374"/>
      <c r="GUH57" s="375"/>
      <c r="GUI57" s="374"/>
      <c r="GUJ57" s="375"/>
      <c r="GUK57" s="374"/>
      <c r="GUL57" s="375"/>
      <c r="GUM57" s="374"/>
      <c r="GUN57" s="375"/>
      <c r="GUO57" s="374"/>
      <c r="GUP57" s="375"/>
      <c r="GUQ57" s="374"/>
      <c r="GUR57" s="375"/>
      <c r="GUS57" s="374"/>
      <c r="GUT57" s="375"/>
      <c r="GUU57" s="374"/>
      <c r="GUV57" s="375"/>
      <c r="GUW57" s="374"/>
      <c r="GUX57" s="375"/>
      <c r="GUY57" s="374"/>
      <c r="GUZ57" s="375"/>
      <c r="GVA57" s="374"/>
      <c r="GVB57" s="375"/>
      <c r="GVC57" s="374"/>
      <c r="GVD57" s="375"/>
      <c r="GVE57" s="374"/>
      <c r="GVF57" s="375"/>
      <c r="GVG57" s="374"/>
      <c r="GVH57" s="375"/>
      <c r="GVI57" s="374"/>
      <c r="GVJ57" s="375"/>
      <c r="GVK57" s="374"/>
      <c r="GVL57" s="375"/>
      <c r="GVM57" s="374"/>
      <c r="GVN57" s="375"/>
      <c r="GVO57" s="374"/>
      <c r="GVP57" s="375"/>
      <c r="GVQ57" s="374"/>
      <c r="GVR57" s="375"/>
      <c r="GVS57" s="374"/>
      <c r="GVT57" s="375"/>
      <c r="GVU57" s="374"/>
      <c r="GVV57" s="375"/>
      <c r="GVW57" s="374"/>
      <c r="GVX57" s="375"/>
      <c r="GVY57" s="374"/>
      <c r="GVZ57" s="375"/>
      <c r="GWA57" s="374"/>
      <c r="GWB57" s="375"/>
      <c r="GWC57" s="374"/>
      <c r="GWD57" s="375"/>
      <c r="GWE57" s="374"/>
      <c r="GWF57" s="375"/>
      <c r="GWG57" s="374"/>
      <c r="GWH57" s="375"/>
      <c r="GWI57" s="374"/>
      <c r="GWJ57" s="375"/>
      <c r="GWK57" s="374"/>
      <c r="GWL57" s="375"/>
      <c r="GWM57" s="374"/>
      <c r="GWN57" s="375"/>
      <c r="GWO57" s="374"/>
      <c r="GWP57" s="375"/>
      <c r="GWQ57" s="374"/>
      <c r="GWR57" s="375"/>
      <c r="GWS57" s="374"/>
      <c r="GWT57" s="375"/>
      <c r="GWU57" s="374"/>
      <c r="GWV57" s="375"/>
      <c r="GWW57" s="374"/>
      <c r="GWX57" s="375"/>
      <c r="GWY57" s="374"/>
      <c r="GWZ57" s="375"/>
      <c r="GXA57" s="374"/>
      <c r="GXB57" s="375"/>
      <c r="GXC57" s="374"/>
      <c r="GXD57" s="375"/>
      <c r="GXE57" s="374"/>
      <c r="GXF57" s="375"/>
      <c r="GXG57" s="374"/>
      <c r="GXH57" s="375"/>
      <c r="GXI57" s="374"/>
      <c r="GXJ57" s="375"/>
      <c r="GXK57" s="374"/>
      <c r="GXL57" s="375"/>
      <c r="GXM57" s="374"/>
      <c r="GXN57" s="375"/>
      <c r="GXO57" s="374"/>
      <c r="GXP57" s="375"/>
      <c r="GXQ57" s="374"/>
      <c r="GXR57" s="375"/>
      <c r="GXS57" s="374"/>
      <c r="GXT57" s="375"/>
      <c r="GXU57" s="374"/>
      <c r="GXV57" s="375"/>
      <c r="GXW57" s="374"/>
      <c r="GXX57" s="375"/>
      <c r="GXY57" s="374"/>
      <c r="GXZ57" s="375"/>
      <c r="GYA57" s="374"/>
      <c r="GYB57" s="375"/>
      <c r="GYC57" s="374"/>
      <c r="GYD57" s="375"/>
      <c r="GYE57" s="374"/>
      <c r="GYF57" s="375"/>
      <c r="GYG57" s="374"/>
      <c r="GYH57" s="375"/>
      <c r="GYI57" s="374"/>
      <c r="GYJ57" s="375"/>
      <c r="GYK57" s="374"/>
      <c r="GYL57" s="375"/>
      <c r="GYM57" s="374"/>
      <c r="GYN57" s="375"/>
      <c r="GYO57" s="374"/>
      <c r="GYP57" s="375"/>
      <c r="GYQ57" s="374"/>
      <c r="GYR57" s="375"/>
      <c r="GYS57" s="374"/>
      <c r="GYT57" s="375"/>
      <c r="GYU57" s="374"/>
      <c r="GYV57" s="375"/>
      <c r="GYW57" s="374"/>
      <c r="GYX57" s="375"/>
      <c r="GYY57" s="374"/>
      <c r="GYZ57" s="375"/>
      <c r="GZA57" s="374"/>
      <c r="GZB57" s="375"/>
      <c r="GZC57" s="374"/>
      <c r="GZD57" s="375"/>
      <c r="GZE57" s="374"/>
      <c r="GZF57" s="375"/>
      <c r="GZG57" s="374"/>
      <c r="GZH57" s="375"/>
      <c r="GZI57" s="374"/>
      <c r="GZJ57" s="375"/>
      <c r="GZK57" s="374"/>
      <c r="GZL57" s="375"/>
      <c r="GZM57" s="374"/>
      <c r="GZN57" s="375"/>
      <c r="GZO57" s="374"/>
      <c r="GZP57" s="375"/>
      <c r="GZQ57" s="374"/>
      <c r="GZR57" s="375"/>
      <c r="GZS57" s="374"/>
      <c r="GZT57" s="375"/>
      <c r="GZU57" s="374"/>
      <c r="GZV57" s="375"/>
      <c r="GZW57" s="374"/>
      <c r="GZX57" s="375"/>
      <c r="GZY57" s="374"/>
      <c r="GZZ57" s="375"/>
      <c r="HAA57" s="374"/>
      <c r="HAB57" s="375"/>
      <c r="HAC57" s="374"/>
      <c r="HAD57" s="375"/>
      <c r="HAE57" s="374"/>
      <c r="HAF57" s="375"/>
      <c r="HAG57" s="374"/>
      <c r="HAH57" s="375"/>
      <c r="HAI57" s="374"/>
      <c r="HAJ57" s="375"/>
      <c r="HAK57" s="374"/>
      <c r="HAL57" s="375"/>
      <c r="HAM57" s="374"/>
      <c r="HAN57" s="375"/>
      <c r="HAO57" s="374"/>
      <c r="HAP57" s="375"/>
      <c r="HAQ57" s="374"/>
      <c r="HAR57" s="375"/>
      <c r="HAS57" s="374"/>
      <c r="HAT57" s="375"/>
      <c r="HAU57" s="374"/>
      <c r="HAV57" s="375"/>
      <c r="HAW57" s="374"/>
      <c r="HAX57" s="375"/>
      <c r="HAY57" s="374"/>
      <c r="HAZ57" s="375"/>
      <c r="HBA57" s="374"/>
      <c r="HBB57" s="375"/>
      <c r="HBC57" s="374"/>
      <c r="HBD57" s="375"/>
      <c r="HBE57" s="374"/>
      <c r="HBF57" s="375"/>
      <c r="HBG57" s="374"/>
      <c r="HBH57" s="375"/>
      <c r="HBI57" s="374"/>
      <c r="HBJ57" s="375"/>
      <c r="HBK57" s="374"/>
      <c r="HBL57" s="375"/>
      <c r="HBM57" s="374"/>
      <c r="HBN57" s="375"/>
      <c r="HBO57" s="374"/>
      <c r="HBP57" s="375"/>
      <c r="HBQ57" s="374"/>
      <c r="HBR57" s="375"/>
      <c r="HBS57" s="374"/>
      <c r="HBT57" s="375"/>
      <c r="HBU57" s="374"/>
      <c r="HBV57" s="375"/>
      <c r="HBW57" s="374"/>
      <c r="HBX57" s="375"/>
      <c r="HBY57" s="374"/>
      <c r="HBZ57" s="375"/>
      <c r="HCA57" s="374"/>
      <c r="HCB57" s="375"/>
      <c r="HCC57" s="374"/>
      <c r="HCD57" s="375"/>
      <c r="HCE57" s="374"/>
      <c r="HCF57" s="375"/>
      <c r="HCG57" s="374"/>
      <c r="HCH57" s="375"/>
      <c r="HCI57" s="374"/>
      <c r="HCJ57" s="375"/>
      <c r="HCK57" s="374"/>
      <c r="HCL57" s="375"/>
      <c r="HCM57" s="374"/>
      <c r="HCN57" s="375"/>
      <c r="HCO57" s="374"/>
      <c r="HCP57" s="375"/>
      <c r="HCQ57" s="374"/>
      <c r="HCR57" s="375"/>
      <c r="HCS57" s="374"/>
      <c r="HCT57" s="375"/>
      <c r="HCU57" s="374"/>
      <c r="HCV57" s="375"/>
      <c r="HCW57" s="374"/>
      <c r="HCX57" s="375"/>
      <c r="HCY57" s="374"/>
      <c r="HCZ57" s="375"/>
      <c r="HDA57" s="374"/>
      <c r="HDB57" s="375"/>
      <c r="HDC57" s="374"/>
      <c r="HDD57" s="375"/>
      <c r="HDE57" s="374"/>
      <c r="HDF57" s="375"/>
      <c r="HDG57" s="374"/>
      <c r="HDH57" s="375"/>
      <c r="HDI57" s="374"/>
      <c r="HDJ57" s="375"/>
      <c r="HDK57" s="374"/>
      <c r="HDL57" s="375"/>
      <c r="HDM57" s="374"/>
      <c r="HDN57" s="375"/>
      <c r="HDO57" s="374"/>
      <c r="HDP57" s="375"/>
      <c r="HDQ57" s="374"/>
      <c r="HDR57" s="375"/>
      <c r="HDS57" s="374"/>
      <c r="HDT57" s="375"/>
      <c r="HDU57" s="374"/>
      <c r="HDV57" s="375"/>
      <c r="HDW57" s="374"/>
      <c r="HDX57" s="375"/>
      <c r="HDY57" s="374"/>
      <c r="HDZ57" s="375"/>
      <c r="HEA57" s="374"/>
      <c r="HEB57" s="375"/>
      <c r="HEC57" s="374"/>
      <c r="HED57" s="375"/>
      <c r="HEE57" s="374"/>
      <c r="HEF57" s="375"/>
      <c r="HEG57" s="374"/>
      <c r="HEH57" s="375"/>
      <c r="HEI57" s="374"/>
      <c r="HEJ57" s="375"/>
      <c r="HEK57" s="374"/>
      <c r="HEL57" s="375"/>
      <c r="HEM57" s="374"/>
      <c r="HEN57" s="375"/>
      <c r="HEO57" s="374"/>
      <c r="HEP57" s="375"/>
      <c r="HEQ57" s="374"/>
      <c r="HER57" s="375"/>
      <c r="HES57" s="374"/>
      <c r="HET57" s="375"/>
      <c r="HEU57" s="374"/>
      <c r="HEV57" s="375"/>
      <c r="HEW57" s="374"/>
      <c r="HEX57" s="375"/>
      <c r="HEY57" s="374"/>
      <c r="HEZ57" s="375"/>
      <c r="HFA57" s="374"/>
      <c r="HFB57" s="375"/>
      <c r="HFC57" s="374"/>
      <c r="HFD57" s="375"/>
      <c r="HFE57" s="374"/>
      <c r="HFF57" s="375"/>
      <c r="HFG57" s="374"/>
      <c r="HFH57" s="375"/>
      <c r="HFI57" s="374"/>
      <c r="HFJ57" s="375"/>
      <c r="HFK57" s="374"/>
      <c r="HFL57" s="375"/>
      <c r="HFM57" s="374"/>
      <c r="HFN57" s="375"/>
      <c r="HFO57" s="374"/>
      <c r="HFP57" s="375"/>
      <c r="HFQ57" s="374"/>
      <c r="HFR57" s="375"/>
      <c r="HFS57" s="374"/>
      <c r="HFT57" s="375"/>
      <c r="HFU57" s="374"/>
      <c r="HFV57" s="375"/>
      <c r="HFW57" s="374"/>
      <c r="HFX57" s="375"/>
      <c r="HFY57" s="374"/>
      <c r="HFZ57" s="375"/>
      <c r="HGA57" s="374"/>
      <c r="HGB57" s="375"/>
      <c r="HGC57" s="374"/>
      <c r="HGD57" s="375"/>
      <c r="HGE57" s="374"/>
      <c r="HGF57" s="375"/>
      <c r="HGG57" s="374"/>
      <c r="HGH57" s="375"/>
      <c r="HGI57" s="374"/>
      <c r="HGJ57" s="375"/>
      <c r="HGK57" s="374"/>
      <c r="HGL57" s="375"/>
      <c r="HGM57" s="374"/>
      <c r="HGN57" s="375"/>
      <c r="HGO57" s="374"/>
      <c r="HGP57" s="375"/>
      <c r="HGQ57" s="374"/>
      <c r="HGR57" s="375"/>
      <c r="HGS57" s="374"/>
      <c r="HGT57" s="375"/>
      <c r="HGU57" s="374"/>
      <c r="HGV57" s="375"/>
      <c r="HGW57" s="374"/>
      <c r="HGX57" s="375"/>
      <c r="HGY57" s="374"/>
      <c r="HGZ57" s="375"/>
      <c r="HHA57" s="374"/>
      <c r="HHB57" s="375"/>
      <c r="HHC57" s="374"/>
      <c r="HHD57" s="375"/>
      <c r="HHE57" s="374"/>
      <c r="HHF57" s="375"/>
      <c r="HHG57" s="374"/>
      <c r="HHH57" s="375"/>
      <c r="HHI57" s="374"/>
      <c r="HHJ57" s="375"/>
      <c r="HHK57" s="374"/>
      <c r="HHL57" s="375"/>
      <c r="HHM57" s="374"/>
      <c r="HHN57" s="375"/>
      <c r="HHO57" s="374"/>
      <c r="HHP57" s="375"/>
      <c r="HHQ57" s="374"/>
      <c r="HHR57" s="375"/>
      <c r="HHS57" s="374"/>
      <c r="HHT57" s="375"/>
      <c r="HHU57" s="374"/>
      <c r="HHV57" s="375"/>
      <c r="HHW57" s="374"/>
      <c r="HHX57" s="375"/>
      <c r="HHY57" s="374"/>
      <c r="HHZ57" s="375"/>
      <c r="HIA57" s="374"/>
      <c r="HIB57" s="375"/>
      <c r="HIC57" s="374"/>
      <c r="HID57" s="375"/>
      <c r="HIE57" s="374"/>
      <c r="HIF57" s="375"/>
      <c r="HIG57" s="374"/>
      <c r="HIH57" s="375"/>
      <c r="HII57" s="374"/>
      <c r="HIJ57" s="375"/>
      <c r="HIK57" s="374"/>
      <c r="HIL57" s="375"/>
      <c r="HIM57" s="374"/>
      <c r="HIN57" s="375"/>
      <c r="HIO57" s="374"/>
      <c r="HIP57" s="375"/>
      <c r="HIQ57" s="374"/>
      <c r="HIR57" s="375"/>
      <c r="HIS57" s="374"/>
      <c r="HIT57" s="375"/>
      <c r="HIU57" s="374"/>
      <c r="HIV57" s="375"/>
      <c r="HIW57" s="374"/>
      <c r="HIX57" s="375"/>
      <c r="HIY57" s="374"/>
      <c r="HIZ57" s="375"/>
      <c r="HJA57" s="374"/>
      <c r="HJB57" s="375"/>
      <c r="HJC57" s="374"/>
      <c r="HJD57" s="375"/>
      <c r="HJE57" s="374"/>
      <c r="HJF57" s="375"/>
      <c r="HJG57" s="374"/>
      <c r="HJH57" s="375"/>
      <c r="HJI57" s="374"/>
      <c r="HJJ57" s="375"/>
      <c r="HJK57" s="374"/>
      <c r="HJL57" s="375"/>
      <c r="HJM57" s="374"/>
      <c r="HJN57" s="375"/>
      <c r="HJO57" s="374"/>
      <c r="HJP57" s="375"/>
      <c r="HJQ57" s="374"/>
      <c r="HJR57" s="375"/>
      <c r="HJS57" s="374"/>
      <c r="HJT57" s="375"/>
      <c r="HJU57" s="374"/>
      <c r="HJV57" s="375"/>
      <c r="HJW57" s="374"/>
      <c r="HJX57" s="375"/>
      <c r="HJY57" s="374"/>
      <c r="HJZ57" s="375"/>
      <c r="HKA57" s="374"/>
      <c r="HKB57" s="375"/>
      <c r="HKC57" s="374"/>
      <c r="HKD57" s="375"/>
      <c r="HKE57" s="374"/>
      <c r="HKF57" s="375"/>
      <c r="HKG57" s="374"/>
      <c r="HKH57" s="375"/>
      <c r="HKI57" s="374"/>
      <c r="HKJ57" s="375"/>
      <c r="HKK57" s="374"/>
      <c r="HKL57" s="375"/>
      <c r="HKM57" s="374"/>
      <c r="HKN57" s="375"/>
      <c r="HKO57" s="374"/>
      <c r="HKP57" s="375"/>
      <c r="HKQ57" s="374"/>
      <c r="HKR57" s="375"/>
      <c r="HKS57" s="374"/>
      <c r="HKT57" s="375"/>
      <c r="HKU57" s="374"/>
      <c r="HKV57" s="375"/>
      <c r="HKW57" s="374"/>
      <c r="HKX57" s="375"/>
      <c r="HKY57" s="374"/>
      <c r="HKZ57" s="375"/>
      <c r="HLA57" s="374"/>
      <c r="HLB57" s="375"/>
      <c r="HLC57" s="374"/>
      <c r="HLD57" s="375"/>
      <c r="HLE57" s="374"/>
      <c r="HLF57" s="375"/>
      <c r="HLG57" s="374"/>
      <c r="HLH57" s="375"/>
      <c r="HLI57" s="374"/>
      <c r="HLJ57" s="375"/>
      <c r="HLK57" s="374"/>
      <c r="HLL57" s="375"/>
      <c r="HLM57" s="374"/>
      <c r="HLN57" s="375"/>
      <c r="HLO57" s="374"/>
      <c r="HLP57" s="375"/>
      <c r="HLQ57" s="374"/>
      <c r="HLR57" s="375"/>
      <c r="HLS57" s="374"/>
      <c r="HLT57" s="375"/>
      <c r="HLU57" s="374"/>
      <c r="HLV57" s="375"/>
      <c r="HLW57" s="374"/>
      <c r="HLX57" s="375"/>
      <c r="HLY57" s="374"/>
      <c r="HLZ57" s="375"/>
      <c r="HMA57" s="374"/>
      <c r="HMB57" s="375"/>
      <c r="HMC57" s="374"/>
      <c r="HMD57" s="375"/>
      <c r="HME57" s="374"/>
      <c r="HMF57" s="375"/>
      <c r="HMG57" s="374"/>
      <c r="HMH57" s="375"/>
      <c r="HMI57" s="374"/>
      <c r="HMJ57" s="375"/>
      <c r="HMK57" s="374"/>
      <c r="HML57" s="375"/>
      <c r="HMM57" s="374"/>
      <c r="HMN57" s="375"/>
      <c r="HMO57" s="374"/>
      <c r="HMP57" s="375"/>
      <c r="HMQ57" s="374"/>
      <c r="HMR57" s="375"/>
      <c r="HMS57" s="374"/>
      <c r="HMT57" s="375"/>
      <c r="HMU57" s="374"/>
      <c r="HMV57" s="375"/>
      <c r="HMW57" s="374"/>
      <c r="HMX57" s="375"/>
      <c r="HMY57" s="374"/>
      <c r="HMZ57" s="375"/>
      <c r="HNA57" s="374"/>
      <c r="HNB57" s="375"/>
      <c r="HNC57" s="374"/>
      <c r="HND57" s="375"/>
      <c r="HNE57" s="374"/>
      <c r="HNF57" s="375"/>
      <c r="HNG57" s="374"/>
      <c r="HNH57" s="375"/>
      <c r="HNI57" s="374"/>
      <c r="HNJ57" s="375"/>
      <c r="HNK57" s="374"/>
      <c r="HNL57" s="375"/>
      <c r="HNM57" s="374"/>
      <c r="HNN57" s="375"/>
      <c r="HNO57" s="374"/>
      <c r="HNP57" s="375"/>
      <c r="HNQ57" s="374"/>
      <c r="HNR57" s="375"/>
      <c r="HNS57" s="374"/>
      <c r="HNT57" s="375"/>
      <c r="HNU57" s="374"/>
      <c r="HNV57" s="375"/>
      <c r="HNW57" s="374"/>
      <c r="HNX57" s="375"/>
      <c r="HNY57" s="374"/>
      <c r="HNZ57" s="375"/>
      <c r="HOA57" s="374"/>
      <c r="HOB57" s="375"/>
      <c r="HOC57" s="374"/>
      <c r="HOD57" s="375"/>
      <c r="HOE57" s="374"/>
      <c r="HOF57" s="375"/>
      <c r="HOG57" s="374"/>
      <c r="HOH57" s="375"/>
      <c r="HOI57" s="374"/>
      <c r="HOJ57" s="375"/>
      <c r="HOK57" s="374"/>
      <c r="HOL57" s="375"/>
      <c r="HOM57" s="374"/>
      <c r="HON57" s="375"/>
      <c r="HOO57" s="374"/>
      <c r="HOP57" s="375"/>
      <c r="HOQ57" s="374"/>
      <c r="HOR57" s="375"/>
      <c r="HOS57" s="374"/>
      <c r="HOT57" s="375"/>
      <c r="HOU57" s="374"/>
      <c r="HOV57" s="375"/>
      <c r="HOW57" s="374"/>
      <c r="HOX57" s="375"/>
      <c r="HOY57" s="374"/>
      <c r="HOZ57" s="375"/>
      <c r="HPA57" s="374"/>
      <c r="HPB57" s="375"/>
      <c r="HPC57" s="374"/>
      <c r="HPD57" s="375"/>
      <c r="HPE57" s="374"/>
      <c r="HPF57" s="375"/>
      <c r="HPG57" s="374"/>
      <c r="HPH57" s="375"/>
      <c r="HPI57" s="374"/>
      <c r="HPJ57" s="375"/>
      <c r="HPK57" s="374"/>
      <c r="HPL57" s="375"/>
      <c r="HPM57" s="374"/>
      <c r="HPN57" s="375"/>
      <c r="HPO57" s="374"/>
      <c r="HPP57" s="375"/>
      <c r="HPQ57" s="374"/>
      <c r="HPR57" s="375"/>
      <c r="HPS57" s="374"/>
      <c r="HPT57" s="375"/>
      <c r="HPU57" s="374"/>
      <c r="HPV57" s="375"/>
      <c r="HPW57" s="374"/>
      <c r="HPX57" s="375"/>
      <c r="HPY57" s="374"/>
      <c r="HPZ57" s="375"/>
      <c r="HQA57" s="374"/>
      <c r="HQB57" s="375"/>
      <c r="HQC57" s="374"/>
      <c r="HQD57" s="375"/>
      <c r="HQE57" s="374"/>
      <c r="HQF57" s="375"/>
      <c r="HQG57" s="374"/>
      <c r="HQH57" s="375"/>
      <c r="HQI57" s="374"/>
      <c r="HQJ57" s="375"/>
      <c r="HQK57" s="374"/>
      <c r="HQL57" s="375"/>
      <c r="HQM57" s="374"/>
      <c r="HQN57" s="375"/>
      <c r="HQO57" s="374"/>
      <c r="HQP57" s="375"/>
      <c r="HQQ57" s="374"/>
      <c r="HQR57" s="375"/>
      <c r="HQS57" s="374"/>
      <c r="HQT57" s="375"/>
      <c r="HQU57" s="374"/>
      <c r="HQV57" s="375"/>
      <c r="HQW57" s="374"/>
      <c r="HQX57" s="375"/>
      <c r="HQY57" s="374"/>
      <c r="HQZ57" s="375"/>
      <c r="HRA57" s="374"/>
      <c r="HRB57" s="375"/>
      <c r="HRC57" s="374"/>
      <c r="HRD57" s="375"/>
      <c r="HRE57" s="374"/>
      <c r="HRF57" s="375"/>
      <c r="HRG57" s="374"/>
      <c r="HRH57" s="375"/>
      <c r="HRI57" s="374"/>
      <c r="HRJ57" s="375"/>
      <c r="HRK57" s="374"/>
      <c r="HRL57" s="375"/>
      <c r="HRM57" s="374"/>
      <c r="HRN57" s="375"/>
      <c r="HRO57" s="374"/>
      <c r="HRP57" s="375"/>
      <c r="HRQ57" s="374"/>
      <c r="HRR57" s="375"/>
      <c r="HRS57" s="374"/>
      <c r="HRT57" s="375"/>
      <c r="HRU57" s="374"/>
      <c r="HRV57" s="375"/>
      <c r="HRW57" s="374"/>
      <c r="HRX57" s="375"/>
      <c r="HRY57" s="374"/>
      <c r="HRZ57" s="375"/>
      <c r="HSA57" s="374"/>
      <c r="HSB57" s="375"/>
      <c r="HSC57" s="374"/>
      <c r="HSD57" s="375"/>
      <c r="HSE57" s="374"/>
      <c r="HSF57" s="375"/>
      <c r="HSG57" s="374"/>
      <c r="HSH57" s="375"/>
      <c r="HSI57" s="374"/>
      <c r="HSJ57" s="375"/>
      <c r="HSK57" s="374"/>
      <c r="HSL57" s="375"/>
      <c r="HSM57" s="374"/>
      <c r="HSN57" s="375"/>
      <c r="HSO57" s="374"/>
      <c r="HSP57" s="375"/>
      <c r="HSQ57" s="374"/>
      <c r="HSR57" s="375"/>
      <c r="HSS57" s="374"/>
      <c r="HST57" s="375"/>
      <c r="HSU57" s="374"/>
      <c r="HSV57" s="375"/>
      <c r="HSW57" s="374"/>
      <c r="HSX57" s="375"/>
      <c r="HSY57" s="374"/>
      <c r="HSZ57" s="375"/>
      <c r="HTA57" s="374"/>
      <c r="HTB57" s="375"/>
      <c r="HTC57" s="374"/>
      <c r="HTD57" s="375"/>
      <c r="HTE57" s="374"/>
      <c r="HTF57" s="375"/>
      <c r="HTG57" s="374"/>
      <c r="HTH57" s="375"/>
      <c r="HTI57" s="374"/>
      <c r="HTJ57" s="375"/>
      <c r="HTK57" s="374"/>
      <c r="HTL57" s="375"/>
      <c r="HTM57" s="374"/>
      <c r="HTN57" s="375"/>
      <c r="HTO57" s="374"/>
      <c r="HTP57" s="375"/>
      <c r="HTQ57" s="374"/>
      <c r="HTR57" s="375"/>
      <c r="HTS57" s="374"/>
      <c r="HTT57" s="375"/>
      <c r="HTU57" s="374"/>
      <c r="HTV57" s="375"/>
      <c r="HTW57" s="374"/>
      <c r="HTX57" s="375"/>
      <c r="HTY57" s="374"/>
      <c r="HTZ57" s="375"/>
      <c r="HUA57" s="374"/>
      <c r="HUB57" s="375"/>
      <c r="HUC57" s="374"/>
      <c r="HUD57" s="375"/>
      <c r="HUE57" s="374"/>
      <c r="HUF57" s="375"/>
      <c r="HUG57" s="374"/>
      <c r="HUH57" s="375"/>
      <c r="HUI57" s="374"/>
      <c r="HUJ57" s="375"/>
      <c r="HUK57" s="374"/>
      <c r="HUL57" s="375"/>
      <c r="HUM57" s="374"/>
      <c r="HUN57" s="375"/>
      <c r="HUO57" s="374"/>
      <c r="HUP57" s="375"/>
      <c r="HUQ57" s="374"/>
      <c r="HUR57" s="375"/>
      <c r="HUS57" s="374"/>
      <c r="HUT57" s="375"/>
      <c r="HUU57" s="374"/>
      <c r="HUV57" s="375"/>
      <c r="HUW57" s="374"/>
      <c r="HUX57" s="375"/>
      <c r="HUY57" s="374"/>
      <c r="HUZ57" s="375"/>
      <c r="HVA57" s="374"/>
      <c r="HVB57" s="375"/>
      <c r="HVC57" s="374"/>
      <c r="HVD57" s="375"/>
      <c r="HVE57" s="374"/>
      <c r="HVF57" s="375"/>
      <c r="HVG57" s="374"/>
      <c r="HVH57" s="375"/>
      <c r="HVI57" s="374"/>
      <c r="HVJ57" s="375"/>
      <c r="HVK57" s="374"/>
      <c r="HVL57" s="375"/>
      <c r="HVM57" s="374"/>
      <c r="HVN57" s="375"/>
      <c r="HVO57" s="374"/>
      <c r="HVP57" s="375"/>
      <c r="HVQ57" s="374"/>
      <c r="HVR57" s="375"/>
      <c r="HVS57" s="374"/>
      <c r="HVT57" s="375"/>
      <c r="HVU57" s="374"/>
      <c r="HVV57" s="375"/>
      <c r="HVW57" s="374"/>
      <c r="HVX57" s="375"/>
      <c r="HVY57" s="374"/>
      <c r="HVZ57" s="375"/>
      <c r="HWA57" s="374"/>
      <c r="HWB57" s="375"/>
      <c r="HWC57" s="374"/>
      <c r="HWD57" s="375"/>
      <c r="HWE57" s="374"/>
      <c r="HWF57" s="375"/>
      <c r="HWG57" s="374"/>
      <c r="HWH57" s="375"/>
      <c r="HWI57" s="374"/>
      <c r="HWJ57" s="375"/>
      <c r="HWK57" s="374"/>
      <c r="HWL57" s="375"/>
      <c r="HWM57" s="374"/>
      <c r="HWN57" s="375"/>
      <c r="HWO57" s="374"/>
      <c r="HWP57" s="375"/>
      <c r="HWQ57" s="374"/>
      <c r="HWR57" s="375"/>
      <c r="HWS57" s="374"/>
      <c r="HWT57" s="375"/>
      <c r="HWU57" s="374"/>
      <c r="HWV57" s="375"/>
      <c r="HWW57" s="374"/>
      <c r="HWX57" s="375"/>
      <c r="HWY57" s="374"/>
      <c r="HWZ57" s="375"/>
      <c r="HXA57" s="374"/>
      <c r="HXB57" s="375"/>
      <c r="HXC57" s="374"/>
      <c r="HXD57" s="375"/>
      <c r="HXE57" s="374"/>
      <c r="HXF57" s="375"/>
      <c r="HXG57" s="374"/>
      <c r="HXH57" s="375"/>
      <c r="HXI57" s="374"/>
      <c r="HXJ57" s="375"/>
      <c r="HXK57" s="374"/>
      <c r="HXL57" s="375"/>
      <c r="HXM57" s="374"/>
      <c r="HXN57" s="375"/>
      <c r="HXO57" s="374"/>
      <c r="HXP57" s="375"/>
      <c r="HXQ57" s="374"/>
      <c r="HXR57" s="375"/>
      <c r="HXS57" s="374"/>
      <c r="HXT57" s="375"/>
      <c r="HXU57" s="374"/>
      <c r="HXV57" s="375"/>
      <c r="HXW57" s="374"/>
      <c r="HXX57" s="375"/>
      <c r="HXY57" s="374"/>
      <c r="HXZ57" s="375"/>
      <c r="HYA57" s="374"/>
      <c r="HYB57" s="375"/>
      <c r="HYC57" s="374"/>
      <c r="HYD57" s="375"/>
      <c r="HYE57" s="374"/>
      <c r="HYF57" s="375"/>
      <c r="HYG57" s="374"/>
      <c r="HYH57" s="375"/>
      <c r="HYI57" s="374"/>
      <c r="HYJ57" s="375"/>
      <c r="HYK57" s="374"/>
      <c r="HYL57" s="375"/>
      <c r="HYM57" s="374"/>
      <c r="HYN57" s="375"/>
      <c r="HYO57" s="374"/>
      <c r="HYP57" s="375"/>
      <c r="HYQ57" s="374"/>
      <c r="HYR57" s="375"/>
      <c r="HYS57" s="374"/>
      <c r="HYT57" s="375"/>
      <c r="HYU57" s="374"/>
      <c r="HYV57" s="375"/>
      <c r="HYW57" s="374"/>
      <c r="HYX57" s="375"/>
      <c r="HYY57" s="374"/>
      <c r="HYZ57" s="375"/>
      <c r="HZA57" s="374"/>
      <c r="HZB57" s="375"/>
      <c r="HZC57" s="374"/>
      <c r="HZD57" s="375"/>
      <c r="HZE57" s="374"/>
      <c r="HZF57" s="375"/>
      <c r="HZG57" s="374"/>
      <c r="HZH57" s="375"/>
      <c r="HZI57" s="374"/>
      <c r="HZJ57" s="375"/>
      <c r="HZK57" s="374"/>
      <c r="HZL57" s="375"/>
      <c r="HZM57" s="374"/>
      <c r="HZN57" s="375"/>
      <c r="HZO57" s="374"/>
      <c r="HZP57" s="375"/>
      <c r="HZQ57" s="374"/>
      <c r="HZR57" s="375"/>
      <c r="HZS57" s="374"/>
      <c r="HZT57" s="375"/>
      <c r="HZU57" s="374"/>
      <c r="HZV57" s="375"/>
      <c r="HZW57" s="374"/>
      <c r="HZX57" s="375"/>
      <c r="HZY57" s="374"/>
      <c r="HZZ57" s="375"/>
      <c r="IAA57" s="374"/>
      <c r="IAB57" s="375"/>
      <c r="IAC57" s="374"/>
      <c r="IAD57" s="375"/>
      <c r="IAE57" s="374"/>
      <c r="IAF57" s="375"/>
      <c r="IAG57" s="374"/>
      <c r="IAH57" s="375"/>
      <c r="IAI57" s="374"/>
      <c r="IAJ57" s="375"/>
      <c r="IAK57" s="374"/>
      <c r="IAL57" s="375"/>
      <c r="IAM57" s="374"/>
      <c r="IAN57" s="375"/>
      <c r="IAO57" s="374"/>
      <c r="IAP57" s="375"/>
      <c r="IAQ57" s="374"/>
      <c r="IAR57" s="375"/>
      <c r="IAS57" s="374"/>
      <c r="IAT57" s="375"/>
      <c r="IAU57" s="374"/>
      <c r="IAV57" s="375"/>
      <c r="IAW57" s="374"/>
      <c r="IAX57" s="375"/>
      <c r="IAY57" s="374"/>
      <c r="IAZ57" s="375"/>
      <c r="IBA57" s="374"/>
      <c r="IBB57" s="375"/>
      <c r="IBC57" s="374"/>
      <c r="IBD57" s="375"/>
      <c r="IBE57" s="374"/>
      <c r="IBF57" s="375"/>
      <c r="IBG57" s="374"/>
      <c r="IBH57" s="375"/>
      <c r="IBI57" s="374"/>
      <c r="IBJ57" s="375"/>
      <c r="IBK57" s="374"/>
      <c r="IBL57" s="375"/>
      <c r="IBM57" s="374"/>
      <c r="IBN57" s="375"/>
      <c r="IBO57" s="374"/>
      <c r="IBP57" s="375"/>
      <c r="IBQ57" s="374"/>
      <c r="IBR57" s="375"/>
      <c r="IBS57" s="374"/>
      <c r="IBT57" s="375"/>
      <c r="IBU57" s="374"/>
      <c r="IBV57" s="375"/>
      <c r="IBW57" s="374"/>
      <c r="IBX57" s="375"/>
      <c r="IBY57" s="374"/>
      <c r="IBZ57" s="375"/>
      <c r="ICA57" s="374"/>
      <c r="ICB57" s="375"/>
      <c r="ICC57" s="374"/>
      <c r="ICD57" s="375"/>
      <c r="ICE57" s="374"/>
      <c r="ICF57" s="375"/>
      <c r="ICG57" s="374"/>
      <c r="ICH57" s="375"/>
      <c r="ICI57" s="374"/>
      <c r="ICJ57" s="375"/>
      <c r="ICK57" s="374"/>
      <c r="ICL57" s="375"/>
      <c r="ICM57" s="374"/>
      <c r="ICN57" s="375"/>
      <c r="ICO57" s="374"/>
      <c r="ICP57" s="375"/>
      <c r="ICQ57" s="374"/>
      <c r="ICR57" s="375"/>
      <c r="ICS57" s="374"/>
      <c r="ICT57" s="375"/>
      <c r="ICU57" s="374"/>
      <c r="ICV57" s="375"/>
      <c r="ICW57" s="374"/>
      <c r="ICX57" s="375"/>
      <c r="ICY57" s="374"/>
      <c r="ICZ57" s="375"/>
      <c r="IDA57" s="374"/>
      <c r="IDB57" s="375"/>
      <c r="IDC57" s="374"/>
      <c r="IDD57" s="375"/>
      <c r="IDE57" s="374"/>
      <c r="IDF57" s="375"/>
      <c r="IDG57" s="374"/>
      <c r="IDH57" s="375"/>
      <c r="IDI57" s="374"/>
      <c r="IDJ57" s="375"/>
      <c r="IDK57" s="374"/>
      <c r="IDL57" s="375"/>
      <c r="IDM57" s="374"/>
      <c r="IDN57" s="375"/>
      <c r="IDO57" s="374"/>
      <c r="IDP57" s="375"/>
      <c r="IDQ57" s="374"/>
      <c r="IDR57" s="375"/>
      <c r="IDS57" s="374"/>
      <c r="IDT57" s="375"/>
      <c r="IDU57" s="374"/>
      <c r="IDV57" s="375"/>
      <c r="IDW57" s="374"/>
      <c r="IDX57" s="375"/>
      <c r="IDY57" s="374"/>
      <c r="IDZ57" s="375"/>
      <c r="IEA57" s="374"/>
      <c r="IEB57" s="375"/>
      <c r="IEC57" s="374"/>
      <c r="IED57" s="375"/>
      <c r="IEE57" s="374"/>
      <c r="IEF57" s="375"/>
      <c r="IEG57" s="374"/>
      <c r="IEH57" s="375"/>
      <c r="IEI57" s="374"/>
      <c r="IEJ57" s="375"/>
      <c r="IEK57" s="374"/>
      <c r="IEL57" s="375"/>
      <c r="IEM57" s="374"/>
      <c r="IEN57" s="375"/>
      <c r="IEO57" s="374"/>
      <c r="IEP57" s="375"/>
      <c r="IEQ57" s="374"/>
      <c r="IER57" s="375"/>
      <c r="IES57" s="374"/>
      <c r="IET57" s="375"/>
      <c r="IEU57" s="374"/>
      <c r="IEV57" s="375"/>
      <c r="IEW57" s="374"/>
      <c r="IEX57" s="375"/>
      <c r="IEY57" s="374"/>
      <c r="IEZ57" s="375"/>
      <c r="IFA57" s="374"/>
      <c r="IFB57" s="375"/>
      <c r="IFC57" s="374"/>
      <c r="IFD57" s="375"/>
      <c r="IFE57" s="374"/>
      <c r="IFF57" s="375"/>
      <c r="IFG57" s="374"/>
      <c r="IFH57" s="375"/>
      <c r="IFI57" s="374"/>
      <c r="IFJ57" s="375"/>
      <c r="IFK57" s="374"/>
      <c r="IFL57" s="375"/>
      <c r="IFM57" s="374"/>
      <c r="IFN57" s="375"/>
      <c r="IFO57" s="374"/>
      <c r="IFP57" s="375"/>
      <c r="IFQ57" s="374"/>
      <c r="IFR57" s="375"/>
      <c r="IFS57" s="374"/>
      <c r="IFT57" s="375"/>
      <c r="IFU57" s="374"/>
      <c r="IFV57" s="375"/>
      <c r="IFW57" s="374"/>
      <c r="IFX57" s="375"/>
      <c r="IFY57" s="374"/>
      <c r="IFZ57" s="375"/>
      <c r="IGA57" s="374"/>
      <c r="IGB57" s="375"/>
      <c r="IGC57" s="374"/>
      <c r="IGD57" s="375"/>
      <c r="IGE57" s="374"/>
      <c r="IGF57" s="375"/>
      <c r="IGG57" s="374"/>
      <c r="IGH57" s="375"/>
      <c r="IGI57" s="374"/>
      <c r="IGJ57" s="375"/>
      <c r="IGK57" s="374"/>
      <c r="IGL57" s="375"/>
      <c r="IGM57" s="374"/>
      <c r="IGN57" s="375"/>
      <c r="IGO57" s="374"/>
      <c r="IGP57" s="375"/>
      <c r="IGQ57" s="374"/>
      <c r="IGR57" s="375"/>
      <c r="IGS57" s="374"/>
      <c r="IGT57" s="375"/>
      <c r="IGU57" s="374"/>
      <c r="IGV57" s="375"/>
      <c r="IGW57" s="374"/>
      <c r="IGX57" s="375"/>
      <c r="IGY57" s="374"/>
      <c r="IGZ57" s="375"/>
      <c r="IHA57" s="374"/>
      <c r="IHB57" s="375"/>
      <c r="IHC57" s="374"/>
      <c r="IHD57" s="375"/>
      <c r="IHE57" s="374"/>
      <c r="IHF57" s="375"/>
      <c r="IHG57" s="374"/>
      <c r="IHH57" s="375"/>
      <c r="IHI57" s="374"/>
      <c r="IHJ57" s="375"/>
      <c r="IHK57" s="374"/>
      <c r="IHL57" s="375"/>
      <c r="IHM57" s="374"/>
      <c r="IHN57" s="375"/>
      <c r="IHO57" s="374"/>
      <c r="IHP57" s="375"/>
      <c r="IHQ57" s="374"/>
      <c r="IHR57" s="375"/>
      <c r="IHS57" s="374"/>
      <c r="IHT57" s="375"/>
      <c r="IHU57" s="374"/>
      <c r="IHV57" s="375"/>
      <c r="IHW57" s="374"/>
      <c r="IHX57" s="375"/>
      <c r="IHY57" s="374"/>
      <c r="IHZ57" s="375"/>
      <c r="IIA57" s="374"/>
      <c r="IIB57" s="375"/>
      <c r="IIC57" s="374"/>
      <c r="IID57" s="375"/>
      <c r="IIE57" s="374"/>
      <c r="IIF57" s="375"/>
      <c r="IIG57" s="374"/>
      <c r="IIH57" s="375"/>
      <c r="III57" s="374"/>
      <c r="IIJ57" s="375"/>
      <c r="IIK57" s="374"/>
      <c r="IIL57" s="375"/>
      <c r="IIM57" s="374"/>
      <c r="IIN57" s="375"/>
      <c r="IIO57" s="374"/>
      <c r="IIP57" s="375"/>
      <c r="IIQ57" s="374"/>
      <c r="IIR57" s="375"/>
      <c r="IIS57" s="374"/>
      <c r="IIT57" s="375"/>
      <c r="IIU57" s="374"/>
      <c r="IIV57" s="375"/>
      <c r="IIW57" s="374"/>
      <c r="IIX57" s="375"/>
      <c r="IIY57" s="374"/>
      <c r="IIZ57" s="375"/>
      <c r="IJA57" s="374"/>
      <c r="IJB57" s="375"/>
      <c r="IJC57" s="374"/>
      <c r="IJD57" s="375"/>
      <c r="IJE57" s="374"/>
      <c r="IJF57" s="375"/>
      <c r="IJG57" s="374"/>
      <c r="IJH57" s="375"/>
      <c r="IJI57" s="374"/>
      <c r="IJJ57" s="375"/>
      <c r="IJK57" s="374"/>
      <c r="IJL57" s="375"/>
      <c r="IJM57" s="374"/>
      <c r="IJN57" s="375"/>
      <c r="IJO57" s="374"/>
      <c r="IJP57" s="375"/>
      <c r="IJQ57" s="374"/>
      <c r="IJR57" s="375"/>
      <c r="IJS57" s="374"/>
      <c r="IJT57" s="375"/>
      <c r="IJU57" s="374"/>
      <c r="IJV57" s="375"/>
      <c r="IJW57" s="374"/>
      <c r="IJX57" s="375"/>
      <c r="IJY57" s="374"/>
      <c r="IJZ57" s="375"/>
      <c r="IKA57" s="374"/>
      <c r="IKB57" s="375"/>
      <c r="IKC57" s="374"/>
      <c r="IKD57" s="375"/>
      <c r="IKE57" s="374"/>
      <c r="IKF57" s="375"/>
      <c r="IKG57" s="374"/>
      <c r="IKH57" s="375"/>
      <c r="IKI57" s="374"/>
      <c r="IKJ57" s="375"/>
      <c r="IKK57" s="374"/>
      <c r="IKL57" s="375"/>
      <c r="IKM57" s="374"/>
      <c r="IKN57" s="375"/>
      <c r="IKO57" s="374"/>
      <c r="IKP57" s="375"/>
      <c r="IKQ57" s="374"/>
      <c r="IKR57" s="375"/>
      <c r="IKS57" s="374"/>
      <c r="IKT57" s="375"/>
      <c r="IKU57" s="374"/>
      <c r="IKV57" s="375"/>
      <c r="IKW57" s="374"/>
      <c r="IKX57" s="375"/>
      <c r="IKY57" s="374"/>
      <c r="IKZ57" s="375"/>
      <c r="ILA57" s="374"/>
      <c r="ILB57" s="375"/>
      <c r="ILC57" s="374"/>
      <c r="ILD57" s="375"/>
      <c r="ILE57" s="374"/>
      <c r="ILF57" s="375"/>
      <c r="ILG57" s="374"/>
      <c r="ILH57" s="375"/>
      <c r="ILI57" s="374"/>
      <c r="ILJ57" s="375"/>
      <c r="ILK57" s="374"/>
      <c r="ILL57" s="375"/>
      <c r="ILM57" s="374"/>
      <c r="ILN57" s="375"/>
      <c r="ILO57" s="374"/>
      <c r="ILP57" s="375"/>
      <c r="ILQ57" s="374"/>
      <c r="ILR57" s="375"/>
      <c r="ILS57" s="374"/>
      <c r="ILT57" s="375"/>
      <c r="ILU57" s="374"/>
      <c r="ILV57" s="375"/>
      <c r="ILW57" s="374"/>
      <c r="ILX57" s="375"/>
      <c r="ILY57" s="374"/>
      <c r="ILZ57" s="375"/>
      <c r="IMA57" s="374"/>
      <c r="IMB57" s="375"/>
      <c r="IMC57" s="374"/>
      <c r="IMD57" s="375"/>
      <c r="IME57" s="374"/>
      <c r="IMF57" s="375"/>
      <c r="IMG57" s="374"/>
      <c r="IMH57" s="375"/>
      <c r="IMI57" s="374"/>
      <c r="IMJ57" s="375"/>
      <c r="IMK57" s="374"/>
      <c r="IML57" s="375"/>
      <c r="IMM57" s="374"/>
      <c r="IMN57" s="375"/>
      <c r="IMO57" s="374"/>
      <c r="IMP57" s="375"/>
      <c r="IMQ57" s="374"/>
      <c r="IMR57" s="375"/>
      <c r="IMS57" s="374"/>
      <c r="IMT57" s="375"/>
      <c r="IMU57" s="374"/>
      <c r="IMV57" s="375"/>
      <c r="IMW57" s="374"/>
      <c r="IMX57" s="375"/>
      <c r="IMY57" s="374"/>
      <c r="IMZ57" s="375"/>
      <c r="INA57" s="374"/>
      <c r="INB57" s="375"/>
      <c r="INC57" s="374"/>
      <c r="IND57" s="375"/>
      <c r="INE57" s="374"/>
      <c r="INF57" s="375"/>
      <c r="ING57" s="374"/>
      <c r="INH57" s="375"/>
      <c r="INI57" s="374"/>
      <c r="INJ57" s="375"/>
      <c r="INK57" s="374"/>
      <c r="INL57" s="375"/>
      <c r="INM57" s="374"/>
      <c r="INN57" s="375"/>
      <c r="INO57" s="374"/>
      <c r="INP57" s="375"/>
      <c r="INQ57" s="374"/>
      <c r="INR57" s="375"/>
      <c r="INS57" s="374"/>
      <c r="INT57" s="375"/>
      <c r="INU57" s="374"/>
      <c r="INV57" s="375"/>
      <c r="INW57" s="374"/>
      <c r="INX57" s="375"/>
      <c r="INY57" s="374"/>
      <c r="INZ57" s="375"/>
      <c r="IOA57" s="374"/>
      <c r="IOB57" s="375"/>
      <c r="IOC57" s="374"/>
      <c r="IOD57" s="375"/>
      <c r="IOE57" s="374"/>
      <c r="IOF57" s="375"/>
      <c r="IOG57" s="374"/>
      <c r="IOH57" s="375"/>
      <c r="IOI57" s="374"/>
      <c r="IOJ57" s="375"/>
      <c r="IOK57" s="374"/>
      <c r="IOL57" s="375"/>
      <c r="IOM57" s="374"/>
      <c r="ION57" s="375"/>
      <c r="IOO57" s="374"/>
      <c r="IOP57" s="375"/>
      <c r="IOQ57" s="374"/>
      <c r="IOR57" s="375"/>
      <c r="IOS57" s="374"/>
      <c r="IOT57" s="375"/>
      <c r="IOU57" s="374"/>
      <c r="IOV57" s="375"/>
      <c r="IOW57" s="374"/>
      <c r="IOX57" s="375"/>
      <c r="IOY57" s="374"/>
      <c r="IOZ57" s="375"/>
      <c r="IPA57" s="374"/>
      <c r="IPB57" s="375"/>
      <c r="IPC57" s="374"/>
      <c r="IPD57" s="375"/>
      <c r="IPE57" s="374"/>
      <c r="IPF57" s="375"/>
      <c r="IPG57" s="374"/>
      <c r="IPH57" s="375"/>
      <c r="IPI57" s="374"/>
      <c r="IPJ57" s="375"/>
      <c r="IPK57" s="374"/>
      <c r="IPL57" s="375"/>
      <c r="IPM57" s="374"/>
      <c r="IPN57" s="375"/>
      <c r="IPO57" s="374"/>
      <c r="IPP57" s="375"/>
      <c r="IPQ57" s="374"/>
      <c r="IPR57" s="375"/>
      <c r="IPS57" s="374"/>
      <c r="IPT57" s="375"/>
      <c r="IPU57" s="374"/>
      <c r="IPV57" s="375"/>
      <c r="IPW57" s="374"/>
      <c r="IPX57" s="375"/>
      <c r="IPY57" s="374"/>
      <c r="IPZ57" s="375"/>
      <c r="IQA57" s="374"/>
      <c r="IQB57" s="375"/>
      <c r="IQC57" s="374"/>
      <c r="IQD57" s="375"/>
      <c r="IQE57" s="374"/>
      <c r="IQF57" s="375"/>
      <c r="IQG57" s="374"/>
      <c r="IQH57" s="375"/>
      <c r="IQI57" s="374"/>
      <c r="IQJ57" s="375"/>
      <c r="IQK57" s="374"/>
      <c r="IQL57" s="375"/>
      <c r="IQM57" s="374"/>
      <c r="IQN57" s="375"/>
      <c r="IQO57" s="374"/>
      <c r="IQP57" s="375"/>
      <c r="IQQ57" s="374"/>
      <c r="IQR57" s="375"/>
      <c r="IQS57" s="374"/>
      <c r="IQT57" s="375"/>
      <c r="IQU57" s="374"/>
      <c r="IQV57" s="375"/>
      <c r="IQW57" s="374"/>
      <c r="IQX57" s="375"/>
      <c r="IQY57" s="374"/>
      <c r="IQZ57" s="375"/>
      <c r="IRA57" s="374"/>
      <c r="IRB57" s="375"/>
      <c r="IRC57" s="374"/>
      <c r="IRD57" s="375"/>
      <c r="IRE57" s="374"/>
      <c r="IRF57" s="375"/>
      <c r="IRG57" s="374"/>
      <c r="IRH57" s="375"/>
      <c r="IRI57" s="374"/>
      <c r="IRJ57" s="375"/>
      <c r="IRK57" s="374"/>
      <c r="IRL57" s="375"/>
      <c r="IRM57" s="374"/>
      <c r="IRN57" s="375"/>
      <c r="IRO57" s="374"/>
      <c r="IRP57" s="375"/>
      <c r="IRQ57" s="374"/>
      <c r="IRR57" s="375"/>
      <c r="IRS57" s="374"/>
      <c r="IRT57" s="375"/>
      <c r="IRU57" s="374"/>
      <c r="IRV57" s="375"/>
      <c r="IRW57" s="374"/>
      <c r="IRX57" s="375"/>
      <c r="IRY57" s="374"/>
      <c r="IRZ57" s="375"/>
      <c r="ISA57" s="374"/>
      <c r="ISB57" s="375"/>
      <c r="ISC57" s="374"/>
      <c r="ISD57" s="375"/>
      <c r="ISE57" s="374"/>
      <c r="ISF57" s="375"/>
      <c r="ISG57" s="374"/>
      <c r="ISH57" s="375"/>
      <c r="ISI57" s="374"/>
      <c r="ISJ57" s="375"/>
      <c r="ISK57" s="374"/>
      <c r="ISL57" s="375"/>
      <c r="ISM57" s="374"/>
      <c r="ISN57" s="375"/>
      <c r="ISO57" s="374"/>
      <c r="ISP57" s="375"/>
      <c r="ISQ57" s="374"/>
      <c r="ISR57" s="375"/>
      <c r="ISS57" s="374"/>
      <c r="IST57" s="375"/>
      <c r="ISU57" s="374"/>
      <c r="ISV57" s="375"/>
      <c r="ISW57" s="374"/>
      <c r="ISX57" s="375"/>
      <c r="ISY57" s="374"/>
      <c r="ISZ57" s="375"/>
      <c r="ITA57" s="374"/>
      <c r="ITB57" s="375"/>
      <c r="ITC57" s="374"/>
      <c r="ITD57" s="375"/>
      <c r="ITE57" s="374"/>
      <c r="ITF57" s="375"/>
      <c r="ITG57" s="374"/>
      <c r="ITH57" s="375"/>
      <c r="ITI57" s="374"/>
      <c r="ITJ57" s="375"/>
      <c r="ITK57" s="374"/>
      <c r="ITL57" s="375"/>
      <c r="ITM57" s="374"/>
      <c r="ITN57" s="375"/>
      <c r="ITO57" s="374"/>
      <c r="ITP57" s="375"/>
      <c r="ITQ57" s="374"/>
      <c r="ITR57" s="375"/>
      <c r="ITS57" s="374"/>
      <c r="ITT57" s="375"/>
      <c r="ITU57" s="374"/>
      <c r="ITV57" s="375"/>
      <c r="ITW57" s="374"/>
      <c r="ITX57" s="375"/>
      <c r="ITY57" s="374"/>
      <c r="ITZ57" s="375"/>
      <c r="IUA57" s="374"/>
      <c r="IUB57" s="375"/>
      <c r="IUC57" s="374"/>
      <c r="IUD57" s="375"/>
      <c r="IUE57" s="374"/>
      <c r="IUF57" s="375"/>
      <c r="IUG57" s="374"/>
      <c r="IUH57" s="375"/>
      <c r="IUI57" s="374"/>
      <c r="IUJ57" s="375"/>
      <c r="IUK57" s="374"/>
      <c r="IUL57" s="375"/>
      <c r="IUM57" s="374"/>
      <c r="IUN57" s="375"/>
      <c r="IUO57" s="374"/>
      <c r="IUP57" s="375"/>
      <c r="IUQ57" s="374"/>
      <c r="IUR57" s="375"/>
      <c r="IUS57" s="374"/>
      <c r="IUT57" s="375"/>
      <c r="IUU57" s="374"/>
      <c r="IUV57" s="375"/>
      <c r="IUW57" s="374"/>
      <c r="IUX57" s="375"/>
      <c r="IUY57" s="374"/>
      <c r="IUZ57" s="375"/>
      <c r="IVA57" s="374"/>
      <c r="IVB57" s="375"/>
      <c r="IVC57" s="374"/>
      <c r="IVD57" s="375"/>
      <c r="IVE57" s="374"/>
      <c r="IVF57" s="375"/>
      <c r="IVG57" s="374"/>
      <c r="IVH57" s="375"/>
      <c r="IVI57" s="374"/>
      <c r="IVJ57" s="375"/>
      <c r="IVK57" s="374"/>
      <c r="IVL57" s="375"/>
      <c r="IVM57" s="374"/>
      <c r="IVN57" s="375"/>
      <c r="IVO57" s="374"/>
      <c r="IVP57" s="375"/>
      <c r="IVQ57" s="374"/>
      <c r="IVR57" s="375"/>
      <c r="IVS57" s="374"/>
      <c r="IVT57" s="375"/>
      <c r="IVU57" s="374"/>
      <c r="IVV57" s="375"/>
      <c r="IVW57" s="374"/>
      <c r="IVX57" s="375"/>
      <c r="IVY57" s="374"/>
      <c r="IVZ57" s="375"/>
      <c r="IWA57" s="374"/>
      <c r="IWB57" s="375"/>
      <c r="IWC57" s="374"/>
      <c r="IWD57" s="375"/>
      <c r="IWE57" s="374"/>
      <c r="IWF57" s="375"/>
      <c r="IWG57" s="374"/>
      <c r="IWH57" s="375"/>
      <c r="IWI57" s="374"/>
      <c r="IWJ57" s="375"/>
      <c r="IWK57" s="374"/>
      <c r="IWL57" s="375"/>
      <c r="IWM57" s="374"/>
      <c r="IWN57" s="375"/>
      <c r="IWO57" s="374"/>
      <c r="IWP57" s="375"/>
      <c r="IWQ57" s="374"/>
      <c r="IWR57" s="375"/>
      <c r="IWS57" s="374"/>
      <c r="IWT57" s="375"/>
      <c r="IWU57" s="374"/>
      <c r="IWV57" s="375"/>
      <c r="IWW57" s="374"/>
      <c r="IWX57" s="375"/>
      <c r="IWY57" s="374"/>
      <c r="IWZ57" s="375"/>
      <c r="IXA57" s="374"/>
      <c r="IXB57" s="375"/>
      <c r="IXC57" s="374"/>
      <c r="IXD57" s="375"/>
      <c r="IXE57" s="374"/>
      <c r="IXF57" s="375"/>
      <c r="IXG57" s="374"/>
      <c r="IXH57" s="375"/>
      <c r="IXI57" s="374"/>
      <c r="IXJ57" s="375"/>
      <c r="IXK57" s="374"/>
      <c r="IXL57" s="375"/>
      <c r="IXM57" s="374"/>
      <c r="IXN57" s="375"/>
      <c r="IXO57" s="374"/>
      <c r="IXP57" s="375"/>
      <c r="IXQ57" s="374"/>
      <c r="IXR57" s="375"/>
      <c r="IXS57" s="374"/>
      <c r="IXT57" s="375"/>
      <c r="IXU57" s="374"/>
      <c r="IXV57" s="375"/>
      <c r="IXW57" s="374"/>
      <c r="IXX57" s="375"/>
      <c r="IXY57" s="374"/>
      <c r="IXZ57" s="375"/>
      <c r="IYA57" s="374"/>
      <c r="IYB57" s="375"/>
      <c r="IYC57" s="374"/>
      <c r="IYD57" s="375"/>
      <c r="IYE57" s="374"/>
      <c r="IYF57" s="375"/>
      <c r="IYG57" s="374"/>
      <c r="IYH57" s="375"/>
      <c r="IYI57" s="374"/>
      <c r="IYJ57" s="375"/>
      <c r="IYK57" s="374"/>
      <c r="IYL57" s="375"/>
      <c r="IYM57" s="374"/>
      <c r="IYN57" s="375"/>
      <c r="IYO57" s="374"/>
      <c r="IYP57" s="375"/>
      <c r="IYQ57" s="374"/>
      <c r="IYR57" s="375"/>
      <c r="IYS57" s="374"/>
      <c r="IYT57" s="375"/>
      <c r="IYU57" s="374"/>
      <c r="IYV57" s="375"/>
      <c r="IYW57" s="374"/>
      <c r="IYX57" s="375"/>
      <c r="IYY57" s="374"/>
      <c r="IYZ57" s="375"/>
      <c r="IZA57" s="374"/>
      <c r="IZB57" s="375"/>
      <c r="IZC57" s="374"/>
      <c r="IZD57" s="375"/>
      <c r="IZE57" s="374"/>
      <c r="IZF57" s="375"/>
      <c r="IZG57" s="374"/>
      <c r="IZH57" s="375"/>
      <c r="IZI57" s="374"/>
      <c r="IZJ57" s="375"/>
      <c r="IZK57" s="374"/>
      <c r="IZL57" s="375"/>
      <c r="IZM57" s="374"/>
      <c r="IZN57" s="375"/>
      <c r="IZO57" s="374"/>
      <c r="IZP57" s="375"/>
      <c r="IZQ57" s="374"/>
      <c r="IZR57" s="375"/>
      <c r="IZS57" s="374"/>
      <c r="IZT57" s="375"/>
      <c r="IZU57" s="374"/>
      <c r="IZV57" s="375"/>
      <c r="IZW57" s="374"/>
      <c r="IZX57" s="375"/>
      <c r="IZY57" s="374"/>
      <c r="IZZ57" s="375"/>
      <c r="JAA57" s="374"/>
      <c r="JAB57" s="375"/>
      <c r="JAC57" s="374"/>
      <c r="JAD57" s="375"/>
      <c r="JAE57" s="374"/>
      <c r="JAF57" s="375"/>
      <c r="JAG57" s="374"/>
      <c r="JAH57" s="375"/>
      <c r="JAI57" s="374"/>
      <c r="JAJ57" s="375"/>
      <c r="JAK57" s="374"/>
      <c r="JAL57" s="375"/>
      <c r="JAM57" s="374"/>
      <c r="JAN57" s="375"/>
      <c r="JAO57" s="374"/>
      <c r="JAP57" s="375"/>
      <c r="JAQ57" s="374"/>
      <c r="JAR57" s="375"/>
      <c r="JAS57" s="374"/>
      <c r="JAT57" s="375"/>
      <c r="JAU57" s="374"/>
      <c r="JAV57" s="375"/>
      <c r="JAW57" s="374"/>
      <c r="JAX57" s="375"/>
      <c r="JAY57" s="374"/>
      <c r="JAZ57" s="375"/>
      <c r="JBA57" s="374"/>
      <c r="JBB57" s="375"/>
      <c r="JBC57" s="374"/>
      <c r="JBD57" s="375"/>
      <c r="JBE57" s="374"/>
      <c r="JBF57" s="375"/>
      <c r="JBG57" s="374"/>
      <c r="JBH57" s="375"/>
      <c r="JBI57" s="374"/>
      <c r="JBJ57" s="375"/>
      <c r="JBK57" s="374"/>
      <c r="JBL57" s="375"/>
      <c r="JBM57" s="374"/>
      <c r="JBN57" s="375"/>
      <c r="JBO57" s="374"/>
      <c r="JBP57" s="375"/>
      <c r="JBQ57" s="374"/>
      <c r="JBR57" s="375"/>
      <c r="JBS57" s="374"/>
      <c r="JBT57" s="375"/>
      <c r="JBU57" s="374"/>
      <c r="JBV57" s="375"/>
      <c r="JBW57" s="374"/>
      <c r="JBX57" s="375"/>
      <c r="JBY57" s="374"/>
      <c r="JBZ57" s="375"/>
      <c r="JCA57" s="374"/>
      <c r="JCB57" s="375"/>
      <c r="JCC57" s="374"/>
      <c r="JCD57" s="375"/>
      <c r="JCE57" s="374"/>
      <c r="JCF57" s="375"/>
      <c r="JCG57" s="374"/>
      <c r="JCH57" s="375"/>
      <c r="JCI57" s="374"/>
      <c r="JCJ57" s="375"/>
      <c r="JCK57" s="374"/>
      <c r="JCL57" s="375"/>
      <c r="JCM57" s="374"/>
      <c r="JCN57" s="375"/>
      <c r="JCO57" s="374"/>
      <c r="JCP57" s="375"/>
      <c r="JCQ57" s="374"/>
      <c r="JCR57" s="375"/>
      <c r="JCS57" s="374"/>
      <c r="JCT57" s="375"/>
      <c r="JCU57" s="374"/>
      <c r="JCV57" s="375"/>
      <c r="JCW57" s="374"/>
      <c r="JCX57" s="375"/>
      <c r="JCY57" s="374"/>
      <c r="JCZ57" s="375"/>
      <c r="JDA57" s="374"/>
      <c r="JDB57" s="375"/>
      <c r="JDC57" s="374"/>
      <c r="JDD57" s="375"/>
      <c r="JDE57" s="374"/>
      <c r="JDF57" s="375"/>
      <c r="JDG57" s="374"/>
      <c r="JDH57" s="375"/>
      <c r="JDI57" s="374"/>
      <c r="JDJ57" s="375"/>
      <c r="JDK57" s="374"/>
      <c r="JDL57" s="375"/>
      <c r="JDM57" s="374"/>
      <c r="JDN57" s="375"/>
      <c r="JDO57" s="374"/>
      <c r="JDP57" s="375"/>
      <c r="JDQ57" s="374"/>
      <c r="JDR57" s="375"/>
      <c r="JDS57" s="374"/>
      <c r="JDT57" s="375"/>
      <c r="JDU57" s="374"/>
      <c r="JDV57" s="375"/>
      <c r="JDW57" s="374"/>
      <c r="JDX57" s="375"/>
      <c r="JDY57" s="374"/>
      <c r="JDZ57" s="375"/>
      <c r="JEA57" s="374"/>
      <c r="JEB57" s="375"/>
      <c r="JEC57" s="374"/>
      <c r="JED57" s="375"/>
      <c r="JEE57" s="374"/>
      <c r="JEF57" s="375"/>
      <c r="JEG57" s="374"/>
      <c r="JEH57" s="375"/>
      <c r="JEI57" s="374"/>
      <c r="JEJ57" s="375"/>
      <c r="JEK57" s="374"/>
      <c r="JEL57" s="375"/>
      <c r="JEM57" s="374"/>
      <c r="JEN57" s="375"/>
      <c r="JEO57" s="374"/>
      <c r="JEP57" s="375"/>
      <c r="JEQ57" s="374"/>
      <c r="JER57" s="375"/>
      <c r="JES57" s="374"/>
      <c r="JET57" s="375"/>
      <c r="JEU57" s="374"/>
      <c r="JEV57" s="375"/>
      <c r="JEW57" s="374"/>
      <c r="JEX57" s="375"/>
      <c r="JEY57" s="374"/>
      <c r="JEZ57" s="375"/>
      <c r="JFA57" s="374"/>
      <c r="JFB57" s="375"/>
      <c r="JFC57" s="374"/>
      <c r="JFD57" s="375"/>
      <c r="JFE57" s="374"/>
      <c r="JFF57" s="375"/>
      <c r="JFG57" s="374"/>
      <c r="JFH57" s="375"/>
      <c r="JFI57" s="374"/>
      <c r="JFJ57" s="375"/>
      <c r="JFK57" s="374"/>
      <c r="JFL57" s="375"/>
      <c r="JFM57" s="374"/>
      <c r="JFN57" s="375"/>
      <c r="JFO57" s="374"/>
      <c r="JFP57" s="375"/>
      <c r="JFQ57" s="374"/>
      <c r="JFR57" s="375"/>
      <c r="JFS57" s="374"/>
      <c r="JFT57" s="375"/>
      <c r="JFU57" s="374"/>
      <c r="JFV57" s="375"/>
      <c r="JFW57" s="374"/>
      <c r="JFX57" s="375"/>
      <c r="JFY57" s="374"/>
      <c r="JFZ57" s="375"/>
      <c r="JGA57" s="374"/>
      <c r="JGB57" s="375"/>
      <c r="JGC57" s="374"/>
      <c r="JGD57" s="375"/>
      <c r="JGE57" s="374"/>
      <c r="JGF57" s="375"/>
      <c r="JGG57" s="374"/>
      <c r="JGH57" s="375"/>
      <c r="JGI57" s="374"/>
      <c r="JGJ57" s="375"/>
      <c r="JGK57" s="374"/>
      <c r="JGL57" s="375"/>
      <c r="JGM57" s="374"/>
      <c r="JGN57" s="375"/>
      <c r="JGO57" s="374"/>
      <c r="JGP57" s="375"/>
      <c r="JGQ57" s="374"/>
      <c r="JGR57" s="375"/>
      <c r="JGS57" s="374"/>
      <c r="JGT57" s="375"/>
      <c r="JGU57" s="374"/>
      <c r="JGV57" s="375"/>
      <c r="JGW57" s="374"/>
      <c r="JGX57" s="375"/>
      <c r="JGY57" s="374"/>
      <c r="JGZ57" s="375"/>
      <c r="JHA57" s="374"/>
      <c r="JHB57" s="375"/>
      <c r="JHC57" s="374"/>
      <c r="JHD57" s="375"/>
      <c r="JHE57" s="374"/>
      <c r="JHF57" s="375"/>
      <c r="JHG57" s="374"/>
      <c r="JHH57" s="375"/>
      <c r="JHI57" s="374"/>
      <c r="JHJ57" s="375"/>
      <c r="JHK57" s="374"/>
      <c r="JHL57" s="375"/>
      <c r="JHM57" s="374"/>
      <c r="JHN57" s="375"/>
      <c r="JHO57" s="374"/>
      <c r="JHP57" s="375"/>
      <c r="JHQ57" s="374"/>
      <c r="JHR57" s="375"/>
      <c r="JHS57" s="374"/>
      <c r="JHT57" s="375"/>
      <c r="JHU57" s="374"/>
      <c r="JHV57" s="375"/>
      <c r="JHW57" s="374"/>
      <c r="JHX57" s="375"/>
      <c r="JHY57" s="374"/>
      <c r="JHZ57" s="375"/>
      <c r="JIA57" s="374"/>
      <c r="JIB57" s="375"/>
      <c r="JIC57" s="374"/>
      <c r="JID57" s="375"/>
      <c r="JIE57" s="374"/>
      <c r="JIF57" s="375"/>
      <c r="JIG57" s="374"/>
      <c r="JIH57" s="375"/>
      <c r="JII57" s="374"/>
      <c r="JIJ57" s="375"/>
      <c r="JIK57" s="374"/>
      <c r="JIL57" s="375"/>
      <c r="JIM57" s="374"/>
      <c r="JIN57" s="375"/>
      <c r="JIO57" s="374"/>
      <c r="JIP57" s="375"/>
      <c r="JIQ57" s="374"/>
      <c r="JIR57" s="375"/>
      <c r="JIS57" s="374"/>
      <c r="JIT57" s="375"/>
      <c r="JIU57" s="374"/>
      <c r="JIV57" s="375"/>
      <c r="JIW57" s="374"/>
      <c r="JIX57" s="375"/>
      <c r="JIY57" s="374"/>
      <c r="JIZ57" s="375"/>
      <c r="JJA57" s="374"/>
      <c r="JJB57" s="375"/>
      <c r="JJC57" s="374"/>
      <c r="JJD57" s="375"/>
      <c r="JJE57" s="374"/>
      <c r="JJF57" s="375"/>
      <c r="JJG57" s="374"/>
      <c r="JJH57" s="375"/>
      <c r="JJI57" s="374"/>
      <c r="JJJ57" s="375"/>
      <c r="JJK57" s="374"/>
      <c r="JJL57" s="375"/>
      <c r="JJM57" s="374"/>
      <c r="JJN57" s="375"/>
      <c r="JJO57" s="374"/>
      <c r="JJP57" s="375"/>
      <c r="JJQ57" s="374"/>
      <c r="JJR57" s="375"/>
      <c r="JJS57" s="374"/>
      <c r="JJT57" s="375"/>
      <c r="JJU57" s="374"/>
      <c r="JJV57" s="375"/>
      <c r="JJW57" s="374"/>
      <c r="JJX57" s="375"/>
      <c r="JJY57" s="374"/>
      <c r="JJZ57" s="375"/>
      <c r="JKA57" s="374"/>
      <c r="JKB57" s="375"/>
      <c r="JKC57" s="374"/>
      <c r="JKD57" s="375"/>
      <c r="JKE57" s="374"/>
      <c r="JKF57" s="375"/>
      <c r="JKG57" s="374"/>
      <c r="JKH57" s="375"/>
      <c r="JKI57" s="374"/>
      <c r="JKJ57" s="375"/>
      <c r="JKK57" s="374"/>
      <c r="JKL57" s="375"/>
      <c r="JKM57" s="374"/>
      <c r="JKN57" s="375"/>
      <c r="JKO57" s="374"/>
      <c r="JKP57" s="375"/>
      <c r="JKQ57" s="374"/>
      <c r="JKR57" s="375"/>
      <c r="JKS57" s="374"/>
      <c r="JKT57" s="375"/>
      <c r="JKU57" s="374"/>
      <c r="JKV57" s="375"/>
      <c r="JKW57" s="374"/>
      <c r="JKX57" s="375"/>
      <c r="JKY57" s="374"/>
      <c r="JKZ57" s="375"/>
      <c r="JLA57" s="374"/>
      <c r="JLB57" s="375"/>
      <c r="JLC57" s="374"/>
      <c r="JLD57" s="375"/>
      <c r="JLE57" s="374"/>
      <c r="JLF57" s="375"/>
      <c r="JLG57" s="374"/>
      <c r="JLH57" s="375"/>
      <c r="JLI57" s="374"/>
      <c r="JLJ57" s="375"/>
      <c r="JLK57" s="374"/>
      <c r="JLL57" s="375"/>
      <c r="JLM57" s="374"/>
      <c r="JLN57" s="375"/>
      <c r="JLO57" s="374"/>
      <c r="JLP57" s="375"/>
      <c r="JLQ57" s="374"/>
      <c r="JLR57" s="375"/>
      <c r="JLS57" s="374"/>
      <c r="JLT57" s="375"/>
      <c r="JLU57" s="374"/>
      <c r="JLV57" s="375"/>
      <c r="JLW57" s="374"/>
      <c r="JLX57" s="375"/>
      <c r="JLY57" s="374"/>
      <c r="JLZ57" s="375"/>
      <c r="JMA57" s="374"/>
      <c r="JMB57" s="375"/>
      <c r="JMC57" s="374"/>
      <c r="JMD57" s="375"/>
      <c r="JME57" s="374"/>
      <c r="JMF57" s="375"/>
      <c r="JMG57" s="374"/>
      <c r="JMH57" s="375"/>
      <c r="JMI57" s="374"/>
      <c r="JMJ57" s="375"/>
      <c r="JMK57" s="374"/>
      <c r="JML57" s="375"/>
      <c r="JMM57" s="374"/>
      <c r="JMN57" s="375"/>
      <c r="JMO57" s="374"/>
      <c r="JMP57" s="375"/>
      <c r="JMQ57" s="374"/>
      <c r="JMR57" s="375"/>
      <c r="JMS57" s="374"/>
      <c r="JMT57" s="375"/>
      <c r="JMU57" s="374"/>
      <c r="JMV57" s="375"/>
      <c r="JMW57" s="374"/>
      <c r="JMX57" s="375"/>
      <c r="JMY57" s="374"/>
      <c r="JMZ57" s="375"/>
      <c r="JNA57" s="374"/>
      <c r="JNB57" s="375"/>
      <c r="JNC57" s="374"/>
      <c r="JND57" s="375"/>
      <c r="JNE57" s="374"/>
      <c r="JNF57" s="375"/>
      <c r="JNG57" s="374"/>
      <c r="JNH57" s="375"/>
      <c r="JNI57" s="374"/>
      <c r="JNJ57" s="375"/>
      <c r="JNK57" s="374"/>
      <c r="JNL57" s="375"/>
      <c r="JNM57" s="374"/>
      <c r="JNN57" s="375"/>
      <c r="JNO57" s="374"/>
      <c r="JNP57" s="375"/>
      <c r="JNQ57" s="374"/>
      <c r="JNR57" s="375"/>
      <c r="JNS57" s="374"/>
      <c r="JNT57" s="375"/>
      <c r="JNU57" s="374"/>
      <c r="JNV57" s="375"/>
      <c r="JNW57" s="374"/>
      <c r="JNX57" s="375"/>
      <c r="JNY57" s="374"/>
      <c r="JNZ57" s="375"/>
      <c r="JOA57" s="374"/>
      <c r="JOB57" s="375"/>
      <c r="JOC57" s="374"/>
      <c r="JOD57" s="375"/>
      <c r="JOE57" s="374"/>
      <c r="JOF57" s="375"/>
      <c r="JOG57" s="374"/>
      <c r="JOH57" s="375"/>
      <c r="JOI57" s="374"/>
      <c r="JOJ57" s="375"/>
      <c r="JOK57" s="374"/>
      <c r="JOL57" s="375"/>
      <c r="JOM57" s="374"/>
      <c r="JON57" s="375"/>
      <c r="JOO57" s="374"/>
      <c r="JOP57" s="375"/>
      <c r="JOQ57" s="374"/>
      <c r="JOR57" s="375"/>
      <c r="JOS57" s="374"/>
      <c r="JOT57" s="375"/>
      <c r="JOU57" s="374"/>
      <c r="JOV57" s="375"/>
      <c r="JOW57" s="374"/>
      <c r="JOX57" s="375"/>
      <c r="JOY57" s="374"/>
      <c r="JOZ57" s="375"/>
      <c r="JPA57" s="374"/>
      <c r="JPB57" s="375"/>
      <c r="JPC57" s="374"/>
      <c r="JPD57" s="375"/>
      <c r="JPE57" s="374"/>
      <c r="JPF57" s="375"/>
      <c r="JPG57" s="374"/>
      <c r="JPH57" s="375"/>
      <c r="JPI57" s="374"/>
      <c r="JPJ57" s="375"/>
      <c r="JPK57" s="374"/>
      <c r="JPL57" s="375"/>
      <c r="JPM57" s="374"/>
      <c r="JPN57" s="375"/>
      <c r="JPO57" s="374"/>
      <c r="JPP57" s="375"/>
      <c r="JPQ57" s="374"/>
      <c r="JPR57" s="375"/>
      <c r="JPS57" s="374"/>
      <c r="JPT57" s="375"/>
      <c r="JPU57" s="374"/>
      <c r="JPV57" s="375"/>
      <c r="JPW57" s="374"/>
      <c r="JPX57" s="375"/>
      <c r="JPY57" s="374"/>
      <c r="JPZ57" s="375"/>
      <c r="JQA57" s="374"/>
      <c r="JQB57" s="375"/>
      <c r="JQC57" s="374"/>
      <c r="JQD57" s="375"/>
      <c r="JQE57" s="374"/>
      <c r="JQF57" s="375"/>
      <c r="JQG57" s="374"/>
      <c r="JQH57" s="375"/>
      <c r="JQI57" s="374"/>
      <c r="JQJ57" s="375"/>
      <c r="JQK57" s="374"/>
      <c r="JQL57" s="375"/>
      <c r="JQM57" s="374"/>
      <c r="JQN57" s="375"/>
      <c r="JQO57" s="374"/>
      <c r="JQP57" s="375"/>
      <c r="JQQ57" s="374"/>
      <c r="JQR57" s="375"/>
      <c r="JQS57" s="374"/>
      <c r="JQT57" s="375"/>
      <c r="JQU57" s="374"/>
      <c r="JQV57" s="375"/>
      <c r="JQW57" s="374"/>
      <c r="JQX57" s="375"/>
      <c r="JQY57" s="374"/>
      <c r="JQZ57" s="375"/>
      <c r="JRA57" s="374"/>
      <c r="JRB57" s="375"/>
      <c r="JRC57" s="374"/>
      <c r="JRD57" s="375"/>
      <c r="JRE57" s="374"/>
      <c r="JRF57" s="375"/>
      <c r="JRG57" s="374"/>
      <c r="JRH57" s="375"/>
      <c r="JRI57" s="374"/>
      <c r="JRJ57" s="375"/>
      <c r="JRK57" s="374"/>
      <c r="JRL57" s="375"/>
      <c r="JRM57" s="374"/>
      <c r="JRN57" s="375"/>
      <c r="JRO57" s="374"/>
      <c r="JRP57" s="375"/>
      <c r="JRQ57" s="374"/>
      <c r="JRR57" s="375"/>
      <c r="JRS57" s="374"/>
      <c r="JRT57" s="375"/>
      <c r="JRU57" s="374"/>
      <c r="JRV57" s="375"/>
      <c r="JRW57" s="374"/>
      <c r="JRX57" s="375"/>
      <c r="JRY57" s="374"/>
      <c r="JRZ57" s="375"/>
      <c r="JSA57" s="374"/>
      <c r="JSB57" s="375"/>
      <c r="JSC57" s="374"/>
      <c r="JSD57" s="375"/>
      <c r="JSE57" s="374"/>
      <c r="JSF57" s="375"/>
      <c r="JSG57" s="374"/>
      <c r="JSH57" s="375"/>
      <c r="JSI57" s="374"/>
      <c r="JSJ57" s="375"/>
      <c r="JSK57" s="374"/>
      <c r="JSL57" s="375"/>
      <c r="JSM57" s="374"/>
      <c r="JSN57" s="375"/>
      <c r="JSO57" s="374"/>
      <c r="JSP57" s="375"/>
      <c r="JSQ57" s="374"/>
      <c r="JSR57" s="375"/>
      <c r="JSS57" s="374"/>
      <c r="JST57" s="375"/>
      <c r="JSU57" s="374"/>
      <c r="JSV57" s="375"/>
      <c r="JSW57" s="374"/>
      <c r="JSX57" s="375"/>
      <c r="JSY57" s="374"/>
      <c r="JSZ57" s="375"/>
      <c r="JTA57" s="374"/>
      <c r="JTB57" s="375"/>
      <c r="JTC57" s="374"/>
      <c r="JTD57" s="375"/>
      <c r="JTE57" s="374"/>
      <c r="JTF57" s="375"/>
      <c r="JTG57" s="374"/>
      <c r="JTH57" s="375"/>
      <c r="JTI57" s="374"/>
      <c r="JTJ57" s="375"/>
      <c r="JTK57" s="374"/>
      <c r="JTL57" s="375"/>
      <c r="JTM57" s="374"/>
      <c r="JTN57" s="375"/>
      <c r="JTO57" s="374"/>
      <c r="JTP57" s="375"/>
      <c r="JTQ57" s="374"/>
      <c r="JTR57" s="375"/>
      <c r="JTS57" s="374"/>
      <c r="JTT57" s="375"/>
      <c r="JTU57" s="374"/>
      <c r="JTV57" s="375"/>
      <c r="JTW57" s="374"/>
      <c r="JTX57" s="375"/>
      <c r="JTY57" s="374"/>
      <c r="JTZ57" s="375"/>
      <c r="JUA57" s="374"/>
      <c r="JUB57" s="375"/>
      <c r="JUC57" s="374"/>
      <c r="JUD57" s="375"/>
      <c r="JUE57" s="374"/>
      <c r="JUF57" s="375"/>
      <c r="JUG57" s="374"/>
      <c r="JUH57" s="375"/>
      <c r="JUI57" s="374"/>
      <c r="JUJ57" s="375"/>
      <c r="JUK57" s="374"/>
      <c r="JUL57" s="375"/>
      <c r="JUM57" s="374"/>
      <c r="JUN57" s="375"/>
      <c r="JUO57" s="374"/>
      <c r="JUP57" s="375"/>
      <c r="JUQ57" s="374"/>
      <c r="JUR57" s="375"/>
      <c r="JUS57" s="374"/>
      <c r="JUT57" s="375"/>
      <c r="JUU57" s="374"/>
      <c r="JUV57" s="375"/>
      <c r="JUW57" s="374"/>
      <c r="JUX57" s="375"/>
      <c r="JUY57" s="374"/>
      <c r="JUZ57" s="375"/>
      <c r="JVA57" s="374"/>
      <c r="JVB57" s="375"/>
      <c r="JVC57" s="374"/>
      <c r="JVD57" s="375"/>
      <c r="JVE57" s="374"/>
      <c r="JVF57" s="375"/>
      <c r="JVG57" s="374"/>
      <c r="JVH57" s="375"/>
      <c r="JVI57" s="374"/>
      <c r="JVJ57" s="375"/>
      <c r="JVK57" s="374"/>
      <c r="JVL57" s="375"/>
      <c r="JVM57" s="374"/>
      <c r="JVN57" s="375"/>
      <c r="JVO57" s="374"/>
      <c r="JVP57" s="375"/>
      <c r="JVQ57" s="374"/>
      <c r="JVR57" s="375"/>
      <c r="JVS57" s="374"/>
      <c r="JVT57" s="375"/>
      <c r="JVU57" s="374"/>
      <c r="JVV57" s="375"/>
      <c r="JVW57" s="374"/>
      <c r="JVX57" s="375"/>
      <c r="JVY57" s="374"/>
      <c r="JVZ57" s="375"/>
      <c r="JWA57" s="374"/>
      <c r="JWB57" s="375"/>
      <c r="JWC57" s="374"/>
      <c r="JWD57" s="375"/>
      <c r="JWE57" s="374"/>
      <c r="JWF57" s="375"/>
      <c r="JWG57" s="374"/>
      <c r="JWH57" s="375"/>
      <c r="JWI57" s="374"/>
      <c r="JWJ57" s="375"/>
      <c r="JWK57" s="374"/>
      <c r="JWL57" s="375"/>
      <c r="JWM57" s="374"/>
      <c r="JWN57" s="375"/>
      <c r="JWO57" s="374"/>
      <c r="JWP57" s="375"/>
      <c r="JWQ57" s="374"/>
      <c r="JWR57" s="375"/>
      <c r="JWS57" s="374"/>
      <c r="JWT57" s="375"/>
      <c r="JWU57" s="374"/>
      <c r="JWV57" s="375"/>
      <c r="JWW57" s="374"/>
      <c r="JWX57" s="375"/>
      <c r="JWY57" s="374"/>
      <c r="JWZ57" s="375"/>
      <c r="JXA57" s="374"/>
      <c r="JXB57" s="375"/>
      <c r="JXC57" s="374"/>
      <c r="JXD57" s="375"/>
      <c r="JXE57" s="374"/>
      <c r="JXF57" s="375"/>
      <c r="JXG57" s="374"/>
      <c r="JXH57" s="375"/>
      <c r="JXI57" s="374"/>
      <c r="JXJ57" s="375"/>
      <c r="JXK57" s="374"/>
      <c r="JXL57" s="375"/>
      <c r="JXM57" s="374"/>
      <c r="JXN57" s="375"/>
      <c r="JXO57" s="374"/>
      <c r="JXP57" s="375"/>
      <c r="JXQ57" s="374"/>
      <c r="JXR57" s="375"/>
      <c r="JXS57" s="374"/>
      <c r="JXT57" s="375"/>
      <c r="JXU57" s="374"/>
      <c r="JXV57" s="375"/>
      <c r="JXW57" s="374"/>
      <c r="JXX57" s="375"/>
      <c r="JXY57" s="374"/>
      <c r="JXZ57" s="375"/>
      <c r="JYA57" s="374"/>
      <c r="JYB57" s="375"/>
      <c r="JYC57" s="374"/>
      <c r="JYD57" s="375"/>
      <c r="JYE57" s="374"/>
      <c r="JYF57" s="375"/>
      <c r="JYG57" s="374"/>
      <c r="JYH57" s="375"/>
      <c r="JYI57" s="374"/>
      <c r="JYJ57" s="375"/>
      <c r="JYK57" s="374"/>
      <c r="JYL57" s="375"/>
      <c r="JYM57" s="374"/>
      <c r="JYN57" s="375"/>
      <c r="JYO57" s="374"/>
      <c r="JYP57" s="375"/>
      <c r="JYQ57" s="374"/>
      <c r="JYR57" s="375"/>
      <c r="JYS57" s="374"/>
      <c r="JYT57" s="375"/>
      <c r="JYU57" s="374"/>
      <c r="JYV57" s="375"/>
      <c r="JYW57" s="374"/>
      <c r="JYX57" s="375"/>
      <c r="JYY57" s="374"/>
      <c r="JYZ57" s="375"/>
      <c r="JZA57" s="374"/>
      <c r="JZB57" s="375"/>
      <c r="JZC57" s="374"/>
      <c r="JZD57" s="375"/>
      <c r="JZE57" s="374"/>
      <c r="JZF57" s="375"/>
      <c r="JZG57" s="374"/>
      <c r="JZH57" s="375"/>
      <c r="JZI57" s="374"/>
      <c r="JZJ57" s="375"/>
      <c r="JZK57" s="374"/>
      <c r="JZL57" s="375"/>
      <c r="JZM57" s="374"/>
      <c r="JZN57" s="375"/>
      <c r="JZO57" s="374"/>
      <c r="JZP57" s="375"/>
      <c r="JZQ57" s="374"/>
      <c r="JZR57" s="375"/>
      <c r="JZS57" s="374"/>
      <c r="JZT57" s="375"/>
      <c r="JZU57" s="374"/>
      <c r="JZV57" s="375"/>
      <c r="JZW57" s="374"/>
      <c r="JZX57" s="375"/>
      <c r="JZY57" s="374"/>
      <c r="JZZ57" s="375"/>
      <c r="KAA57" s="374"/>
      <c r="KAB57" s="375"/>
      <c r="KAC57" s="374"/>
      <c r="KAD57" s="375"/>
      <c r="KAE57" s="374"/>
      <c r="KAF57" s="375"/>
      <c r="KAG57" s="374"/>
      <c r="KAH57" s="375"/>
      <c r="KAI57" s="374"/>
      <c r="KAJ57" s="375"/>
      <c r="KAK57" s="374"/>
      <c r="KAL57" s="375"/>
      <c r="KAM57" s="374"/>
      <c r="KAN57" s="375"/>
      <c r="KAO57" s="374"/>
      <c r="KAP57" s="375"/>
      <c r="KAQ57" s="374"/>
      <c r="KAR57" s="375"/>
      <c r="KAS57" s="374"/>
      <c r="KAT57" s="375"/>
      <c r="KAU57" s="374"/>
      <c r="KAV57" s="375"/>
      <c r="KAW57" s="374"/>
      <c r="KAX57" s="375"/>
      <c r="KAY57" s="374"/>
      <c r="KAZ57" s="375"/>
      <c r="KBA57" s="374"/>
      <c r="KBB57" s="375"/>
      <c r="KBC57" s="374"/>
      <c r="KBD57" s="375"/>
      <c r="KBE57" s="374"/>
      <c r="KBF57" s="375"/>
      <c r="KBG57" s="374"/>
      <c r="KBH57" s="375"/>
      <c r="KBI57" s="374"/>
      <c r="KBJ57" s="375"/>
      <c r="KBK57" s="374"/>
      <c r="KBL57" s="375"/>
      <c r="KBM57" s="374"/>
      <c r="KBN57" s="375"/>
      <c r="KBO57" s="374"/>
      <c r="KBP57" s="375"/>
      <c r="KBQ57" s="374"/>
      <c r="KBR57" s="375"/>
      <c r="KBS57" s="374"/>
      <c r="KBT57" s="375"/>
      <c r="KBU57" s="374"/>
      <c r="KBV57" s="375"/>
      <c r="KBW57" s="374"/>
      <c r="KBX57" s="375"/>
      <c r="KBY57" s="374"/>
      <c r="KBZ57" s="375"/>
      <c r="KCA57" s="374"/>
      <c r="KCB57" s="375"/>
      <c r="KCC57" s="374"/>
      <c r="KCD57" s="375"/>
      <c r="KCE57" s="374"/>
      <c r="KCF57" s="375"/>
      <c r="KCG57" s="374"/>
      <c r="KCH57" s="375"/>
      <c r="KCI57" s="374"/>
      <c r="KCJ57" s="375"/>
      <c r="KCK57" s="374"/>
      <c r="KCL57" s="375"/>
      <c r="KCM57" s="374"/>
      <c r="KCN57" s="375"/>
      <c r="KCO57" s="374"/>
      <c r="KCP57" s="375"/>
      <c r="KCQ57" s="374"/>
      <c r="KCR57" s="375"/>
      <c r="KCS57" s="374"/>
      <c r="KCT57" s="375"/>
      <c r="KCU57" s="374"/>
      <c r="KCV57" s="375"/>
      <c r="KCW57" s="374"/>
      <c r="KCX57" s="375"/>
      <c r="KCY57" s="374"/>
      <c r="KCZ57" s="375"/>
      <c r="KDA57" s="374"/>
      <c r="KDB57" s="375"/>
      <c r="KDC57" s="374"/>
      <c r="KDD57" s="375"/>
      <c r="KDE57" s="374"/>
      <c r="KDF57" s="375"/>
      <c r="KDG57" s="374"/>
      <c r="KDH57" s="375"/>
      <c r="KDI57" s="374"/>
      <c r="KDJ57" s="375"/>
      <c r="KDK57" s="374"/>
      <c r="KDL57" s="375"/>
      <c r="KDM57" s="374"/>
      <c r="KDN57" s="375"/>
      <c r="KDO57" s="374"/>
      <c r="KDP57" s="375"/>
      <c r="KDQ57" s="374"/>
      <c r="KDR57" s="375"/>
      <c r="KDS57" s="374"/>
      <c r="KDT57" s="375"/>
      <c r="KDU57" s="374"/>
      <c r="KDV57" s="375"/>
      <c r="KDW57" s="374"/>
      <c r="KDX57" s="375"/>
      <c r="KDY57" s="374"/>
      <c r="KDZ57" s="375"/>
      <c r="KEA57" s="374"/>
      <c r="KEB57" s="375"/>
      <c r="KEC57" s="374"/>
      <c r="KED57" s="375"/>
      <c r="KEE57" s="374"/>
      <c r="KEF57" s="375"/>
      <c r="KEG57" s="374"/>
      <c r="KEH57" s="375"/>
      <c r="KEI57" s="374"/>
      <c r="KEJ57" s="375"/>
      <c r="KEK57" s="374"/>
      <c r="KEL57" s="375"/>
      <c r="KEM57" s="374"/>
      <c r="KEN57" s="375"/>
      <c r="KEO57" s="374"/>
      <c r="KEP57" s="375"/>
      <c r="KEQ57" s="374"/>
      <c r="KER57" s="375"/>
      <c r="KES57" s="374"/>
      <c r="KET57" s="375"/>
      <c r="KEU57" s="374"/>
      <c r="KEV57" s="375"/>
      <c r="KEW57" s="374"/>
      <c r="KEX57" s="375"/>
      <c r="KEY57" s="374"/>
      <c r="KEZ57" s="375"/>
      <c r="KFA57" s="374"/>
      <c r="KFB57" s="375"/>
      <c r="KFC57" s="374"/>
      <c r="KFD57" s="375"/>
      <c r="KFE57" s="374"/>
      <c r="KFF57" s="375"/>
      <c r="KFG57" s="374"/>
      <c r="KFH57" s="375"/>
      <c r="KFI57" s="374"/>
      <c r="KFJ57" s="375"/>
      <c r="KFK57" s="374"/>
      <c r="KFL57" s="375"/>
      <c r="KFM57" s="374"/>
      <c r="KFN57" s="375"/>
      <c r="KFO57" s="374"/>
      <c r="KFP57" s="375"/>
      <c r="KFQ57" s="374"/>
      <c r="KFR57" s="375"/>
      <c r="KFS57" s="374"/>
      <c r="KFT57" s="375"/>
      <c r="KFU57" s="374"/>
      <c r="KFV57" s="375"/>
      <c r="KFW57" s="374"/>
      <c r="KFX57" s="375"/>
      <c r="KFY57" s="374"/>
      <c r="KFZ57" s="375"/>
      <c r="KGA57" s="374"/>
      <c r="KGB57" s="375"/>
      <c r="KGC57" s="374"/>
      <c r="KGD57" s="375"/>
      <c r="KGE57" s="374"/>
      <c r="KGF57" s="375"/>
      <c r="KGG57" s="374"/>
      <c r="KGH57" s="375"/>
      <c r="KGI57" s="374"/>
      <c r="KGJ57" s="375"/>
      <c r="KGK57" s="374"/>
      <c r="KGL57" s="375"/>
      <c r="KGM57" s="374"/>
      <c r="KGN57" s="375"/>
      <c r="KGO57" s="374"/>
      <c r="KGP57" s="375"/>
      <c r="KGQ57" s="374"/>
      <c r="KGR57" s="375"/>
      <c r="KGS57" s="374"/>
      <c r="KGT57" s="375"/>
      <c r="KGU57" s="374"/>
      <c r="KGV57" s="375"/>
      <c r="KGW57" s="374"/>
      <c r="KGX57" s="375"/>
      <c r="KGY57" s="374"/>
      <c r="KGZ57" s="375"/>
      <c r="KHA57" s="374"/>
      <c r="KHB57" s="375"/>
      <c r="KHC57" s="374"/>
      <c r="KHD57" s="375"/>
      <c r="KHE57" s="374"/>
      <c r="KHF57" s="375"/>
      <c r="KHG57" s="374"/>
      <c r="KHH57" s="375"/>
      <c r="KHI57" s="374"/>
      <c r="KHJ57" s="375"/>
      <c r="KHK57" s="374"/>
      <c r="KHL57" s="375"/>
      <c r="KHM57" s="374"/>
      <c r="KHN57" s="375"/>
      <c r="KHO57" s="374"/>
      <c r="KHP57" s="375"/>
      <c r="KHQ57" s="374"/>
      <c r="KHR57" s="375"/>
      <c r="KHS57" s="374"/>
      <c r="KHT57" s="375"/>
      <c r="KHU57" s="374"/>
      <c r="KHV57" s="375"/>
      <c r="KHW57" s="374"/>
      <c r="KHX57" s="375"/>
      <c r="KHY57" s="374"/>
      <c r="KHZ57" s="375"/>
      <c r="KIA57" s="374"/>
      <c r="KIB57" s="375"/>
      <c r="KIC57" s="374"/>
      <c r="KID57" s="375"/>
      <c r="KIE57" s="374"/>
      <c r="KIF57" s="375"/>
      <c r="KIG57" s="374"/>
      <c r="KIH57" s="375"/>
      <c r="KII57" s="374"/>
      <c r="KIJ57" s="375"/>
      <c r="KIK57" s="374"/>
      <c r="KIL57" s="375"/>
      <c r="KIM57" s="374"/>
      <c r="KIN57" s="375"/>
      <c r="KIO57" s="374"/>
      <c r="KIP57" s="375"/>
      <c r="KIQ57" s="374"/>
      <c r="KIR57" s="375"/>
      <c r="KIS57" s="374"/>
      <c r="KIT57" s="375"/>
      <c r="KIU57" s="374"/>
      <c r="KIV57" s="375"/>
      <c r="KIW57" s="374"/>
      <c r="KIX57" s="375"/>
      <c r="KIY57" s="374"/>
      <c r="KIZ57" s="375"/>
      <c r="KJA57" s="374"/>
      <c r="KJB57" s="375"/>
      <c r="KJC57" s="374"/>
      <c r="KJD57" s="375"/>
      <c r="KJE57" s="374"/>
      <c r="KJF57" s="375"/>
      <c r="KJG57" s="374"/>
      <c r="KJH57" s="375"/>
      <c r="KJI57" s="374"/>
      <c r="KJJ57" s="375"/>
      <c r="KJK57" s="374"/>
      <c r="KJL57" s="375"/>
      <c r="KJM57" s="374"/>
      <c r="KJN57" s="375"/>
      <c r="KJO57" s="374"/>
      <c r="KJP57" s="375"/>
      <c r="KJQ57" s="374"/>
      <c r="KJR57" s="375"/>
      <c r="KJS57" s="374"/>
      <c r="KJT57" s="375"/>
      <c r="KJU57" s="374"/>
      <c r="KJV57" s="375"/>
      <c r="KJW57" s="374"/>
      <c r="KJX57" s="375"/>
      <c r="KJY57" s="374"/>
      <c r="KJZ57" s="375"/>
      <c r="KKA57" s="374"/>
      <c r="KKB57" s="375"/>
      <c r="KKC57" s="374"/>
      <c r="KKD57" s="375"/>
      <c r="KKE57" s="374"/>
      <c r="KKF57" s="375"/>
      <c r="KKG57" s="374"/>
      <c r="KKH57" s="375"/>
      <c r="KKI57" s="374"/>
      <c r="KKJ57" s="375"/>
      <c r="KKK57" s="374"/>
      <c r="KKL57" s="375"/>
      <c r="KKM57" s="374"/>
      <c r="KKN57" s="375"/>
      <c r="KKO57" s="374"/>
      <c r="KKP57" s="375"/>
      <c r="KKQ57" s="374"/>
      <c r="KKR57" s="375"/>
      <c r="KKS57" s="374"/>
      <c r="KKT57" s="375"/>
      <c r="KKU57" s="374"/>
      <c r="KKV57" s="375"/>
      <c r="KKW57" s="374"/>
      <c r="KKX57" s="375"/>
      <c r="KKY57" s="374"/>
      <c r="KKZ57" s="375"/>
      <c r="KLA57" s="374"/>
      <c r="KLB57" s="375"/>
      <c r="KLC57" s="374"/>
      <c r="KLD57" s="375"/>
      <c r="KLE57" s="374"/>
      <c r="KLF57" s="375"/>
      <c r="KLG57" s="374"/>
      <c r="KLH57" s="375"/>
      <c r="KLI57" s="374"/>
      <c r="KLJ57" s="375"/>
      <c r="KLK57" s="374"/>
      <c r="KLL57" s="375"/>
      <c r="KLM57" s="374"/>
      <c r="KLN57" s="375"/>
      <c r="KLO57" s="374"/>
      <c r="KLP57" s="375"/>
      <c r="KLQ57" s="374"/>
      <c r="KLR57" s="375"/>
      <c r="KLS57" s="374"/>
      <c r="KLT57" s="375"/>
      <c r="KLU57" s="374"/>
      <c r="KLV57" s="375"/>
      <c r="KLW57" s="374"/>
      <c r="KLX57" s="375"/>
      <c r="KLY57" s="374"/>
      <c r="KLZ57" s="375"/>
      <c r="KMA57" s="374"/>
      <c r="KMB57" s="375"/>
      <c r="KMC57" s="374"/>
      <c r="KMD57" s="375"/>
      <c r="KME57" s="374"/>
      <c r="KMF57" s="375"/>
      <c r="KMG57" s="374"/>
      <c r="KMH57" s="375"/>
      <c r="KMI57" s="374"/>
      <c r="KMJ57" s="375"/>
      <c r="KMK57" s="374"/>
      <c r="KML57" s="375"/>
      <c r="KMM57" s="374"/>
      <c r="KMN57" s="375"/>
      <c r="KMO57" s="374"/>
      <c r="KMP57" s="375"/>
      <c r="KMQ57" s="374"/>
      <c r="KMR57" s="375"/>
      <c r="KMS57" s="374"/>
      <c r="KMT57" s="375"/>
      <c r="KMU57" s="374"/>
      <c r="KMV57" s="375"/>
      <c r="KMW57" s="374"/>
      <c r="KMX57" s="375"/>
      <c r="KMY57" s="374"/>
      <c r="KMZ57" s="375"/>
      <c r="KNA57" s="374"/>
      <c r="KNB57" s="375"/>
      <c r="KNC57" s="374"/>
      <c r="KND57" s="375"/>
      <c r="KNE57" s="374"/>
      <c r="KNF57" s="375"/>
      <c r="KNG57" s="374"/>
      <c r="KNH57" s="375"/>
      <c r="KNI57" s="374"/>
      <c r="KNJ57" s="375"/>
      <c r="KNK57" s="374"/>
      <c r="KNL57" s="375"/>
      <c r="KNM57" s="374"/>
      <c r="KNN57" s="375"/>
      <c r="KNO57" s="374"/>
      <c r="KNP57" s="375"/>
      <c r="KNQ57" s="374"/>
      <c r="KNR57" s="375"/>
      <c r="KNS57" s="374"/>
      <c r="KNT57" s="375"/>
      <c r="KNU57" s="374"/>
      <c r="KNV57" s="375"/>
      <c r="KNW57" s="374"/>
      <c r="KNX57" s="375"/>
      <c r="KNY57" s="374"/>
      <c r="KNZ57" s="375"/>
      <c r="KOA57" s="374"/>
      <c r="KOB57" s="375"/>
      <c r="KOC57" s="374"/>
      <c r="KOD57" s="375"/>
      <c r="KOE57" s="374"/>
      <c r="KOF57" s="375"/>
      <c r="KOG57" s="374"/>
      <c r="KOH57" s="375"/>
      <c r="KOI57" s="374"/>
      <c r="KOJ57" s="375"/>
      <c r="KOK57" s="374"/>
      <c r="KOL57" s="375"/>
      <c r="KOM57" s="374"/>
      <c r="KON57" s="375"/>
      <c r="KOO57" s="374"/>
      <c r="KOP57" s="375"/>
      <c r="KOQ57" s="374"/>
      <c r="KOR57" s="375"/>
      <c r="KOS57" s="374"/>
      <c r="KOT57" s="375"/>
      <c r="KOU57" s="374"/>
      <c r="KOV57" s="375"/>
      <c r="KOW57" s="374"/>
      <c r="KOX57" s="375"/>
      <c r="KOY57" s="374"/>
      <c r="KOZ57" s="375"/>
      <c r="KPA57" s="374"/>
      <c r="KPB57" s="375"/>
      <c r="KPC57" s="374"/>
      <c r="KPD57" s="375"/>
      <c r="KPE57" s="374"/>
      <c r="KPF57" s="375"/>
      <c r="KPG57" s="374"/>
      <c r="KPH57" s="375"/>
      <c r="KPI57" s="374"/>
      <c r="KPJ57" s="375"/>
      <c r="KPK57" s="374"/>
      <c r="KPL57" s="375"/>
      <c r="KPM57" s="374"/>
      <c r="KPN57" s="375"/>
      <c r="KPO57" s="374"/>
      <c r="KPP57" s="375"/>
      <c r="KPQ57" s="374"/>
      <c r="KPR57" s="375"/>
      <c r="KPS57" s="374"/>
      <c r="KPT57" s="375"/>
      <c r="KPU57" s="374"/>
      <c r="KPV57" s="375"/>
      <c r="KPW57" s="374"/>
      <c r="KPX57" s="375"/>
      <c r="KPY57" s="374"/>
      <c r="KPZ57" s="375"/>
      <c r="KQA57" s="374"/>
      <c r="KQB57" s="375"/>
      <c r="KQC57" s="374"/>
      <c r="KQD57" s="375"/>
      <c r="KQE57" s="374"/>
      <c r="KQF57" s="375"/>
      <c r="KQG57" s="374"/>
      <c r="KQH57" s="375"/>
      <c r="KQI57" s="374"/>
      <c r="KQJ57" s="375"/>
      <c r="KQK57" s="374"/>
      <c r="KQL57" s="375"/>
      <c r="KQM57" s="374"/>
      <c r="KQN57" s="375"/>
      <c r="KQO57" s="374"/>
      <c r="KQP57" s="375"/>
      <c r="KQQ57" s="374"/>
      <c r="KQR57" s="375"/>
      <c r="KQS57" s="374"/>
      <c r="KQT57" s="375"/>
      <c r="KQU57" s="374"/>
      <c r="KQV57" s="375"/>
      <c r="KQW57" s="374"/>
      <c r="KQX57" s="375"/>
      <c r="KQY57" s="374"/>
      <c r="KQZ57" s="375"/>
      <c r="KRA57" s="374"/>
      <c r="KRB57" s="375"/>
      <c r="KRC57" s="374"/>
      <c r="KRD57" s="375"/>
      <c r="KRE57" s="374"/>
      <c r="KRF57" s="375"/>
      <c r="KRG57" s="374"/>
      <c r="KRH57" s="375"/>
      <c r="KRI57" s="374"/>
      <c r="KRJ57" s="375"/>
      <c r="KRK57" s="374"/>
      <c r="KRL57" s="375"/>
      <c r="KRM57" s="374"/>
      <c r="KRN57" s="375"/>
      <c r="KRO57" s="374"/>
      <c r="KRP57" s="375"/>
      <c r="KRQ57" s="374"/>
      <c r="KRR57" s="375"/>
      <c r="KRS57" s="374"/>
      <c r="KRT57" s="375"/>
      <c r="KRU57" s="374"/>
      <c r="KRV57" s="375"/>
      <c r="KRW57" s="374"/>
      <c r="KRX57" s="375"/>
      <c r="KRY57" s="374"/>
      <c r="KRZ57" s="375"/>
      <c r="KSA57" s="374"/>
      <c r="KSB57" s="375"/>
      <c r="KSC57" s="374"/>
      <c r="KSD57" s="375"/>
      <c r="KSE57" s="374"/>
      <c r="KSF57" s="375"/>
      <c r="KSG57" s="374"/>
      <c r="KSH57" s="375"/>
      <c r="KSI57" s="374"/>
      <c r="KSJ57" s="375"/>
      <c r="KSK57" s="374"/>
      <c r="KSL57" s="375"/>
      <c r="KSM57" s="374"/>
      <c r="KSN57" s="375"/>
      <c r="KSO57" s="374"/>
      <c r="KSP57" s="375"/>
      <c r="KSQ57" s="374"/>
      <c r="KSR57" s="375"/>
      <c r="KSS57" s="374"/>
      <c r="KST57" s="375"/>
      <c r="KSU57" s="374"/>
      <c r="KSV57" s="375"/>
      <c r="KSW57" s="374"/>
      <c r="KSX57" s="375"/>
      <c r="KSY57" s="374"/>
      <c r="KSZ57" s="375"/>
      <c r="KTA57" s="374"/>
      <c r="KTB57" s="375"/>
      <c r="KTC57" s="374"/>
      <c r="KTD57" s="375"/>
      <c r="KTE57" s="374"/>
      <c r="KTF57" s="375"/>
      <c r="KTG57" s="374"/>
      <c r="KTH57" s="375"/>
      <c r="KTI57" s="374"/>
      <c r="KTJ57" s="375"/>
      <c r="KTK57" s="374"/>
      <c r="KTL57" s="375"/>
      <c r="KTM57" s="374"/>
      <c r="KTN57" s="375"/>
      <c r="KTO57" s="374"/>
      <c r="KTP57" s="375"/>
      <c r="KTQ57" s="374"/>
      <c r="KTR57" s="375"/>
      <c r="KTS57" s="374"/>
      <c r="KTT57" s="375"/>
      <c r="KTU57" s="374"/>
      <c r="KTV57" s="375"/>
      <c r="KTW57" s="374"/>
      <c r="KTX57" s="375"/>
      <c r="KTY57" s="374"/>
      <c r="KTZ57" s="375"/>
      <c r="KUA57" s="374"/>
      <c r="KUB57" s="375"/>
      <c r="KUC57" s="374"/>
      <c r="KUD57" s="375"/>
      <c r="KUE57" s="374"/>
      <c r="KUF57" s="375"/>
      <c r="KUG57" s="374"/>
      <c r="KUH57" s="375"/>
      <c r="KUI57" s="374"/>
      <c r="KUJ57" s="375"/>
      <c r="KUK57" s="374"/>
      <c r="KUL57" s="375"/>
      <c r="KUM57" s="374"/>
      <c r="KUN57" s="375"/>
      <c r="KUO57" s="374"/>
      <c r="KUP57" s="375"/>
      <c r="KUQ57" s="374"/>
      <c r="KUR57" s="375"/>
      <c r="KUS57" s="374"/>
      <c r="KUT57" s="375"/>
      <c r="KUU57" s="374"/>
      <c r="KUV57" s="375"/>
      <c r="KUW57" s="374"/>
      <c r="KUX57" s="375"/>
      <c r="KUY57" s="374"/>
      <c r="KUZ57" s="375"/>
      <c r="KVA57" s="374"/>
      <c r="KVB57" s="375"/>
      <c r="KVC57" s="374"/>
      <c r="KVD57" s="375"/>
      <c r="KVE57" s="374"/>
      <c r="KVF57" s="375"/>
      <c r="KVG57" s="374"/>
      <c r="KVH57" s="375"/>
      <c r="KVI57" s="374"/>
      <c r="KVJ57" s="375"/>
      <c r="KVK57" s="374"/>
      <c r="KVL57" s="375"/>
      <c r="KVM57" s="374"/>
      <c r="KVN57" s="375"/>
      <c r="KVO57" s="374"/>
      <c r="KVP57" s="375"/>
      <c r="KVQ57" s="374"/>
      <c r="KVR57" s="375"/>
      <c r="KVS57" s="374"/>
      <c r="KVT57" s="375"/>
      <c r="KVU57" s="374"/>
      <c r="KVV57" s="375"/>
      <c r="KVW57" s="374"/>
      <c r="KVX57" s="375"/>
      <c r="KVY57" s="374"/>
      <c r="KVZ57" s="375"/>
      <c r="KWA57" s="374"/>
      <c r="KWB57" s="375"/>
      <c r="KWC57" s="374"/>
      <c r="KWD57" s="375"/>
      <c r="KWE57" s="374"/>
      <c r="KWF57" s="375"/>
      <c r="KWG57" s="374"/>
      <c r="KWH57" s="375"/>
      <c r="KWI57" s="374"/>
      <c r="KWJ57" s="375"/>
      <c r="KWK57" s="374"/>
      <c r="KWL57" s="375"/>
      <c r="KWM57" s="374"/>
      <c r="KWN57" s="375"/>
      <c r="KWO57" s="374"/>
      <c r="KWP57" s="375"/>
      <c r="KWQ57" s="374"/>
      <c r="KWR57" s="375"/>
      <c r="KWS57" s="374"/>
      <c r="KWT57" s="375"/>
      <c r="KWU57" s="374"/>
      <c r="KWV57" s="375"/>
      <c r="KWW57" s="374"/>
      <c r="KWX57" s="375"/>
      <c r="KWY57" s="374"/>
      <c r="KWZ57" s="375"/>
      <c r="KXA57" s="374"/>
      <c r="KXB57" s="375"/>
      <c r="KXC57" s="374"/>
      <c r="KXD57" s="375"/>
      <c r="KXE57" s="374"/>
      <c r="KXF57" s="375"/>
      <c r="KXG57" s="374"/>
      <c r="KXH57" s="375"/>
      <c r="KXI57" s="374"/>
      <c r="KXJ57" s="375"/>
      <c r="KXK57" s="374"/>
      <c r="KXL57" s="375"/>
      <c r="KXM57" s="374"/>
      <c r="KXN57" s="375"/>
      <c r="KXO57" s="374"/>
      <c r="KXP57" s="375"/>
      <c r="KXQ57" s="374"/>
      <c r="KXR57" s="375"/>
      <c r="KXS57" s="374"/>
      <c r="KXT57" s="375"/>
      <c r="KXU57" s="374"/>
      <c r="KXV57" s="375"/>
      <c r="KXW57" s="374"/>
      <c r="KXX57" s="375"/>
      <c r="KXY57" s="374"/>
      <c r="KXZ57" s="375"/>
      <c r="KYA57" s="374"/>
      <c r="KYB57" s="375"/>
      <c r="KYC57" s="374"/>
      <c r="KYD57" s="375"/>
      <c r="KYE57" s="374"/>
      <c r="KYF57" s="375"/>
      <c r="KYG57" s="374"/>
      <c r="KYH57" s="375"/>
      <c r="KYI57" s="374"/>
      <c r="KYJ57" s="375"/>
      <c r="KYK57" s="374"/>
      <c r="KYL57" s="375"/>
      <c r="KYM57" s="374"/>
      <c r="KYN57" s="375"/>
      <c r="KYO57" s="374"/>
      <c r="KYP57" s="375"/>
      <c r="KYQ57" s="374"/>
      <c r="KYR57" s="375"/>
      <c r="KYS57" s="374"/>
      <c r="KYT57" s="375"/>
      <c r="KYU57" s="374"/>
      <c r="KYV57" s="375"/>
      <c r="KYW57" s="374"/>
      <c r="KYX57" s="375"/>
      <c r="KYY57" s="374"/>
      <c r="KYZ57" s="375"/>
      <c r="KZA57" s="374"/>
      <c r="KZB57" s="375"/>
      <c r="KZC57" s="374"/>
      <c r="KZD57" s="375"/>
      <c r="KZE57" s="374"/>
      <c r="KZF57" s="375"/>
      <c r="KZG57" s="374"/>
      <c r="KZH57" s="375"/>
      <c r="KZI57" s="374"/>
      <c r="KZJ57" s="375"/>
      <c r="KZK57" s="374"/>
      <c r="KZL57" s="375"/>
      <c r="KZM57" s="374"/>
      <c r="KZN57" s="375"/>
      <c r="KZO57" s="374"/>
      <c r="KZP57" s="375"/>
      <c r="KZQ57" s="374"/>
      <c r="KZR57" s="375"/>
      <c r="KZS57" s="374"/>
      <c r="KZT57" s="375"/>
      <c r="KZU57" s="374"/>
      <c r="KZV57" s="375"/>
      <c r="KZW57" s="374"/>
      <c r="KZX57" s="375"/>
      <c r="KZY57" s="374"/>
      <c r="KZZ57" s="375"/>
      <c r="LAA57" s="374"/>
      <c r="LAB57" s="375"/>
      <c r="LAC57" s="374"/>
      <c r="LAD57" s="375"/>
      <c r="LAE57" s="374"/>
      <c r="LAF57" s="375"/>
      <c r="LAG57" s="374"/>
      <c r="LAH57" s="375"/>
      <c r="LAI57" s="374"/>
      <c r="LAJ57" s="375"/>
      <c r="LAK57" s="374"/>
      <c r="LAL57" s="375"/>
      <c r="LAM57" s="374"/>
      <c r="LAN57" s="375"/>
      <c r="LAO57" s="374"/>
      <c r="LAP57" s="375"/>
      <c r="LAQ57" s="374"/>
      <c r="LAR57" s="375"/>
      <c r="LAS57" s="374"/>
      <c r="LAT57" s="375"/>
      <c r="LAU57" s="374"/>
      <c r="LAV57" s="375"/>
      <c r="LAW57" s="374"/>
      <c r="LAX57" s="375"/>
      <c r="LAY57" s="374"/>
      <c r="LAZ57" s="375"/>
      <c r="LBA57" s="374"/>
      <c r="LBB57" s="375"/>
      <c r="LBC57" s="374"/>
      <c r="LBD57" s="375"/>
      <c r="LBE57" s="374"/>
      <c r="LBF57" s="375"/>
      <c r="LBG57" s="374"/>
      <c r="LBH57" s="375"/>
      <c r="LBI57" s="374"/>
      <c r="LBJ57" s="375"/>
      <c r="LBK57" s="374"/>
      <c r="LBL57" s="375"/>
      <c r="LBM57" s="374"/>
      <c r="LBN57" s="375"/>
      <c r="LBO57" s="374"/>
      <c r="LBP57" s="375"/>
      <c r="LBQ57" s="374"/>
      <c r="LBR57" s="375"/>
      <c r="LBS57" s="374"/>
      <c r="LBT57" s="375"/>
      <c r="LBU57" s="374"/>
      <c r="LBV57" s="375"/>
      <c r="LBW57" s="374"/>
      <c r="LBX57" s="375"/>
      <c r="LBY57" s="374"/>
      <c r="LBZ57" s="375"/>
      <c r="LCA57" s="374"/>
      <c r="LCB57" s="375"/>
      <c r="LCC57" s="374"/>
      <c r="LCD57" s="375"/>
      <c r="LCE57" s="374"/>
      <c r="LCF57" s="375"/>
      <c r="LCG57" s="374"/>
      <c r="LCH57" s="375"/>
      <c r="LCI57" s="374"/>
      <c r="LCJ57" s="375"/>
      <c r="LCK57" s="374"/>
      <c r="LCL57" s="375"/>
      <c r="LCM57" s="374"/>
      <c r="LCN57" s="375"/>
      <c r="LCO57" s="374"/>
      <c r="LCP57" s="375"/>
      <c r="LCQ57" s="374"/>
      <c r="LCR57" s="375"/>
      <c r="LCS57" s="374"/>
      <c r="LCT57" s="375"/>
      <c r="LCU57" s="374"/>
      <c r="LCV57" s="375"/>
      <c r="LCW57" s="374"/>
      <c r="LCX57" s="375"/>
      <c r="LCY57" s="374"/>
      <c r="LCZ57" s="375"/>
      <c r="LDA57" s="374"/>
      <c r="LDB57" s="375"/>
      <c r="LDC57" s="374"/>
      <c r="LDD57" s="375"/>
      <c r="LDE57" s="374"/>
      <c r="LDF57" s="375"/>
      <c r="LDG57" s="374"/>
      <c r="LDH57" s="375"/>
      <c r="LDI57" s="374"/>
      <c r="LDJ57" s="375"/>
      <c r="LDK57" s="374"/>
      <c r="LDL57" s="375"/>
      <c r="LDM57" s="374"/>
      <c r="LDN57" s="375"/>
      <c r="LDO57" s="374"/>
      <c r="LDP57" s="375"/>
      <c r="LDQ57" s="374"/>
      <c r="LDR57" s="375"/>
      <c r="LDS57" s="374"/>
      <c r="LDT57" s="375"/>
      <c r="LDU57" s="374"/>
      <c r="LDV57" s="375"/>
      <c r="LDW57" s="374"/>
      <c r="LDX57" s="375"/>
      <c r="LDY57" s="374"/>
      <c r="LDZ57" s="375"/>
      <c r="LEA57" s="374"/>
      <c r="LEB57" s="375"/>
      <c r="LEC57" s="374"/>
      <c r="LED57" s="375"/>
      <c r="LEE57" s="374"/>
      <c r="LEF57" s="375"/>
      <c r="LEG57" s="374"/>
      <c r="LEH57" s="375"/>
      <c r="LEI57" s="374"/>
      <c r="LEJ57" s="375"/>
      <c r="LEK57" s="374"/>
      <c r="LEL57" s="375"/>
      <c r="LEM57" s="374"/>
      <c r="LEN57" s="375"/>
      <c r="LEO57" s="374"/>
      <c r="LEP57" s="375"/>
      <c r="LEQ57" s="374"/>
      <c r="LER57" s="375"/>
      <c r="LES57" s="374"/>
      <c r="LET57" s="375"/>
      <c r="LEU57" s="374"/>
      <c r="LEV57" s="375"/>
      <c r="LEW57" s="374"/>
      <c r="LEX57" s="375"/>
      <c r="LEY57" s="374"/>
      <c r="LEZ57" s="375"/>
      <c r="LFA57" s="374"/>
      <c r="LFB57" s="375"/>
      <c r="LFC57" s="374"/>
      <c r="LFD57" s="375"/>
      <c r="LFE57" s="374"/>
      <c r="LFF57" s="375"/>
      <c r="LFG57" s="374"/>
      <c r="LFH57" s="375"/>
      <c r="LFI57" s="374"/>
      <c r="LFJ57" s="375"/>
      <c r="LFK57" s="374"/>
      <c r="LFL57" s="375"/>
      <c r="LFM57" s="374"/>
      <c r="LFN57" s="375"/>
      <c r="LFO57" s="374"/>
      <c r="LFP57" s="375"/>
      <c r="LFQ57" s="374"/>
      <c r="LFR57" s="375"/>
      <c r="LFS57" s="374"/>
      <c r="LFT57" s="375"/>
      <c r="LFU57" s="374"/>
      <c r="LFV57" s="375"/>
      <c r="LFW57" s="374"/>
      <c r="LFX57" s="375"/>
      <c r="LFY57" s="374"/>
      <c r="LFZ57" s="375"/>
      <c r="LGA57" s="374"/>
      <c r="LGB57" s="375"/>
      <c r="LGC57" s="374"/>
      <c r="LGD57" s="375"/>
      <c r="LGE57" s="374"/>
      <c r="LGF57" s="375"/>
      <c r="LGG57" s="374"/>
      <c r="LGH57" s="375"/>
      <c r="LGI57" s="374"/>
      <c r="LGJ57" s="375"/>
      <c r="LGK57" s="374"/>
      <c r="LGL57" s="375"/>
      <c r="LGM57" s="374"/>
      <c r="LGN57" s="375"/>
      <c r="LGO57" s="374"/>
      <c r="LGP57" s="375"/>
      <c r="LGQ57" s="374"/>
      <c r="LGR57" s="375"/>
      <c r="LGS57" s="374"/>
      <c r="LGT57" s="375"/>
      <c r="LGU57" s="374"/>
      <c r="LGV57" s="375"/>
      <c r="LGW57" s="374"/>
      <c r="LGX57" s="375"/>
      <c r="LGY57" s="374"/>
      <c r="LGZ57" s="375"/>
      <c r="LHA57" s="374"/>
      <c r="LHB57" s="375"/>
      <c r="LHC57" s="374"/>
      <c r="LHD57" s="375"/>
      <c r="LHE57" s="374"/>
      <c r="LHF57" s="375"/>
      <c r="LHG57" s="374"/>
      <c r="LHH57" s="375"/>
      <c r="LHI57" s="374"/>
      <c r="LHJ57" s="375"/>
      <c r="LHK57" s="374"/>
      <c r="LHL57" s="375"/>
      <c r="LHM57" s="374"/>
      <c r="LHN57" s="375"/>
      <c r="LHO57" s="374"/>
      <c r="LHP57" s="375"/>
      <c r="LHQ57" s="374"/>
      <c r="LHR57" s="375"/>
      <c r="LHS57" s="374"/>
      <c r="LHT57" s="375"/>
      <c r="LHU57" s="374"/>
      <c r="LHV57" s="375"/>
      <c r="LHW57" s="374"/>
      <c r="LHX57" s="375"/>
      <c r="LHY57" s="374"/>
      <c r="LHZ57" s="375"/>
      <c r="LIA57" s="374"/>
      <c r="LIB57" s="375"/>
      <c r="LIC57" s="374"/>
      <c r="LID57" s="375"/>
      <c r="LIE57" s="374"/>
      <c r="LIF57" s="375"/>
      <c r="LIG57" s="374"/>
      <c r="LIH57" s="375"/>
      <c r="LII57" s="374"/>
      <c r="LIJ57" s="375"/>
      <c r="LIK57" s="374"/>
      <c r="LIL57" s="375"/>
      <c r="LIM57" s="374"/>
      <c r="LIN57" s="375"/>
      <c r="LIO57" s="374"/>
      <c r="LIP57" s="375"/>
      <c r="LIQ57" s="374"/>
      <c r="LIR57" s="375"/>
      <c r="LIS57" s="374"/>
      <c r="LIT57" s="375"/>
      <c r="LIU57" s="374"/>
      <c r="LIV57" s="375"/>
      <c r="LIW57" s="374"/>
      <c r="LIX57" s="375"/>
      <c r="LIY57" s="374"/>
      <c r="LIZ57" s="375"/>
      <c r="LJA57" s="374"/>
      <c r="LJB57" s="375"/>
      <c r="LJC57" s="374"/>
      <c r="LJD57" s="375"/>
      <c r="LJE57" s="374"/>
      <c r="LJF57" s="375"/>
      <c r="LJG57" s="374"/>
      <c r="LJH57" s="375"/>
      <c r="LJI57" s="374"/>
      <c r="LJJ57" s="375"/>
      <c r="LJK57" s="374"/>
      <c r="LJL57" s="375"/>
      <c r="LJM57" s="374"/>
      <c r="LJN57" s="375"/>
      <c r="LJO57" s="374"/>
      <c r="LJP57" s="375"/>
      <c r="LJQ57" s="374"/>
      <c r="LJR57" s="375"/>
      <c r="LJS57" s="374"/>
      <c r="LJT57" s="375"/>
      <c r="LJU57" s="374"/>
      <c r="LJV57" s="375"/>
      <c r="LJW57" s="374"/>
      <c r="LJX57" s="375"/>
      <c r="LJY57" s="374"/>
      <c r="LJZ57" s="375"/>
      <c r="LKA57" s="374"/>
      <c r="LKB57" s="375"/>
      <c r="LKC57" s="374"/>
      <c r="LKD57" s="375"/>
      <c r="LKE57" s="374"/>
      <c r="LKF57" s="375"/>
      <c r="LKG57" s="374"/>
      <c r="LKH57" s="375"/>
      <c r="LKI57" s="374"/>
      <c r="LKJ57" s="375"/>
      <c r="LKK57" s="374"/>
      <c r="LKL57" s="375"/>
      <c r="LKM57" s="374"/>
      <c r="LKN57" s="375"/>
      <c r="LKO57" s="374"/>
      <c r="LKP57" s="375"/>
      <c r="LKQ57" s="374"/>
      <c r="LKR57" s="375"/>
      <c r="LKS57" s="374"/>
      <c r="LKT57" s="375"/>
      <c r="LKU57" s="374"/>
      <c r="LKV57" s="375"/>
      <c r="LKW57" s="374"/>
      <c r="LKX57" s="375"/>
      <c r="LKY57" s="374"/>
      <c r="LKZ57" s="375"/>
      <c r="LLA57" s="374"/>
      <c r="LLB57" s="375"/>
      <c r="LLC57" s="374"/>
      <c r="LLD57" s="375"/>
      <c r="LLE57" s="374"/>
      <c r="LLF57" s="375"/>
      <c r="LLG57" s="374"/>
      <c r="LLH57" s="375"/>
      <c r="LLI57" s="374"/>
      <c r="LLJ57" s="375"/>
      <c r="LLK57" s="374"/>
      <c r="LLL57" s="375"/>
      <c r="LLM57" s="374"/>
      <c r="LLN57" s="375"/>
      <c r="LLO57" s="374"/>
      <c r="LLP57" s="375"/>
      <c r="LLQ57" s="374"/>
      <c r="LLR57" s="375"/>
      <c r="LLS57" s="374"/>
      <c r="LLT57" s="375"/>
      <c r="LLU57" s="374"/>
      <c r="LLV57" s="375"/>
      <c r="LLW57" s="374"/>
      <c r="LLX57" s="375"/>
      <c r="LLY57" s="374"/>
      <c r="LLZ57" s="375"/>
      <c r="LMA57" s="374"/>
      <c r="LMB57" s="375"/>
      <c r="LMC57" s="374"/>
      <c r="LMD57" s="375"/>
      <c r="LME57" s="374"/>
      <c r="LMF57" s="375"/>
      <c r="LMG57" s="374"/>
      <c r="LMH57" s="375"/>
      <c r="LMI57" s="374"/>
      <c r="LMJ57" s="375"/>
      <c r="LMK57" s="374"/>
      <c r="LML57" s="375"/>
      <c r="LMM57" s="374"/>
      <c r="LMN57" s="375"/>
      <c r="LMO57" s="374"/>
      <c r="LMP57" s="375"/>
      <c r="LMQ57" s="374"/>
      <c r="LMR57" s="375"/>
      <c r="LMS57" s="374"/>
      <c r="LMT57" s="375"/>
      <c r="LMU57" s="374"/>
      <c r="LMV57" s="375"/>
      <c r="LMW57" s="374"/>
      <c r="LMX57" s="375"/>
      <c r="LMY57" s="374"/>
      <c r="LMZ57" s="375"/>
      <c r="LNA57" s="374"/>
      <c r="LNB57" s="375"/>
      <c r="LNC57" s="374"/>
      <c r="LND57" s="375"/>
      <c r="LNE57" s="374"/>
      <c r="LNF57" s="375"/>
      <c r="LNG57" s="374"/>
      <c r="LNH57" s="375"/>
      <c r="LNI57" s="374"/>
      <c r="LNJ57" s="375"/>
      <c r="LNK57" s="374"/>
      <c r="LNL57" s="375"/>
      <c r="LNM57" s="374"/>
      <c r="LNN57" s="375"/>
      <c r="LNO57" s="374"/>
      <c r="LNP57" s="375"/>
      <c r="LNQ57" s="374"/>
      <c r="LNR57" s="375"/>
      <c r="LNS57" s="374"/>
      <c r="LNT57" s="375"/>
      <c r="LNU57" s="374"/>
      <c r="LNV57" s="375"/>
      <c r="LNW57" s="374"/>
      <c r="LNX57" s="375"/>
      <c r="LNY57" s="374"/>
      <c r="LNZ57" s="375"/>
      <c r="LOA57" s="374"/>
      <c r="LOB57" s="375"/>
      <c r="LOC57" s="374"/>
      <c r="LOD57" s="375"/>
      <c r="LOE57" s="374"/>
      <c r="LOF57" s="375"/>
      <c r="LOG57" s="374"/>
      <c r="LOH57" s="375"/>
      <c r="LOI57" s="374"/>
      <c r="LOJ57" s="375"/>
      <c r="LOK57" s="374"/>
      <c r="LOL57" s="375"/>
      <c r="LOM57" s="374"/>
      <c r="LON57" s="375"/>
      <c r="LOO57" s="374"/>
      <c r="LOP57" s="375"/>
      <c r="LOQ57" s="374"/>
      <c r="LOR57" s="375"/>
      <c r="LOS57" s="374"/>
      <c r="LOT57" s="375"/>
      <c r="LOU57" s="374"/>
      <c r="LOV57" s="375"/>
      <c r="LOW57" s="374"/>
      <c r="LOX57" s="375"/>
      <c r="LOY57" s="374"/>
      <c r="LOZ57" s="375"/>
      <c r="LPA57" s="374"/>
      <c r="LPB57" s="375"/>
      <c r="LPC57" s="374"/>
      <c r="LPD57" s="375"/>
      <c r="LPE57" s="374"/>
      <c r="LPF57" s="375"/>
      <c r="LPG57" s="374"/>
      <c r="LPH57" s="375"/>
      <c r="LPI57" s="374"/>
      <c r="LPJ57" s="375"/>
      <c r="LPK57" s="374"/>
      <c r="LPL57" s="375"/>
      <c r="LPM57" s="374"/>
      <c r="LPN57" s="375"/>
      <c r="LPO57" s="374"/>
      <c r="LPP57" s="375"/>
      <c r="LPQ57" s="374"/>
      <c r="LPR57" s="375"/>
      <c r="LPS57" s="374"/>
      <c r="LPT57" s="375"/>
      <c r="LPU57" s="374"/>
      <c r="LPV57" s="375"/>
      <c r="LPW57" s="374"/>
      <c r="LPX57" s="375"/>
      <c r="LPY57" s="374"/>
      <c r="LPZ57" s="375"/>
      <c r="LQA57" s="374"/>
      <c r="LQB57" s="375"/>
      <c r="LQC57" s="374"/>
      <c r="LQD57" s="375"/>
      <c r="LQE57" s="374"/>
      <c r="LQF57" s="375"/>
      <c r="LQG57" s="374"/>
      <c r="LQH57" s="375"/>
      <c r="LQI57" s="374"/>
      <c r="LQJ57" s="375"/>
      <c r="LQK57" s="374"/>
      <c r="LQL57" s="375"/>
      <c r="LQM57" s="374"/>
      <c r="LQN57" s="375"/>
      <c r="LQO57" s="374"/>
      <c r="LQP57" s="375"/>
      <c r="LQQ57" s="374"/>
      <c r="LQR57" s="375"/>
      <c r="LQS57" s="374"/>
      <c r="LQT57" s="375"/>
      <c r="LQU57" s="374"/>
      <c r="LQV57" s="375"/>
      <c r="LQW57" s="374"/>
      <c r="LQX57" s="375"/>
      <c r="LQY57" s="374"/>
      <c r="LQZ57" s="375"/>
      <c r="LRA57" s="374"/>
      <c r="LRB57" s="375"/>
      <c r="LRC57" s="374"/>
      <c r="LRD57" s="375"/>
      <c r="LRE57" s="374"/>
      <c r="LRF57" s="375"/>
      <c r="LRG57" s="374"/>
      <c r="LRH57" s="375"/>
      <c r="LRI57" s="374"/>
      <c r="LRJ57" s="375"/>
      <c r="LRK57" s="374"/>
      <c r="LRL57" s="375"/>
      <c r="LRM57" s="374"/>
      <c r="LRN57" s="375"/>
      <c r="LRO57" s="374"/>
      <c r="LRP57" s="375"/>
      <c r="LRQ57" s="374"/>
      <c r="LRR57" s="375"/>
      <c r="LRS57" s="374"/>
      <c r="LRT57" s="375"/>
      <c r="LRU57" s="374"/>
      <c r="LRV57" s="375"/>
      <c r="LRW57" s="374"/>
      <c r="LRX57" s="375"/>
      <c r="LRY57" s="374"/>
      <c r="LRZ57" s="375"/>
      <c r="LSA57" s="374"/>
      <c r="LSB57" s="375"/>
      <c r="LSC57" s="374"/>
      <c r="LSD57" s="375"/>
      <c r="LSE57" s="374"/>
      <c r="LSF57" s="375"/>
      <c r="LSG57" s="374"/>
      <c r="LSH57" s="375"/>
      <c r="LSI57" s="374"/>
      <c r="LSJ57" s="375"/>
      <c r="LSK57" s="374"/>
      <c r="LSL57" s="375"/>
      <c r="LSM57" s="374"/>
      <c r="LSN57" s="375"/>
      <c r="LSO57" s="374"/>
      <c r="LSP57" s="375"/>
      <c r="LSQ57" s="374"/>
      <c r="LSR57" s="375"/>
      <c r="LSS57" s="374"/>
      <c r="LST57" s="375"/>
      <c r="LSU57" s="374"/>
      <c r="LSV57" s="375"/>
      <c r="LSW57" s="374"/>
      <c r="LSX57" s="375"/>
      <c r="LSY57" s="374"/>
      <c r="LSZ57" s="375"/>
      <c r="LTA57" s="374"/>
      <c r="LTB57" s="375"/>
      <c r="LTC57" s="374"/>
      <c r="LTD57" s="375"/>
      <c r="LTE57" s="374"/>
      <c r="LTF57" s="375"/>
      <c r="LTG57" s="374"/>
      <c r="LTH57" s="375"/>
      <c r="LTI57" s="374"/>
      <c r="LTJ57" s="375"/>
      <c r="LTK57" s="374"/>
      <c r="LTL57" s="375"/>
      <c r="LTM57" s="374"/>
      <c r="LTN57" s="375"/>
      <c r="LTO57" s="374"/>
      <c r="LTP57" s="375"/>
      <c r="LTQ57" s="374"/>
      <c r="LTR57" s="375"/>
      <c r="LTS57" s="374"/>
      <c r="LTT57" s="375"/>
      <c r="LTU57" s="374"/>
      <c r="LTV57" s="375"/>
      <c r="LTW57" s="374"/>
      <c r="LTX57" s="375"/>
      <c r="LTY57" s="374"/>
      <c r="LTZ57" s="375"/>
      <c r="LUA57" s="374"/>
      <c r="LUB57" s="375"/>
      <c r="LUC57" s="374"/>
      <c r="LUD57" s="375"/>
      <c r="LUE57" s="374"/>
      <c r="LUF57" s="375"/>
      <c r="LUG57" s="374"/>
      <c r="LUH57" s="375"/>
      <c r="LUI57" s="374"/>
      <c r="LUJ57" s="375"/>
      <c r="LUK57" s="374"/>
      <c r="LUL57" s="375"/>
      <c r="LUM57" s="374"/>
      <c r="LUN57" s="375"/>
      <c r="LUO57" s="374"/>
      <c r="LUP57" s="375"/>
      <c r="LUQ57" s="374"/>
      <c r="LUR57" s="375"/>
      <c r="LUS57" s="374"/>
      <c r="LUT57" s="375"/>
      <c r="LUU57" s="374"/>
      <c r="LUV57" s="375"/>
      <c r="LUW57" s="374"/>
      <c r="LUX57" s="375"/>
      <c r="LUY57" s="374"/>
      <c r="LUZ57" s="375"/>
      <c r="LVA57" s="374"/>
      <c r="LVB57" s="375"/>
      <c r="LVC57" s="374"/>
      <c r="LVD57" s="375"/>
      <c r="LVE57" s="374"/>
      <c r="LVF57" s="375"/>
      <c r="LVG57" s="374"/>
      <c r="LVH57" s="375"/>
      <c r="LVI57" s="374"/>
      <c r="LVJ57" s="375"/>
      <c r="LVK57" s="374"/>
      <c r="LVL57" s="375"/>
      <c r="LVM57" s="374"/>
      <c r="LVN57" s="375"/>
      <c r="LVO57" s="374"/>
      <c r="LVP57" s="375"/>
      <c r="LVQ57" s="374"/>
      <c r="LVR57" s="375"/>
      <c r="LVS57" s="374"/>
      <c r="LVT57" s="375"/>
      <c r="LVU57" s="374"/>
      <c r="LVV57" s="375"/>
      <c r="LVW57" s="374"/>
      <c r="LVX57" s="375"/>
      <c r="LVY57" s="374"/>
      <c r="LVZ57" s="375"/>
      <c r="LWA57" s="374"/>
      <c r="LWB57" s="375"/>
      <c r="LWC57" s="374"/>
      <c r="LWD57" s="375"/>
      <c r="LWE57" s="374"/>
      <c r="LWF57" s="375"/>
      <c r="LWG57" s="374"/>
      <c r="LWH57" s="375"/>
      <c r="LWI57" s="374"/>
      <c r="LWJ57" s="375"/>
      <c r="LWK57" s="374"/>
      <c r="LWL57" s="375"/>
      <c r="LWM57" s="374"/>
      <c r="LWN57" s="375"/>
      <c r="LWO57" s="374"/>
      <c r="LWP57" s="375"/>
      <c r="LWQ57" s="374"/>
      <c r="LWR57" s="375"/>
      <c r="LWS57" s="374"/>
      <c r="LWT57" s="375"/>
      <c r="LWU57" s="374"/>
      <c r="LWV57" s="375"/>
      <c r="LWW57" s="374"/>
      <c r="LWX57" s="375"/>
      <c r="LWY57" s="374"/>
      <c r="LWZ57" s="375"/>
      <c r="LXA57" s="374"/>
      <c r="LXB57" s="375"/>
      <c r="LXC57" s="374"/>
      <c r="LXD57" s="375"/>
      <c r="LXE57" s="374"/>
      <c r="LXF57" s="375"/>
      <c r="LXG57" s="374"/>
      <c r="LXH57" s="375"/>
      <c r="LXI57" s="374"/>
      <c r="LXJ57" s="375"/>
      <c r="LXK57" s="374"/>
      <c r="LXL57" s="375"/>
      <c r="LXM57" s="374"/>
      <c r="LXN57" s="375"/>
      <c r="LXO57" s="374"/>
      <c r="LXP57" s="375"/>
      <c r="LXQ57" s="374"/>
      <c r="LXR57" s="375"/>
      <c r="LXS57" s="374"/>
      <c r="LXT57" s="375"/>
      <c r="LXU57" s="374"/>
      <c r="LXV57" s="375"/>
      <c r="LXW57" s="374"/>
      <c r="LXX57" s="375"/>
      <c r="LXY57" s="374"/>
      <c r="LXZ57" s="375"/>
      <c r="LYA57" s="374"/>
      <c r="LYB57" s="375"/>
      <c r="LYC57" s="374"/>
      <c r="LYD57" s="375"/>
      <c r="LYE57" s="374"/>
      <c r="LYF57" s="375"/>
      <c r="LYG57" s="374"/>
      <c r="LYH57" s="375"/>
      <c r="LYI57" s="374"/>
      <c r="LYJ57" s="375"/>
      <c r="LYK57" s="374"/>
      <c r="LYL57" s="375"/>
      <c r="LYM57" s="374"/>
      <c r="LYN57" s="375"/>
      <c r="LYO57" s="374"/>
      <c r="LYP57" s="375"/>
      <c r="LYQ57" s="374"/>
      <c r="LYR57" s="375"/>
      <c r="LYS57" s="374"/>
      <c r="LYT57" s="375"/>
      <c r="LYU57" s="374"/>
      <c r="LYV57" s="375"/>
      <c r="LYW57" s="374"/>
      <c r="LYX57" s="375"/>
      <c r="LYY57" s="374"/>
      <c r="LYZ57" s="375"/>
      <c r="LZA57" s="374"/>
      <c r="LZB57" s="375"/>
      <c r="LZC57" s="374"/>
      <c r="LZD57" s="375"/>
      <c r="LZE57" s="374"/>
      <c r="LZF57" s="375"/>
      <c r="LZG57" s="374"/>
      <c r="LZH57" s="375"/>
      <c r="LZI57" s="374"/>
      <c r="LZJ57" s="375"/>
      <c r="LZK57" s="374"/>
      <c r="LZL57" s="375"/>
      <c r="LZM57" s="374"/>
      <c r="LZN57" s="375"/>
      <c r="LZO57" s="374"/>
      <c r="LZP57" s="375"/>
      <c r="LZQ57" s="374"/>
      <c r="LZR57" s="375"/>
      <c r="LZS57" s="374"/>
      <c r="LZT57" s="375"/>
      <c r="LZU57" s="374"/>
      <c r="LZV57" s="375"/>
      <c r="LZW57" s="374"/>
      <c r="LZX57" s="375"/>
      <c r="LZY57" s="374"/>
      <c r="LZZ57" s="375"/>
      <c r="MAA57" s="374"/>
      <c r="MAB57" s="375"/>
      <c r="MAC57" s="374"/>
      <c r="MAD57" s="375"/>
      <c r="MAE57" s="374"/>
      <c r="MAF57" s="375"/>
      <c r="MAG57" s="374"/>
      <c r="MAH57" s="375"/>
      <c r="MAI57" s="374"/>
      <c r="MAJ57" s="375"/>
      <c r="MAK57" s="374"/>
      <c r="MAL57" s="375"/>
      <c r="MAM57" s="374"/>
      <c r="MAN57" s="375"/>
      <c r="MAO57" s="374"/>
      <c r="MAP57" s="375"/>
      <c r="MAQ57" s="374"/>
      <c r="MAR57" s="375"/>
      <c r="MAS57" s="374"/>
      <c r="MAT57" s="375"/>
      <c r="MAU57" s="374"/>
      <c r="MAV57" s="375"/>
      <c r="MAW57" s="374"/>
      <c r="MAX57" s="375"/>
      <c r="MAY57" s="374"/>
      <c r="MAZ57" s="375"/>
      <c r="MBA57" s="374"/>
      <c r="MBB57" s="375"/>
      <c r="MBC57" s="374"/>
      <c r="MBD57" s="375"/>
      <c r="MBE57" s="374"/>
      <c r="MBF57" s="375"/>
      <c r="MBG57" s="374"/>
      <c r="MBH57" s="375"/>
      <c r="MBI57" s="374"/>
      <c r="MBJ57" s="375"/>
      <c r="MBK57" s="374"/>
      <c r="MBL57" s="375"/>
      <c r="MBM57" s="374"/>
      <c r="MBN57" s="375"/>
      <c r="MBO57" s="374"/>
      <c r="MBP57" s="375"/>
      <c r="MBQ57" s="374"/>
      <c r="MBR57" s="375"/>
      <c r="MBS57" s="374"/>
      <c r="MBT57" s="375"/>
      <c r="MBU57" s="374"/>
      <c r="MBV57" s="375"/>
      <c r="MBW57" s="374"/>
      <c r="MBX57" s="375"/>
      <c r="MBY57" s="374"/>
      <c r="MBZ57" s="375"/>
      <c r="MCA57" s="374"/>
      <c r="MCB57" s="375"/>
      <c r="MCC57" s="374"/>
      <c r="MCD57" s="375"/>
      <c r="MCE57" s="374"/>
      <c r="MCF57" s="375"/>
      <c r="MCG57" s="374"/>
      <c r="MCH57" s="375"/>
      <c r="MCI57" s="374"/>
      <c r="MCJ57" s="375"/>
      <c r="MCK57" s="374"/>
      <c r="MCL57" s="375"/>
      <c r="MCM57" s="374"/>
      <c r="MCN57" s="375"/>
      <c r="MCO57" s="374"/>
      <c r="MCP57" s="375"/>
      <c r="MCQ57" s="374"/>
      <c r="MCR57" s="375"/>
      <c r="MCS57" s="374"/>
      <c r="MCT57" s="375"/>
      <c r="MCU57" s="374"/>
      <c r="MCV57" s="375"/>
      <c r="MCW57" s="374"/>
      <c r="MCX57" s="375"/>
      <c r="MCY57" s="374"/>
      <c r="MCZ57" s="375"/>
      <c r="MDA57" s="374"/>
      <c r="MDB57" s="375"/>
      <c r="MDC57" s="374"/>
      <c r="MDD57" s="375"/>
      <c r="MDE57" s="374"/>
      <c r="MDF57" s="375"/>
      <c r="MDG57" s="374"/>
      <c r="MDH57" s="375"/>
      <c r="MDI57" s="374"/>
      <c r="MDJ57" s="375"/>
      <c r="MDK57" s="374"/>
      <c r="MDL57" s="375"/>
      <c r="MDM57" s="374"/>
      <c r="MDN57" s="375"/>
      <c r="MDO57" s="374"/>
      <c r="MDP57" s="375"/>
      <c r="MDQ57" s="374"/>
      <c r="MDR57" s="375"/>
      <c r="MDS57" s="374"/>
      <c r="MDT57" s="375"/>
      <c r="MDU57" s="374"/>
      <c r="MDV57" s="375"/>
      <c r="MDW57" s="374"/>
      <c r="MDX57" s="375"/>
      <c r="MDY57" s="374"/>
      <c r="MDZ57" s="375"/>
      <c r="MEA57" s="374"/>
      <c r="MEB57" s="375"/>
      <c r="MEC57" s="374"/>
      <c r="MED57" s="375"/>
      <c r="MEE57" s="374"/>
      <c r="MEF57" s="375"/>
      <c r="MEG57" s="374"/>
      <c r="MEH57" s="375"/>
      <c r="MEI57" s="374"/>
      <c r="MEJ57" s="375"/>
      <c r="MEK57" s="374"/>
      <c r="MEL57" s="375"/>
      <c r="MEM57" s="374"/>
      <c r="MEN57" s="375"/>
      <c r="MEO57" s="374"/>
      <c r="MEP57" s="375"/>
      <c r="MEQ57" s="374"/>
      <c r="MER57" s="375"/>
      <c r="MES57" s="374"/>
      <c r="MET57" s="375"/>
      <c r="MEU57" s="374"/>
      <c r="MEV57" s="375"/>
      <c r="MEW57" s="374"/>
      <c r="MEX57" s="375"/>
      <c r="MEY57" s="374"/>
      <c r="MEZ57" s="375"/>
      <c r="MFA57" s="374"/>
      <c r="MFB57" s="375"/>
      <c r="MFC57" s="374"/>
      <c r="MFD57" s="375"/>
      <c r="MFE57" s="374"/>
      <c r="MFF57" s="375"/>
      <c r="MFG57" s="374"/>
      <c r="MFH57" s="375"/>
      <c r="MFI57" s="374"/>
      <c r="MFJ57" s="375"/>
      <c r="MFK57" s="374"/>
      <c r="MFL57" s="375"/>
      <c r="MFM57" s="374"/>
      <c r="MFN57" s="375"/>
      <c r="MFO57" s="374"/>
      <c r="MFP57" s="375"/>
      <c r="MFQ57" s="374"/>
      <c r="MFR57" s="375"/>
      <c r="MFS57" s="374"/>
      <c r="MFT57" s="375"/>
      <c r="MFU57" s="374"/>
      <c r="MFV57" s="375"/>
      <c r="MFW57" s="374"/>
      <c r="MFX57" s="375"/>
      <c r="MFY57" s="374"/>
      <c r="MFZ57" s="375"/>
      <c r="MGA57" s="374"/>
      <c r="MGB57" s="375"/>
      <c r="MGC57" s="374"/>
      <c r="MGD57" s="375"/>
      <c r="MGE57" s="374"/>
      <c r="MGF57" s="375"/>
      <c r="MGG57" s="374"/>
      <c r="MGH57" s="375"/>
      <c r="MGI57" s="374"/>
      <c r="MGJ57" s="375"/>
      <c r="MGK57" s="374"/>
      <c r="MGL57" s="375"/>
      <c r="MGM57" s="374"/>
      <c r="MGN57" s="375"/>
      <c r="MGO57" s="374"/>
      <c r="MGP57" s="375"/>
      <c r="MGQ57" s="374"/>
      <c r="MGR57" s="375"/>
      <c r="MGS57" s="374"/>
      <c r="MGT57" s="375"/>
      <c r="MGU57" s="374"/>
      <c r="MGV57" s="375"/>
      <c r="MGW57" s="374"/>
      <c r="MGX57" s="375"/>
      <c r="MGY57" s="374"/>
      <c r="MGZ57" s="375"/>
      <c r="MHA57" s="374"/>
      <c r="MHB57" s="375"/>
      <c r="MHC57" s="374"/>
      <c r="MHD57" s="375"/>
      <c r="MHE57" s="374"/>
      <c r="MHF57" s="375"/>
      <c r="MHG57" s="374"/>
      <c r="MHH57" s="375"/>
      <c r="MHI57" s="374"/>
      <c r="MHJ57" s="375"/>
      <c r="MHK57" s="374"/>
      <c r="MHL57" s="375"/>
      <c r="MHM57" s="374"/>
      <c r="MHN57" s="375"/>
      <c r="MHO57" s="374"/>
      <c r="MHP57" s="375"/>
      <c r="MHQ57" s="374"/>
      <c r="MHR57" s="375"/>
      <c r="MHS57" s="374"/>
      <c r="MHT57" s="375"/>
      <c r="MHU57" s="374"/>
      <c r="MHV57" s="375"/>
      <c r="MHW57" s="374"/>
      <c r="MHX57" s="375"/>
      <c r="MHY57" s="374"/>
      <c r="MHZ57" s="375"/>
      <c r="MIA57" s="374"/>
      <c r="MIB57" s="375"/>
      <c r="MIC57" s="374"/>
      <c r="MID57" s="375"/>
      <c r="MIE57" s="374"/>
      <c r="MIF57" s="375"/>
      <c r="MIG57" s="374"/>
      <c r="MIH57" s="375"/>
      <c r="MII57" s="374"/>
      <c r="MIJ57" s="375"/>
      <c r="MIK57" s="374"/>
      <c r="MIL57" s="375"/>
      <c r="MIM57" s="374"/>
      <c r="MIN57" s="375"/>
      <c r="MIO57" s="374"/>
      <c r="MIP57" s="375"/>
      <c r="MIQ57" s="374"/>
      <c r="MIR57" s="375"/>
      <c r="MIS57" s="374"/>
      <c r="MIT57" s="375"/>
      <c r="MIU57" s="374"/>
      <c r="MIV57" s="375"/>
      <c r="MIW57" s="374"/>
      <c r="MIX57" s="375"/>
      <c r="MIY57" s="374"/>
      <c r="MIZ57" s="375"/>
      <c r="MJA57" s="374"/>
      <c r="MJB57" s="375"/>
      <c r="MJC57" s="374"/>
      <c r="MJD57" s="375"/>
      <c r="MJE57" s="374"/>
      <c r="MJF57" s="375"/>
      <c r="MJG57" s="374"/>
      <c r="MJH57" s="375"/>
      <c r="MJI57" s="374"/>
      <c r="MJJ57" s="375"/>
      <c r="MJK57" s="374"/>
      <c r="MJL57" s="375"/>
      <c r="MJM57" s="374"/>
      <c r="MJN57" s="375"/>
      <c r="MJO57" s="374"/>
      <c r="MJP57" s="375"/>
      <c r="MJQ57" s="374"/>
      <c r="MJR57" s="375"/>
      <c r="MJS57" s="374"/>
      <c r="MJT57" s="375"/>
      <c r="MJU57" s="374"/>
      <c r="MJV57" s="375"/>
      <c r="MJW57" s="374"/>
      <c r="MJX57" s="375"/>
      <c r="MJY57" s="374"/>
      <c r="MJZ57" s="375"/>
      <c r="MKA57" s="374"/>
      <c r="MKB57" s="375"/>
      <c r="MKC57" s="374"/>
      <c r="MKD57" s="375"/>
      <c r="MKE57" s="374"/>
      <c r="MKF57" s="375"/>
      <c r="MKG57" s="374"/>
      <c r="MKH57" s="375"/>
      <c r="MKI57" s="374"/>
      <c r="MKJ57" s="375"/>
      <c r="MKK57" s="374"/>
      <c r="MKL57" s="375"/>
      <c r="MKM57" s="374"/>
      <c r="MKN57" s="375"/>
      <c r="MKO57" s="374"/>
      <c r="MKP57" s="375"/>
      <c r="MKQ57" s="374"/>
      <c r="MKR57" s="375"/>
      <c r="MKS57" s="374"/>
      <c r="MKT57" s="375"/>
      <c r="MKU57" s="374"/>
      <c r="MKV57" s="375"/>
      <c r="MKW57" s="374"/>
      <c r="MKX57" s="375"/>
      <c r="MKY57" s="374"/>
      <c r="MKZ57" s="375"/>
      <c r="MLA57" s="374"/>
      <c r="MLB57" s="375"/>
      <c r="MLC57" s="374"/>
      <c r="MLD57" s="375"/>
      <c r="MLE57" s="374"/>
      <c r="MLF57" s="375"/>
      <c r="MLG57" s="374"/>
      <c r="MLH57" s="375"/>
      <c r="MLI57" s="374"/>
      <c r="MLJ57" s="375"/>
      <c r="MLK57" s="374"/>
      <c r="MLL57" s="375"/>
      <c r="MLM57" s="374"/>
      <c r="MLN57" s="375"/>
      <c r="MLO57" s="374"/>
      <c r="MLP57" s="375"/>
      <c r="MLQ57" s="374"/>
      <c r="MLR57" s="375"/>
      <c r="MLS57" s="374"/>
      <c r="MLT57" s="375"/>
      <c r="MLU57" s="374"/>
      <c r="MLV57" s="375"/>
      <c r="MLW57" s="374"/>
      <c r="MLX57" s="375"/>
      <c r="MLY57" s="374"/>
      <c r="MLZ57" s="375"/>
      <c r="MMA57" s="374"/>
      <c r="MMB57" s="375"/>
      <c r="MMC57" s="374"/>
      <c r="MMD57" s="375"/>
      <c r="MME57" s="374"/>
      <c r="MMF57" s="375"/>
      <c r="MMG57" s="374"/>
      <c r="MMH57" s="375"/>
      <c r="MMI57" s="374"/>
      <c r="MMJ57" s="375"/>
      <c r="MMK57" s="374"/>
      <c r="MML57" s="375"/>
      <c r="MMM57" s="374"/>
      <c r="MMN57" s="375"/>
      <c r="MMO57" s="374"/>
      <c r="MMP57" s="375"/>
      <c r="MMQ57" s="374"/>
      <c r="MMR57" s="375"/>
      <c r="MMS57" s="374"/>
      <c r="MMT57" s="375"/>
      <c r="MMU57" s="374"/>
      <c r="MMV57" s="375"/>
      <c r="MMW57" s="374"/>
      <c r="MMX57" s="375"/>
      <c r="MMY57" s="374"/>
      <c r="MMZ57" s="375"/>
      <c r="MNA57" s="374"/>
      <c r="MNB57" s="375"/>
      <c r="MNC57" s="374"/>
      <c r="MND57" s="375"/>
      <c r="MNE57" s="374"/>
      <c r="MNF57" s="375"/>
      <c r="MNG57" s="374"/>
      <c r="MNH57" s="375"/>
      <c r="MNI57" s="374"/>
      <c r="MNJ57" s="375"/>
      <c r="MNK57" s="374"/>
      <c r="MNL57" s="375"/>
      <c r="MNM57" s="374"/>
      <c r="MNN57" s="375"/>
      <c r="MNO57" s="374"/>
      <c r="MNP57" s="375"/>
      <c r="MNQ57" s="374"/>
      <c r="MNR57" s="375"/>
      <c r="MNS57" s="374"/>
      <c r="MNT57" s="375"/>
      <c r="MNU57" s="374"/>
      <c r="MNV57" s="375"/>
      <c r="MNW57" s="374"/>
      <c r="MNX57" s="375"/>
      <c r="MNY57" s="374"/>
      <c r="MNZ57" s="375"/>
      <c r="MOA57" s="374"/>
      <c r="MOB57" s="375"/>
      <c r="MOC57" s="374"/>
      <c r="MOD57" s="375"/>
      <c r="MOE57" s="374"/>
      <c r="MOF57" s="375"/>
      <c r="MOG57" s="374"/>
      <c r="MOH57" s="375"/>
      <c r="MOI57" s="374"/>
      <c r="MOJ57" s="375"/>
      <c r="MOK57" s="374"/>
      <c r="MOL57" s="375"/>
      <c r="MOM57" s="374"/>
      <c r="MON57" s="375"/>
      <c r="MOO57" s="374"/>
      <c r="MOP57" s="375"/>
      <c r="MOQ57" s="374"/>
      <c r="MOR57" s="375"/>
      <c r="MOS57" s="374"/>
      <c r="MOT57" s="375"/>
      <c r="MOU57" s="374"/>
      <c r="MOV57" s="375"/>
      <c r="MOW57" s="374"/>
      <c r="MOX57" s="375"/>
      <c r="MOY57" s="374"/>
      <c r="MOZ57" s="375"/>
      <c r="MPA57" s="374"/>
      <c r="MPB57" s="375"/>
      <c r="MPC57" s="374"/>
      <c r="MPD57" s="375"/>
      <c r="MPE57" s="374"/>
      <c r="MPF57" s="375"/>
      <c r="MPG57" s="374"/>
      <c r="MPH57" s="375"/>
      <c r="MPI57" s="374"/>
      <c r="MPJ57" s="375"/>
      <c r="MPK57" s="374"/>
      <c r="MPL57" s="375"/>
      <c r="MPM57" s="374"/>
      <c r="MPN57" s="375"/>
      <c r="MPO57" s="374"/>
      <c r="MPP57" s="375"/>
      <c r="MPQ57" s="374"/>
      <c r="MPR57" s="375"/>
      <c r="MPS57" s="374"/>
      <c r="MPT57" s="375"/>
      <c r="MPU57" s="374"/>
      <c r="MPV57" s="375"/>
      <c r="MPW57" s="374"/>
      <c r="MPX57" s="375"/>
      <c r="MPY57" s="374"/>
      <c r="MPZ57" s="375"/>
      <c r="MQA57" s="374"/>
      <c r="MQB57" s="375"/>
      <c r="MQC57" s="374"/>
      <c r="MQD57" s="375"/>
      <c r="MQE57" s="374"/>
      <c r="MQF57" s="375"/>
      <c r="MQG57" s="374"/>
      <c r="MQH57" s="375"/>
      <c r="MQI57" s="374"/>
      <c r="MQJ57" s="375"/>
      <c r="MQK57" s="374"/>
      <c r="MQL57" s="375"/>
      <c r="MQM57" s="374"/>
      <c r="MQN57" s="375"/>
      <c r="MQO57" s="374"/>
      <c r="MQP57" s="375"/>
      <c r="MQQ57" s="374"/>
      <c r="MQR57" s="375"/>
      <c r="MQS57" s="374"/>
      <c r="MQT57" s="375"/>
      <c r="MQU57" s="374"/>
      <c r="MQV57" s="375"/>
      <c r="MQW57" s="374"/>
      <c r="MQX57" s="375"/>
      <c r="MQY57" s="374"/>
      <c r="MQZ57" s="375"/>
      <c r="MRA57" s="374"/>
      <c r="MRB57" s="375"/>
      <c r="MRC57" s="374"/>
      <c r="MRD57" s="375"/>
      <c r="MRE57" s="374"/>
      <c r="MRF57" s="375"/>
      <c r="MRG57" s="374"/>
      <c r="MRH57" s="375"/>
      <c r="MRI57" s="374"/>
      <c r="MRJ57" s="375"/>
      <c r="MRK57" s="374"/>
      <c r="MRL57" s="375"/>
      <c r="MRM57" s="374"/>
      <c r="MRN57" s="375"/>
      <c r="MRO57" s="374"/>
      <c r="MRP57" s="375"/>
      <c r="MRQ57" s="374"/>
      <c r="MRR57" s="375"/>
      <c r="MRS57" s="374"/>
      <c r="MRT57" s="375"/>
      <c r="MRU57" s="374"/>
      <c r="MRV57" s="375"/>
      <c r="MRW57" s="374"/>
      <c r="MRX57" s="375"/>
      <c r="MRY57" s="374"/>
      <c r="MRZ57" s="375"/>
      <c r="MSA57" s="374"/>
      <c r="MSB57" s="375"/>
      <c r="MSC57" s="374"/>
      <c r="MSD57" s="375"/>
      <c r="MSE57" s="374"/>
      <c r="MSF57" s="375"/>
      <c r="MSG57" s="374"/>
      <c r="MSH57" s="375"/>
      <c r="MSI57" s="374"/>
      <c r="MSJ57" s="375"/>
      <c r="MSK57" s="374"/>
      <c r="MSL57" s="375"/>
      <c r="MSM57" s="374"/>
      <c r="MSN57" s="375"/>
      <c r="MSO57" s="374"/>
      <c r="MSP57" s="375"/>
      <c r="MSQ57" s="374"/>
      <c r="MSR57" s="375"/>
      <c r="MSS57" s="374"/>
      <c r="MST57" s="375"/>
      <c r="MSU57" s="374"/>
      <c r="MSV57" s="375"/>
      <c r="MSW57" s="374"/>
      <c r="MSX57" s="375"/>
      <c r="MSY57" s="374"/>
      <c r="MSZ57" s="375"/>
      <c r="MTA57" s="374"/>
      <c r="MTB57" s="375"/>
      <c r="MTC57" s="374"/>
      <c r="MTD57" s="375"/>
      <c r="MTE57" s="374"/>
      <c r="MTF57" s="375"/>
      <c r="MTG57" s="374"/>
      <c r="MTH57" s="375"/>
      <c r="MTI57" s="374"/>
      <c r="MTJ57" s="375"/>
      <c r="MTK57" s="374"/>
      <c r="MTL57" s="375"/>
      <c r="MTM57" s="374"/>
      <c r="MTN57" s="375"/>
      <c r="MTO57" s="374"/>
      <c r="MTP57" s="375"/>
      <c r="MTQ57" s="374"/>
      <c r="MTR57" s="375"/>
      <c r="MTS57" s="374"/>
      <c r="MTT57" s="375"/>
      <c r="MTU57" s="374"/>
      <c r="MTV57" s="375"/>
      <c r="MTW57" s="374"/>
      <c r="MTX57" s="375"/>
      <c r="MTY57" s="374"/>
      <c r="MTZ57" s="375"/>
      <c r="MUA57" s="374"/>
      <c r="MUB57" s="375"/>
      <c r="MUC57" s="374"/>
      <c r="MUD57" s="375"/>
      <c r="MUE57" s="374"/>
      <c r="MUF57" s="375"/>
      <c r="MUG57" s="374"/>
      <c r="MUH57" s="375"/>
      <c r="MUI57" s="374"/>
      <c r="MUJ57" s="375"/>
      <c r="MUK57" s="374"/>
      <c r="MUL57" s="375"/>
      <c r="MUM57" s="374"/>
      <c r="MUN57" s="375"/>
      <c r="MUO57" s="374"/>
      <c r="MUP57" s="375"/>
      <c r="MUQ57" s="374"/>
      <c r="MUR57" s="375"/>
      <c r="MUS57" s="374"/>
      <c r="MUT57" s="375"/>
      <c r="MUU57" s="374"/>
      <c r="MUV57" s="375"/>
      <c r="MUW57" s="374"/>
      <c r="MUX57" s="375"/>
      <c r="MUY57" s="374"/>
      <c r="MUZ57" s="375"/>
      <c r="MVA57" s="374"/>
      <c r="MVB57" s="375"/>
      <c r="MVC57" s="374"/>
      <c r="MVD57" s="375"/>
      <c r="MVE57" s="374"/>
      <c r="MVF57" s="375"/>
      <c r="MVG57" s="374"/>
      <c r="MVH57" s="375"/>
      <c r="MVI57" s="374"/>
      <c r="MVJ57" s="375"/>
      <c r="MVK57" s="374"/>
      <c r="MVL57" s="375"/>
      <c r="MVM57" s="374"/>
      <c r="MVN57" s="375"/>
      <c r="MVO57" s="374"/>
      <c r="MVP57" s="375"/>
      <c r="MVQ57" s="374"/>
      <c r="MVR57" s="375"/>
      <c r="MVS57" s="374"/>
      <c r="MVT57" s="375"/>
      <c r="MVU57" s="374"/>
      <c r="MVV57" s="375"/>
      <c r="MVW57" s="374"/>
      <c r="MVX57" s="375"/>
      <c r="MVY57" s="374"/>
      <c r="MVZ57" s="375"/>
      <c r="MWA57" s="374"/>
      <c r="MWB57" s="375"/>
      <c r="MWC57" s="374"/>
      <c r="MWD57" s="375"/>
      <c r="MWE57" s="374"/>
      <c r="MWF57" s="375"/>
      <c r="MWG57" s="374"/>
      <c r="MWH57" s="375"/>
      <c r="MWI57" s="374"/>
      <c r="MWJ57" s="375"/>
      <c r="MWK57" s="374"/>
      <c r="MWL57" s="375"/>
      <c r="MWM57" s="374"/>
      <c r="MWN57" s="375"/>
      <c r="MWO57" s="374"/>
      <c r="MWP57" s="375"/>
      <c r="MWQ57" s="374"/>
      <c r="MWR57" s="375"/>
      <c r="MWS57" s="374"/>
      <c r="MWT57" s="375"/>
      <c r="MWU57" s="374"/>
      <c r="MWV57" s="375"/>
      <c r="MWW57" s="374"/>
      <c r="MWX57" s="375"/>
      <c r="MWY57" s="374"/>
      <c r="MWZ57" s="375"/>
      <c r="MXA57" s="374"/>
      <c r="MXB57" s="375"/>
      <c r="MXC57" s="374"/>
      <c r="MXD57" s="375"/>
      <c r="MXE57" s="374"/>
      <c r="MXF57" s="375"/>
      <c r="MXG57" s="374"/>
      <c r="MXH57" s="375"/>
      <c r="MXI57" s="374"/>
      <c r="MXJ57" s="375"/>
      <c r="MXK57" s="374"/>
      <c r="MXL57" s="375"/>
      <c r="MXM57" s="374"/>
      <c r="MXN57" s="375"/>
      <c r="MXO57" s="374"/>
      <c r="MXP57" s="375"/>
      <c r="MXQ57" s="374"/>
      <c r="MXR57" s="375"/>
      <c r="MXS57" s="374"/>
      <c r="MXT57" s="375"/>
      <c r="MXU57" s="374"/>
      <c r="MXV57" s="375"/>
      <c r="MXW57" s="374"/>
      <c r="MXX57" s="375"/>
      <c r="MXY57" s="374"/>
      <c r="MXZ57" s="375"/>
      <c r="MYA57" s="374"/>
      <c r="MYB57" s="375"/>
      <c r="MYC57" s="374"/>
      <c r="MYD57" s="375"/>
      <c r="MYE57" s="374"/>
      <c r="MYF57" s="375"/>
      <c r="MYG57" s="374"/>
      <c r="MYH57" s="375"/>
      <c r="MYI57" s="374"/>
      <c r="MYJ57" s="375"/>
      <c r="MYK57" s="374"/>
      <c r="MYL57" s="375"/>
      <c r="MYM57" s="374"/>
      <c r="MYN57" s="375"/>
      <c r="MYO57" s="374"/>
      <c r="MYP57" s="375"/>
      <c r="MYQ57" s="374"/>
      <c r="MYR57" s="375"/>
      <c r="MYS57" s="374"/>
      <c r="MYT57" s="375"/>
      <c r="MYU57" s="374"/>
      <c r="MYV57" s="375"/>
      <c r="MYW57" s="374"/>
      <c r="MYX57" s="375"/>
      <c r="MYY57" s="374"/>
      <c r="MYZ57" s="375"/>
      <c r="MZA57" s="374"/>
      <c r="MZB57" s="375"/>
      <c r="MZC57" s="374"/>
      <c r="MZD57" s="375"/>
      <c r="MZE57" s="374"/>
      <c r="MZF57" s="375"/>
      <c r="MZG57" s="374"/>
      <c r="MZH57" s="375"/>
      <c r="MZI57" s="374"/>
      <c r="MZJ57" s="375"/>
      <c r="MZK57" s="374"/>
      <c r="MZL57" s="375"/>
      <c r="MZM57" s="374"/>
      <c r="MZN57" s="375"/>
      <c r="MZO57" s="374"/>
      <c r="MZP57" s="375"/>
      <c r="MZQ57" s="374"/>
      <c r="MZR57" s="375"/>
      <c r="MZS57" s="374"/>
      <c r="MZT57" s="375"/>
      <c r="MZU57" s="374"/>
      <c r="MZV57" s="375"/>
      <c r="MZW57" s="374"/>
      <c r="MZX57" s="375"/>
      <c r="MZY57" s="374"/>
      <c r="MZZ57" s="375"/>
      <c r="NAA57" s="374"/>
      <c r="NAB57" s="375"/>
      <c r="NAC57" s="374"/>
      <c r="NAD57" s="375"/>
      <c r="NAE57" s="374"/>
      <c r="NAF57" s="375"/>
      <c r="NAG57" s="374"/>
      <c r="NAH57" s="375"/>
      <c r="NAI57" s="374"/>
      <c r="NAJ57" s="375"/>
      <c r="NAK57" s="374"/>
      <c r="NAL57" s="375"/>
      <c r="NAM57" s="374"/>
      <c r="NAN57" s="375"/>
      <c r="NAO57" s="374"/>
      <c r="NAP57" s="375"/>
      <c r="NAQ57" s="374"/>
      <c r="NAR57" s="375"/>
      <c r="NAS57" s="374"/>
      <c r="NAT57" s="375"/>
      <c r="NAU57" s="374"/>
      <c r="NAV57" s="375"/>
      <c r="NAW57" s="374"/>
      <c r="NAX57" s="375"/>
      <c r="NAY57" s="374"/>
      <c r="NAZ57" s="375"/>
      <c r="NBA57" s="374"/>
      <c r="NBB57" s="375"/>
      <c r="NBC57" s="374"/>
      <c r="NBD57" s="375"/>
      <c r="NBE57" s="374"/>
      <c r="NBF57" s="375"/>
      <c r="NBG57" s="374"/>
      <c r="NBH57" s="375"/>
      <c r="NBI57" s="374"/>
      <c r="NBJ57" s="375"/>
      <c r="NBK57" s="374"/>
      <c r="NBL57" s="375"/>
      <c r="NBM57" s="374"/>
      <c r="NBN57" s="375"/>
      <c r="NBO57" s="374"/>
      <c r="NBP57" s="375"/>
      <c r="NBQ57" s="374"/>
      <c r="NBR57" s="375"/>
      <c r="NBS57" s="374"/>
      <c r="NBT57" s="375"/>
      <c r="NBU57" s="374"/>
      <c r="NBV57" s="375"/>
      <c r="NBW57" s="374"/>
      <c r="NBX57" s="375"/>
      <c r="NBY57" s="374"/>
      <c r="NBZ57" s="375"/>
      <c r="NCA57" s="374"/>
      <c r="NCB57" s="375"/>
      <c r="NCC57" s="374"/>
      <c r="NCD57" s="375"/>
      <c r="NCE57" s="374"/>
      <c r="NCF57" s="375"/>
      <c r="NCG57" s="374"/>
      <c r="NCH57" s="375"/>
      <c r="NCI57" s="374"/>
      <c r="NCJ57" s="375"/>
      <c r="NCK57" s="374"/>
      <c r="NCL57" s="375"/>
      <c r="NCM57" s="374"/>
      <c r="NCN57" s="375"/>
      <c r="NCO57" s="374"/>
      <c r="NCP57" s="375"/>
      <c r="NCQ57" s="374"/>
      <c r="NCR57" s="375"/>
      <c r="NCS57" s="374"/>
      <c r="NCT57" s="375"/>
      <c r="NCU57" s="374"/>
      <c r="NCV57" s="375"/>
      <c r="NCW57" s="374"/>
      <c r="NCX57" s="375"/>
      <c r="NCY57" s="374"/>
      <c r="NCZ57" s="375"/>
      <c r="NDA57" s="374"/>
      <c r="NDB57" s="375"/>
      <c r="NDC57" s="374"/>
      <c r="NDD57" s="375"/>
      <c r="NDE57" s="374"/>
      <c r="NDF57" s="375"/>
      <c r="NDG57" s="374"/>
      <c r="NDH57" s="375"/>
      <c r="NDI57" s="374"/>
      <c r="NDJ57" s="375"/>
      <c r="NDK57" s="374"/>
      <c r="NDL57" s="375"/>
      <c r="NDM57" s="374"/>
      <c r="NDN57" s="375"/>
      <c r="NDO57" s="374"/>
      <c r="NDP57" s="375"/>
      <c r="NDQ57" s="374"/>
      <c r="NDR57" s="375"/>
      <c r="NDS57" s="374"/>
      <c r="NDT57" s="375"/>
      <c r="NDU57" s="374"/>
      <c r="NDV57" s="375"/>
      <c r="NDW57" s="374"/>
      <c r="NDX57" s="375"/>
      <c r="NDY57" s="374"/>
      <c r="NDZ57" s="375"/>
      <c r="NEA57" s="374"/>
      <c r="NEB57" s="375"/>
      <c r="NEC57" s="374"/>
      <c r="NED57" s="375"/>
      <c r="NEE57" s="374"/>
      <c r="NEF57" s="375"/>
      <c r="NEG57" s="374"/>
      <c r="NEH57" s="375"/>
      <c r="NEI57" s="374"/>
      <c r="NEJ57" s="375"/>
      <c r="NEK57" s="374"/>
      <c r="NEL57" s="375"/>
      <c r="NEM57" s="374"/>
      <c r="NEN57" s="375"/>
      <c r="NEO57" s="374"/>
      <c r="NEP57" s="375"/>
      <c r="NEQ57" s="374"/>
      <c r="NER57" s="375"/>
      <c r="NES57" s="374"/>
      <c r="NET57" s="375"/>
      <c r="NEU57" s="374"/>
      <c r="NEV57" s="375"/>
      <c r="NEW57" s="374"/>
      <c r="NEX57" s="375"/>
      <c r="NEY57" s="374"/>
      <c r="NEZ57" s="375"/>
      <c r="NFA57" s="374"/>
      <c r="NFB57" s="375"/>
      <c r="NFC57" s="374"/>
      <c r="NFD57" s="375"/>
      <c r="NFE57" s="374"/>
      <c r="NFF57" s="375"/>
      <c r="NFG57" s="374"/>
      <c r="NFH57" s="375"/>
      <c r="NFI57" s="374"/>
      <c r="NFJ57" s="375"/>
      <c r="NFK57" s="374"/>
      <c r="NFL57" s="375"/>
      <c r="NFM57" s="374"/>
      <c r="NFN57" s="375"/>
      <c r="NFO57" s="374"/>
      <c r="NFP57" s="375"/>
      <c r="NFQ57" s="374"/>
      <c r="NFR57" s="375"/>
      <c r="NFS57" s="374"/>
      <c r="NFT57" s="375"/>
      <c r="NFU57" s="374"/>
      <c r="NFV57" s="375"/>
      <c r="NFW57" s="374"/>
      <c r="NFX57" s="375"/>
      <c r="NFY57" s="374"/>
      <c r="NFZ57" s="375"/>
      <c r="NGA57" s="374"/>
      <c r="NGB57" s="375"/>
      <c r="NGC57" s="374"/>
      <c r="NGD57" s="375"/>
      <c r="NGE57" s="374"/>
      <c r="NGF57" s="375"/>
      <c r="NGG57" s="374"/>
      <c r="NGH57" s="375"/>
      <c r="NGI57" s="374"/>
      <c r="NGJ57" s="375"/>
      <c r="NGK57" s="374"/>
      <c r="NGL57" s="375"/>
      <c r="NGM57" s="374"/>
      <c r="NGN57" s="375"/>
      <c r="NGO57" s="374"/>
      <c r="NGP57" s="375"/>
      <c r="NGQ57" s="374"/>
      <c r="NGR57" s="375"/>
      <c r="NGS57" s="374"/>
      <c r="NGT57" s="375"/>
      <c r="NGU57" s="374"/>
      <c r="NGV57" s="375"/>
      <c r="NGW57" s="374"/>
      <c r="NGX57" s="375"/>
      <c r="NGY57" s="374"/>
      <c r="NGZ57" s="375"/>
      <c r="NHA57" s="374"/>
      <c r="NHB57" s="375"/>
      <c r="NHC57" s="374"/>
      <c r="NHD57" s="375"/>
      <c r="NHE57" s="374"/>
      <c r="NHF57" s="375"/>
      <c r="NHG57" s="374"/>
      <c r="NHH57" s="375"/>
      <c r="NHI57" s="374"/>
      <c r="NHJ57" s="375"/>
      <c r="NHK57" s="374"/>
      <c r="NHL57" s="375"/>
      <c r="NHM57" s="374"/>
      <c r="NHN57" s="375"/>
      <c r="NHO57" s="374"/>
      <c r="NHP57" s="375"/>
      <c r="NHQ57" s="374"/>
      <c r="NHR57" s="375"/>
      <c r="NHS57" s="374"/>
      <c r="NHT57" s="375"/>
      <c r="NHU57" s="374"/>
      <c r="NHV57" s="375"/>
      <c r="NHW57" s="374"/>
      <c r="NHX57" s="375"/>
      <c r="NHY57" s="374"/>
      <c r="NHZ57" s="375"/>
      <c r="NIA57" s="374"/>
      <c r="NIB57" s="375"/>
      <c r="NIC57" s="374"/>
      <c r="NID57" s="375"/>
      <c r="NIE57" s="374"/>
      <c r="NIF57" s="375"/>
      <c r="NIG57" s="374"/>
      <c r="NIH57" s="375"/>
      <c r="NII57" s="374"/>
      <c r="NIJ57" s="375"/>
      <c r="NIK57" s="374"/>
      <c r="NIL57" s="375"/>
      <c r="NIM57" s="374"/>
      <c r="NIN57" s="375"/>
      <c r="NIO57" s="374"/>
      <c r="NIP57" s="375"/>
      <c r="NIQ57" s="374"/>
      <c r="NIR57" s="375"/>
      <c r="NIS57" s="374"/>
      <c r="NIT57" s="375"/>
      <c r="NIU57" s="374"/>
      <c r="NIV57" s="375"/>
      <c r="NIW57" s="374"/>
      <c r="NIX57" s="375"/>
      <c r="NIY57" s="374"/>
      <c r="NIZ57" s="375"/>
      <c r="NJA57" s="374"/>
      <c r="NJB57" s="375"/>
      <c r="NJC57" s="374"/>
      <c r="NJD57" s="375"/>
      <c r="NJE57" s="374"/>
      <c r="NJF57" s="375"/>
      <c r="NJG57" s="374"/>
      <c r="NJH57" s="375"/>
      <c r="NJI57" s="374"/>
      <c r="NJJ57" s="375"/>
      <c r="NJK57" s="374"/>
      <c r="NJL57" s="375"/>
      <c r="NJM57" s="374"/>
      <c r="NJN57" s="375"/>
      <c r="NJO57" s="374"/>
      <c r="NJP57" s="375"/>
      <c r="NJQ57" s="374"/>
      <c r="NJR57" s="375"/>
      <c r="NJS57" s="374"/>
      <c r="NJT57" s="375"/>
      <c r="NJU57" s="374"/>
      <c r="NJV57" s="375"/>
      <c r="NJW57" s="374"/>
      <c r="NJX57" s="375"/>
      <c r="NJY57" s="374"/>
      <c r="NJZ57" s="375"/>
      <c r="NKA57" s="374"/>
      <c r="NKB57" s="375"/>
      <c r="NKC57" s="374"/>
      <c r="NKD57" s="375"/>
      <c r="NKE57" s="374"/>
      <c r="NKF57" s="375"/>
      <c r="NKG57" s="374"/>
      <c r="NKH57" s="375"/>
      <c r="NKI57" s="374"/>
      <c r="NKJ57" s="375"/>
      <c r="NKK57" s="374"/>
      <c r="NKL57" s="375"/>
      <c r="NKM57" s="374"/>
      <c r="NKN57" s="375"/>
      <c r="NKO57" s="374"/>
      <c r="NKP57" s="375"/>
      <c r="NKQ57" s="374"/>
      <c r="NKR57" s="375"/>
      <c r="NKS57" s="374"/>
      <c r="NKT57" s="375"/>
      <c r="NKU57" s="374"/>
      <c r="NKV57" s="375"/>
      <c r="NKW57" s="374"/>
      <c r="NKX57" s="375"/>
      <c r="NKY57" s="374"/>
      <c r="NKZ57" s="375"/>
      <c r="NLA57" s="374"/>
      <c r="NLB57" s="375"/>
      <c r="NLC57" s="374"/>
      <c r="NLD57" s="375"/>
      <c r="NLE57" s="374"/>
      <c r="NLF57" s="375"/>
      <c r="NLG57" s="374"/>
      <c r="NLH57" s="375"/>
      <c r="NLI57" s="374"/>
      <c r="NLJ57" s="375"/>
      <c r="NLK57" s="374"/>
      <c r="NLL57" s="375"/>
      <c r="NLM57" s="374"/>
      <c r="NLN57" s="375"/>
      <c r="NLO57" s="374"/>
      <c r="NLP57" s="375"/>
      <c r="NLQ57" s="374"/>
      <c r="NLR57" s="375"/>
      <c r="NLS57" s="374"/>
      <c r="NLT57" s="375"/>
      <c r="NLU57" s="374"/>
      <c r="NLV57" s="375"/>
      <c r="NLW57" s="374"/>
      <c r="NLX57" s="375"/>
      <c r="NLY57" s="374"/>
      <c r="NLZ57" s="375"/>
      <c r="NMA57" s="374"/>
      <c r="NMB57" s="375"/>
      <c r="NMC57" s="374"/>
      <c r="NMD57" s="375"/>
      <c r="NME57" s="374"/>
      <c r="NMF57" s="375"/>
      <c r="NMG57" s="374"/>
      <c r="NMH57" s="375"/>
      <c r="NMI57" s="374"/>
      <c r="NMJ57" s="375"/>
      <c r="NMK57" s="374"/>
      <c r="NML57" s="375"/>
      <c r="NMM57" s="374"/>
      <c r="NMN57" s="375"/>
      <c r="NMO57" s="374"/>
      <c r="NMP57" s="375"/>
      <c r="NMQ57" s="374"/>
      <c r="NMR57" s="375"/>
      <c r="NMS57" s="374"/>
      <c r="NMT57" s="375"/>
      <c r="NMU57" s="374"/>
      <c r="NMV57" s="375"/>
      <c r="NMW57" s="374"/>
      <c r="NMX57" s="375"/>
      <c r="NMY57" s="374"/>
      <c r="NMZ57" s="375"/>
      <c r="NNA57" s="374"/>
      <c r="NNB57" s="375"/>
      <c r="NNC57" s="374"/>
      <c r="NND57" s="375"/>
      <c r="NNE57" s="374"/>
      <c r="NNF57" s="375"/>
      <c r="NNG57" s="374"/>
      <c r="NNH57" s="375"/>
      <c r="NNI57" s="374"/>
      <c r="NNJ57" s="375"/>
      <c r="NNK57" s="374"/>
      <c r="NNL57" s="375"/>
      <c r="NNM57" s="374"/>
      <c r="NNN57" s="375"/>
      <c r="NNO57" s="374"/>
      <c r="NNP57" s="375"/>
      <c r="NNQ57" s="374"/>
      <c r="NNR57" s="375"/>
      <c r="NNS57" s="374"/>
      <c r="NNT57" s="375"/>
      <c r="NNU57" s="374"/>
      <c r="NNV57" s="375"/>
      <c r="NNW57" s="374"/>
      <c r="NNX57" s="375"/>
      <c r="NNY57" s="374"/>
      <c r="NNZ57" s="375"/>
      <c r="NOA57" s="374"/>
      <c r="NOB57" s="375"/>
      <c r="NOC57" s="374"/>
      <c r="NOD57" s="375"/>
      <c r="NOE57" s="374"/>
      <c r="NOF57" s="375"/>
      <c r="NOG57" s="374"/>
      <c r="NOH57" s="375"/>
      <c r="NOI57" s="374"/>
      <c r="NOJ57" s="375"/>
      <c r="NOK57" s="374"/>
      <c r="NOL57" s="375"/>
      <c r="NOM57" s="374"/>
      <c r="NON57" s="375"/>
      <c r="NOO57" s="374"/>
      <c r="NOP57" s="375"/>
      <c r="NOQ57" s="374"/>
      <c r="NOR57" s="375"/>
      <c r="NOS57" s="374"/>
      <c r="NOT57" s="375"/>
      <c r="NOU57" s="374"/>
      <c r="NOV57" s="375"/>
      <c r="NOW57" s="374"/>
      <c r="NOX57" s="375"/>
      <c r="NOY57" s="374"/>
      <c r="NOZ57" s="375"/>
      <c r="NPA57" s="374"/>
      <c r="NPB57" s="375"/>
      <c r="NPC57" s="374"/>
      <c r="NPD57" s="375"/>
      <c r="NPE57" s="374"/>
      <c r="NPF57" s="375"/>
      <c r="NPG57" s="374"/>
      <c r="NPH57" s="375"/>
      <c r="NPI57" s="374"/>
      <c r="NPJ57" s="375"/>
      <c r="NPK57" s="374"/>
      <c r="NPL57" s="375"/>
      <c r="NPM57" s="374"/>
      <c r="NPN57" s="375"/>
      <c r="NPO57" s="374"/>
      <c r="NPP57" s="375"/>
      <c r="NPQ57" s="374"/>
      <c r="NPR57" s="375"/>
      <c r="NPS57" s="374"/>
      <c r="NPT57" s="375"/>
      <c r="NPU57" s="374"/>
      <c r="NPV57" s="375"/>
      <c r="NPW57" s="374"/>
      <c r="NPX57" s="375"/>
      <c r="NPY57" s="374"/>
      <c r="NPZ57" s="375"/>
      <c r="NQA57" s="374"/>
      <c r="NQB57" s="375"/>
      <c r="NQC57" s="374"/>
      <c r="NQD57" s="375"/>
      <c r="NQE57" s="374"/>
      <c r="NQF57" s="375"/>
      <c r="NQG57" s="374"/>
      <c r="NQH57" s="375"/>
      <c r="NQI57" s="374"/>
      <c r="NQJ57" s="375"/>
      <c r="NQK57" s="374"/>
      <c r="NQL57" s="375"/>
      <c r="NQM57" s="374"/>
      <c r="NQN57" s="375"/>
      <c r="NQO57" s="374"/>
      <c r="NQP57" s="375"/>
      <c r="NQQ57" s="374"/>
      <c r="NQR57" s="375"/>
      <c r="NQS57" s="374"/>
      <c r="NQT57" s="375"/>
      <c r="NQU57" s="374"/>
      <c r="NQV57" s="375"/>
      <c r="NQW57" s="374"/>
      <c r="NQX57" s="375"/>
      <c r="NQY57" s="374"/>
      <c r="NQZ57" s="375"/>
      <c r="NRA57" s="374"/>
      <c r="NRB57" s="375"/>
      <c r="NRC57" s="374"/>
      <c r="NRD57" s="375"/>
      <c r="NRE57" s="374"/>
      <c r="NRF57" s="375"/>
      <c r="NRG57" s="374"/>
      <c r="NRH57" s="375"/>
      <c r="NRI57" s="374"/>
      <c r="NRJ57" s="375"/>
      <c r="NRK57" s="374"/>
      <c r="NRL57" s="375"/>
      <c r="NRM57" s="374"/>
      <c r="NRN57" s="375"/>
      <c r="NRO57" s="374"/>
      <c r="NRP57" s="375"/>
      <c r="NRQ57" s="374"/>
      <c r="NRR57" s="375"/>
      <c r="NRS57" s="374"/>
      <c r="NRT57" s="375"/>
      <c r="NRU57" s="374"/>
      <c r="NRV57" s="375"/>
      <c r="NRW57" s="374"/>
      <c r="NRX57" s="375"/>
      <c r="NRY57" s="374"/>
      <c r="NRZ57" s="375"/>
      <c r="NSA57" s="374"/>
      <c r="NSB57" s="375"/>
      <c r="NSC57" s="374"/>
      <c r="NSD57" s="375"/>
      <c r="NSE57" s="374"/>
      <c r="NSF57" s="375"/>
      <c r="NSG57" s="374"/>
      <c r="NSH57" s="375"/>
      <c r="NSI57" s="374"/>
      <c r="NSJ57" s="375"/>
      <c r="NSK57" s="374"/>
      <c r="NSL57" s="375"/>
      <c r="NSM57" s="374"/>
      <c r="NSN57" s="375"/>
      <c r="NSO57" s="374"/>
      <c r="NSP57" s="375"/>
      <c r="NSQ57" s="374"/>
      <c r="NSR57" s="375"/>
      <c r="NSS57" s="374"/>
      <c r="NST57" s="375"/>
      <c r="NSU57" s="374"/>
      <c r="NSV57" s="375"/>
      <c r="NSW57" s="374"/>
      <c r="NSX57" s="375"/>
      <c r="NSY57" s="374"/>
      <c r="NSZ57" s="375"/>
      <c r="NTA57" s="374"/>
      <c r="NTB57" s="375"/>
      <c r="NTC57" s="374"/>
      <c r="NTD57" s="375"/>
      <c r="NTE57" s="374"/>
      <c r="NTF57" s="375"/>
      <c r="NTG57" s="374"/>
      <c r="NTH57" s="375"/>
      <c r="NTI57" s="374"/>
      <c r="NTJ57" s="375"/>
      <c r="NTK57" s="374"/>
      <c r="NTL57" s="375"/>
      <c r="NTM57" s="374"/>
      <c r="NTN57" s="375"/>
      <c r="NTO57" s="374"/>
      <c r="NTP57" s="375"/>
      <c r="NTQ57" s="374"/>
      <c r="NTR57" s="375"/>
      <c r="NTS57" s="374"/>
      <c r="NTT57" s="375"/>
      <c r="NTU57" s="374"/>
      <c r="NTV57" s="375"/>
      <c r="NTW57" s="374"/>
      <c r="NTX57" s="375"/>
      <c r="NTY57" s="374"/>
      <c r="NTZ57" s="375"/>
      <c r="NUA57" s="374"/>
      <c r="NUB57" s="375"/>
      <c r="NUC57" s="374"/>
      <c r="NUD57" s="375"/>
      <c r="NUE57" s="374"/>
      <c r="NUF57" s="375"/>
      <c r="NUG57" s="374"/>
      <c r="NUH57" s="375"/>
      <c r="NUI57" s="374"/>
      <c r="NUJ57" s="375"/>
      <c r="NUK57" s="374"/>
      <c r="NUL57" s="375"/>
      <c r="NUM57" s="374"/>
      <c r="NUN57" s="375"/>
      <c r="NUO57" s="374"/>
      <c r="NUP57" s="375"/>
      <c r="NUQ57" s="374"/>
      <c r="NUR57" s="375"/>
      <c r="NUS57" s="374"/>
      <c r="NUT57" s="375"/>
      <c r="NUU57" s="374"/>
      <c r="NUV57" s="375"/>
      <c r="NUW57" s="374"/>
      <c r="NUX57" s="375"/>
      <c r="NUY57" s="374"/>
      <c r="NUZ57" s="375"/>
      <c r="NVA57" s="374"/>
      <c r="NVB57" s="375"/>
      <c r="NVC57" s="374"/>
      <c r="NVD57" s="375"/>
      <c r="NVE57" s="374"/>
      <c r="NVF57" s="375"/>
      <c r="NVG57" s="374"/>
      <c r="NVH57" s="375"/>
      <c r="NVI57" s="374"/>
      <c r="NVJ57" s="375"/>
      <c r="NVK57" s="374"/>
      <c r="NVL57" s="375"/>
      <c r="NVM57" s="374"/>
      <c r="NVN57" s="375"/>
      <c r="NVO57" s="374"/>
      <c r="NVP57" s="375"/>
      <c r="NVQ57" s="374"/>
      <c r="NVR57" s="375"/>
      <c r="NVS57" s="374"/>
      <c r="NVT57" s="375"/>
      <c r="NVU57" s="374"/>
      <c r="NVV57" s="375"/>
      <c r="NVW57" s="374"/>
      <c r="NVX57" s="375"/>
      <c r="NVY57" s="374"/>
      <c r="NVZ57" s="375"/>
      <c r="NWA57" s="374"/>
      <c r="NWB57" s="375"/>
      <c r="NWC57" s="374"/>
      <c r="NWD57" s="375"/>
      <c r="NWE57" s="374"/>
      <c r="NWF57" s="375"/>
      <c r="NWG57" s="374"/>
      <c r="NWH57" s="375"/>
      <c r="NWI57" s="374"/>
      <c r="NWJ57" s="375"/>
      <c r="NWK57" s="374"/>
      <c r="NWL57" s="375"/>
      <c r="NWM57" s="374"/>
      <c r="NWN57" s="375"/>
      <c r="NWO57" s="374"/>
      <c r="NWP57" s="375"/>
      <c r="NWQ57" s="374"/>
      <c r="NWR57" s="375"/>
      <c r="NWS57" s="374"/>
      <c r="NWT57" s="375"/>
      <c r="NWU57" s="374"/>
      <c r="NWV57" s="375"/>
      <c r="NWW57" s="374"/>
      <c r="NWX57" s="375"/>
      <c r="NWY57" s="374"/>
      <c r="NWZ57" s="375"/>
      <c r="NXA57" s="374"/>
      <c r="NXB57" s="375"/>
      <c r="NXC57" s="374"/>
      <c r="NXD57" s="375"/>
      <c r="NXE57" s="374"/>
      <c r="NXF57" s="375"/>
      <c r="NXG57" s="374"/>
      <c r="NXH57" s="375"/>
      <c r="NXI57" s="374"/>
      <c r="NXJ57" s="375"/>
      <c r="NXK57" s="374"/>
      <c r="NXL57" s="375"/>
      <c r="NXM57" s="374"/>
      <c r="NXN57" s="375"/>
      <c r="NXO57" s="374"/>
      <c r="NXP57" s="375"/>
      <c r="NXQ57" s="374"/>
      <c r="NXR57" s="375"/>
      <c r="NXS57" s="374"/>
      <c r="NXT57" s="375"/>
      <c r="NXU57" s="374"/>
      <c r="NXV57" s="375"/>
      <c r="NXW57" s="374"/>
      <c r="NXX57" s="375"/>
      <c r="NXY57" s="374"/>
      <c r="NXZ57" s="375"/>
      <c r="NYA57" s="374"/>
      <c r="NYB57" s="375"/>
      <c r="NYC57" s="374"/>
      <c r="NYD57" s="375"/>
      <c r="NYE57" s="374"/>
      <c r="NYF57" s="375"/>
      <c r="NYG57" s="374"/>
      <c r="NYH57" s="375"/>
      <c r="NYI57" s="374"/>
      <c r="NYJ57" s="375"/>
      <c r="NYK57" s="374"/>
      <c r="NYL57" s="375"/>
      <c r="NYM57" s="374"/>
      <c r="NYN57" s="375"/>
      <c r="NYO57" s="374"/>
      <c r="NYP57" s="375"/>
      <c r="NYQ57" s="374"/>
      <c r="NYR57" s="375"/>
      <c r="NYS57" s="374"/>
      <c r="NYT57" s="375"/>
      <c r="NYU57" s="374"/>
      <c r="NYV57" s="375"/>
      <c r="NYW57" s="374"/>
      <c r="NYX57" s="375"/>
      <c r="NYY57" s="374"/>
      <c r="NYZ57" s="375"/>
      <c r="NZA57" s="374"/>
      <c r="NZB57" s="375"/>
      <c r="NZC57" s="374"/>
      <c r="NZD57" s="375"/>
      <c r="NZE57" s="374"/>
      <c r="NZF57" s="375"/>
      <c r="NZG57" s="374"/>
      <c r="NZH57" s="375"/>
      <c r="NZI57" s="374"/>
      <c r="NZJ57" s="375"/>
      <c r="NZK57" s="374"/>
      <c r="NZL57" s="375"/>
      <c r="NZM57" s="374"/>
      <c r="NZN57" s="375"/>
      <c r="NZO57" s="374"/>
      <c r="NZP57" s="375"/>
      <c r="NZQ57" s="374"/>
      <c r="NZR57" s="375"/>
      <c r="NZS57" s="374"/>
      <c r="NZT57" s="375"/>
      <c r="NZU57" s="374"/>
      <c r="NZV57" s="375"/>
      <c r="NZW57" s="374"/>
      <c r="NZX57" s="375"/>
      <c r="NZY57" s="374"/>
      <c r="NZZ57" s="375"/>
      <c r="OAA57" s="374"/>
      <c r="OAB57" s="375"/>
      <c r="OAC57" s="374"/>
      <c r="OAD57" s="375"/>
      <c r="OAE57" s="374"/>
      <c r="OAF57" s="375"/>
      <c r="OAG57" s="374"/>
      <c r="OAH57" s="375"/>
      <c r="OAI57" s="374"/>
      <c r="OAJ57" s="375"/>
      <c r="OAK57" s="374"/>
      <c r="OAL57" s="375"/>
      <c r="OAM57" s="374"/>
      <c r="OAN57" s="375"/>
      <c r="OAO57" s="374"/>
      <c r="OAP57" s="375"/>
      <c r="OAQ57" s="374"/>
      <c r="OAR57" s="375"/>
      <c r="OAS57" s="374"/>
      <c r="OAT57" s="375"/>
      <c r="OAU57" s="374"/>
      <c r="OAV57" s="375"/>
      <c r="OAW57" s="374"/>
      <c r="OAX57" s="375"/>
      <c r="OAY57" s="374"/>
      <c r="OAZ57" s="375"/>
      <c r="OBA57" s="374"/>
      <c r="OBB57" s="375"/>
      <c r="OBC57" s="374"/>
      <c r="OBD57" s="375"/>
      <c r="OBE57" s="374"/>
      <c r="OBF57" s="375"/>
      <c r="OBG57" s="374"/>
      <c r="OBH57" s="375"/>
      <c r="OBI57" s="374"/>
      <c r="OBJ57" s="375"/>
      <c r="OBK57" s="374"/>
      <c r="OBL57" s="375"/>
      <c r="OBM57" s="374"/>
      <c r="OBN57" s="375"/>
      <c r="OBO57" s="374"/>
      <c r="OBP57" s="375"/>
      <c r="OBQ57" s="374"/>
      <c r="OBR57" s="375"/>
      <c r="OBS57" s="374"/>
      <c r="OBT57" s="375"/>
      <c r="OBU57" s="374"/>
      <c r="OBV57" s="375"/>
      <c r="OBW57" s="374"/>
      <c r="OBX57" s="375"/>
      <c r="OBY57" s="374"/>
      <c r="OBZ57" s="375"/>
      <c r="OCA57" s="374"/>
      <c r="OCB57" s="375"/>
      <c r="OCC57" s="374"/>
      <c r="OCD57" s="375"/>
      <c r="OCE57" s="374"/>
      <c r="OCF57" s="375"/>
      <c r="OCG57" s="374"/>
      <c r="OCH57" s="375"/>
      <c r="OCI57" s="374"/>
      <c r="OCJ57" s="375"/>
      <c r="OCK57" s="374"/>
      <c r="OCL57" s="375"/>
      <c r="OCM57" s="374"/>
      <c r="OCN57" s="375"/>
      <c r="OCO57" s="374"/>
      <c r="OCP57" s="375"/>
      <c r="OCQ57" s="374"/>
      <c r="OCR57" s="375"/>
      <c r="OCS57" s="374"/>
      <c r="OCT57" s="375"/>
      <c r="OCU57" s="374"/>
      <c r="OCV57" s="375"/>
      <c r="OCW57" s="374"/>
      <c r="OCX57" s="375"/>
      <c r="OCY57" s="374"/>
      <c r="OCZ57" s="375"/>
      <c r="ODA57" s="374"/>
      <c r="ODB57" s="375"/>
      <c r="ODC57" s="374"/>
      <c r="ODD57" s="375"/>
      <c r="ODE57" s="374"/>
      <c r="ODF57" s="375"/>
      <c r="ODG57" s="374"/>
      <c r="ODH57" s="375"/>
      <c r="ODI57" s="374"/>
      <c r="ODJ57" s="375"/>
      <c r="ODK57" s="374"/>
      <c r="ODL57" s="375"/>
      <c r="ODM57" s="374"/>
      <c r="ODN57" s="375"/>
      <c r="ODO57" s="374"/>
      <c r="ODP57" s="375"/>
      <c r="ODQ57" s="374"/>
      <c r="ODR57" s="375"/>
      <c r="ODS57" s="374"/>
      <c r="ODT57" s="375"/>
      <c r="ODU57" s="374"/>
      <c r="ODV57" s="375"/>
      <c r="ODW57" s="374"/>
      <c r="ODX57" s="375"/>
      <c r="ODY57" s="374"/>
      <c r="ODZ57" s="375"/>
      <c r="OEA57" s="374"/>
      <c r="OEB57" s="375"/>
      <c r="OEC57" s="374"/>
      <c r="OED57" s="375"/>
      <c r="OEE57" s="374"/>
      <c r="OEF57" s="375"/>
      <c r="OEG57" s="374"/>
      <c r="OEH57" s="375"/>
      <c r="OEI57" s="374"/>
      <c r="OEJ57" s="375"/>
      <c r="OEK57" s="374"/>
      <c r="OEL57" s="375"/>
      <c r="OEM57" s="374"/>
      <c r="OEN57" s="375"/>
      <c r="OEO57" s="374"/>
      <c r="OEP57" s="375"/>
      <c r="OEQ57" s="374"/>
      <c r="OER57" s="375"/>
      <c r="OES57" s="374"/>
      <c r="OET57" s="375"/>
      <c r="OEU57" s="374"/>
      <c r="OEV57" s="375"/>
      <c r="OEW57" s="374"/>
      <c r="OEX57" s="375"/>
      <c r="OEY57" s="374"/>
      <c r="OEZ57" s="375"/>
      <c r="OFA57" s="374"/>
      <c r="OFB57" s="375"/>
      <c r="OFC57" s="374"/>
      <c r="OFD57" s="375"/>
      <c r="OFE57" s="374"/>
      <c r="OFF57" s="375"/>
      <c r="OFG57" s="374"/>
      <c r="OFH57" s="375"/>
      <c r="OFI57" s="374"/>
      <c r="OFJ57" s="375"/>
      <c r="OFK57" s="374"/>
      <c r="OFL57" s="375"/>
      <c r="OFM57" s="374"/>
      <c r="OFN57" s="375"/>
      <c r="OFO57" s="374"/>
      <c r="OFP57" s="375"/>
      <c r="OFQ57" s="374"/>
      <c r="OFR57" s="375"/>
      <c r="OFS57" s="374"/>
      <c r="OFT57" s="375"/>
      <c r="OFU57" s="374"/>
      <c r="OFV57" s="375"/>
      <c r="OFW57" s="374"/>
      <c r="OFX57" s="375"/>
      <c r="OFY57" s="374"/>
      <c r="OFZ57" s="375"/>
      <c r="OGA57" s="374"/>
      <c r="OGB57" s="375"/>
      <c r="OGC57" s="374"/>
      <c r="OGD57" s="375"/>
      <c r="OGE57" s="374"/>
      <c r="OGF57" s="375"/>
      <c r="OGG57" s="374"/>
      <c r="OGH57" s="375"/>
      <c r="OGI57" s="374"/>
      <c r="OGJ57" s="375"/>
      <c r="OGK57" s="374"/>
      <c r="OGL57" s="375"/>
      <c r="OGM57" s="374"/>
      <c r="OGN57" s="375"/>
      <c r="OGO57" s="374"/>
      <c r="OGP57" s="375"/>
      <c r="OGQ57" s="374"/>
      <c r="OGR57" s="375"/>
      <c r="OGS57" s="374"/>
      <c r="OGT57" s="375"/>
      <c r="OGU57" s="374"/>
      <c r="OGV57" s="375"/>
      <c r="OGW57" s="374"/>
      <c r="OGX57" s="375"/>
      <c r="OGY57" s="374"/>
      <c r="OGZ57" s="375"/>
      <c r="OHA57" s="374"/>
      <c r="OHB57" s="375"/>
      <c r="OHC57" s="374"/>
      <c r="OHD57" s="375"/>
      <c r="OHE57" s="374"/>
      <c r="OHF57" s="375"/>
      <c r="OHG57" s="374"/>
      <c r="OHH57" s="375"/>
      <c r="OHI57" s="374"/>
      <c r="OHJ57" s="375"/>
      <c r="OHK57" s="374"/>
      <c r="OHL57" s="375"/>
      <c r="OHM57" s="374"/>
      <c r="OHN57" s="375"/>
      <c r="OHO57" s="374"/>
      <c r="OHP57" s="375"/>
      <c r="OHQ57" s="374"/>
      <c r="OHR57" s="375"/>
      <c r="OHS57" s="374"/>
      <c r="OHT57" s="375"/>
      <c r="OHU57" s="374"/>
      <c r="OHV57" s="375"/>
      <c r="OHW57" s="374"/>
      <c r="OHX57" s="375"/>
      <c r="OHY57" s="374"/>
      <c r="OHZ57" s="375"/>
      <c r="OIA57" s="374"/>
      <c r="OIB57" s="375"/>
      <c r="OIC57" s="374"/>
      <c r="OID57" s="375"/>
      <c r="OIE57" s="374"/>
      <c r="OIF57" s="375"/>
      <c r="OIG57" s="374"/>
      <c r="OIH57" s="375"/>
      <c r="OII57" s="374"/>
      <c r="OIJ57" s="375"/>
      <c r="OIK57" s="374"/>
      <c r="OIL57" s="375"/>
      <c r="OIM57" s="374"/>
      <c r="OIN57" s="375"/>
      <c r="OIO57" s="374"/>
      <c r="OIP57" s="375"/>
      <c r="OIQ57" s="374"/>
      <c r="OIR57" s="375"/>
      <c r="OIS57" s="374"/>
      <c r="OIT57" s="375"/>
      <c r="OIU57" s="374"/>
      <c r="OIV57" s="375"/>
      <c r="OIW57" s="374"/>
      <c r="OIX57" s="375"/>
      <c r="OIY57" s="374"/>
      <c r="OIZ57" s="375"/>
      <c r="OJA57" s="374"/>
      <c r="OJB57" s="375"/>
      <c r="OJC57" s="374"/>
      <c r="OJD57" s="375"/>
      <c r="OJE57" s="374"/>
      <c r="OJF57" s="375"/>
      <c r="OJG57" s="374"/>
      <c r="OJH57" s="375"/>
      <c r="OJI57" s="374"/>
      <c r="OJJ57" s="375"/>
      <c r="OJK57" s="374"/>
      <c r="OJL57" s="375"/>
      <c r="OJM57" s="374"/>
      <c r="OJN57" s="375"/>
      <c r="OJO57" s="374"/>
      <c r="OJP57" s="375"/>
      <c r="OJQ57" s="374"/>
      <c r="OJR57" s="375"/>
      <c r="OJS57" s="374"/>
      <c r="OJT57" s="375"/>
      <c r="OJU57" s="374"/>
      <c r="OJV57" s="375"/>
      <c r="OJW57" s="374"/>
      <c r="OJX57" s="375"/>
      <c r="OJY57" s="374"/>
      <c r="OJZ57" s="375"/>
      <c r="OKA57" s="374"/>
      <c r="OKB57" s="375"/>
      <c r="OKC57" s="374"/>
      <c r="OKD57" s="375"/>
      <c r="OKE57" s="374"/>
      <c r="OKF57" s="375"/>
      <c r="OKG57" s="374"/>
      <c r="OKH57" s="375"/>
      <c r="OKI57" s="374"/>
      <c r="OKJ57" s="375"/>
      <c r="OKK57" s="374"/>
      <c r="OKL57" s="375"/>
      <c r="OKM57" s="374"/>
      <c r="OKN57" s="375"/>
      <c r="OKO57" s="374"/>
      <c r="OKP57" s="375"/>
      <c r="OKQ57" s="374"/>
      <c r="OKR57" s="375"/>
      <c r="OKS57" s="374"/>
      <c r="OKT57" s="375"/>
      <c r="OKU57" s="374"/>
      <c r="OKV57" s="375"/>
      <c r="OKW57" s="374"/>
      <c r="OKX57" s="375"/>
      <c r="OKY57" s="374"/>
      <c r="OKZ57" s="375"/>
      <c r="OLA57" s="374"/>
      <c r="OLB57" s="375"/>
      <c r="OLC57" s="374"/>
      <c r="OLD57" s="375"/>
      <c r="OLE57" s="374"/>
      <c r="OLF57" s="375"/>
      <c r="OLG57" s="374"/>
      <c r="OLH57" s="375"/>
      <c r="OLI57" s="374"/>
      <c r="OLJ57" s="375"/>
      <c r="OLK57" s="374"/>
      <c r="OLL57" s="375"/>
      <c r="OLM57" s="374"/>
      <c r="OLN57" s="375"/>
      <c r="OLO57" s="374"/>
      <c r="OLP57" s="375"/>
      <c r="OLQ57" s="374"/>
      <c r="OLR57" s="375"/>
      <c r="OLS57" s="374"/>
      <c r="OLT57" s="375"/>
      <c r="OLU57" s="374"/>
      <c r="OLV57" s="375"/>
      <c r="OLW57" s="374"/>
      <c r="OLX57" s="375"/>
      <c r="OLY57" s="374"/>
      <c r="OLZ57" s="375"/>
      <c r="OMA57" s="374"/>
      <c r="OMB57" s="375"/>
      <c r="OMC57" s="374"/>
      <c r="OMD57" s="375"/>
      <c r="OME57" s="374"/>
      <c r="OMF57" s="375"/>
      <c r="OMG57" s="374"/>
      <c r="OMH57" s="375"/>
      <c r="OMI57" s="374"/>
      <c r="OMJ57" s="375"/>
      <c r="OMK57" s="374"/>
      <c r="OML57" s="375"/>
      <c r="OMM57" s="374"/>
      <c r="OMN57" s="375"/>
      <c r="OMO57" s="374"/>
      <c r="OMP57" s="375"/>
      <c r="OMQ57" s="374"/>
      <c r="OMR57" s="375"/>
      <c r="OMS57" s="374"/>
      <c r="OMT57" s="375"/>
      <c r="OMU57" s="374"/>
      <c r="OMV57" s="375"/>
      <c r="OMW57" s="374"/>
      <c r="OMX57" s="375"/>
      <c r="OMY57" s="374"/>
      <c r="OMZ57" s="375"/>
      <c r="ONA57" s="374"/>
      <c r="ONB57" s="375"/>
      <c r="ONC57" s="374"/>
      <c r="OND57" s="375"/>
      <c r="ONE57" s="374"/>
      <c r="ONF57" s="375"/>
      <c r="ONG57" s="374"/>
      <c r="ONH57" s="375"/>
      <c r="ONI57" s="374"/>
      <c r="ONJ57" s="375"/>
      <c r="ONK57" s="374"/>
      <c r="ONL57" s="375"/>
      <c r="ONM57" s="374"/>
      <c r="ONN57" s="375"/>
      <c r="ONO57" s="374"/>
      <c r="ONP57" s="375"/>
      <c r="ONQ57" s="374"/>
      <c r="ONR57" s="375"/>
      <c r="ONS57" s="374"/>
      <c r="ONT57" s="375"/>
      <c r="ONU57" s="374"/>
      <c r="ONV57" s="375"/>
      <c r="ONW57" s="374"/>
      <c r="ONX57" s="375"/>
      <c r="ONY57" s="374"/>
      <c r="ONZ57" s="375"/>
      <c r="OOA57" s="374"/>
      <c r="OOB57" s="375"/>
      <c r="OOC57" s="374"/>
      <c r="OOD57" s="375"/>
      <c r="OOE57" s="374"/>
      <c r="OOF57" s="375"/>
      <c r="OOG57" s="374"/>
      <c r="OOH57" s="375"/>
      <c r="OOI57" s="374"/>
      <c r="OOJ57" s="375"/>
      <c r="OOK57" s="374"/>
      <c r="OOL57" s="375"/>
      <c r="OOM57" s="374"/>
      <c r="OON57" s="375"/>
      <c r="OOO57" s="374"/>
      <c r="OOP57" s="375"/>
      <c r="OOQ57" s="374"/>
      <c r="OOR57" s="375"/>
      <c r="OOS57" s="374"/>
      <c r="OOT57" s="375"/>
      <c r="OOU57" s="374"/>
      <c r="OOV57" s="375"/>
      <c r="OOW57" s="374"/>
      <c r="OOX57" s="375"/>
      <c r="OOY57" s="374"/>
      <c r="OOZ57" s="375"/>
      <c r="OPA57" s="374"/>
      <c r="OPB57" s="375"/>
      <c r="OPC57" s="374"/>
      <c r="OPD57" s="375"/>
      <c r="OPE57" s="374"/>
      <c r="OPF57" s="375"/>
      <c r="OPG57" s="374"/>
      <c r="OPH57" s="375"/>
      <c r="OPI57" s="374"/>
      <c r="OPJ57" s="375"/>
      <c r="OPK57" s="374"/>
      <c r="OPL57" s="375"/>
      <c r="OPM57" s="374"/>
      <c r="OPN57" s="375"/>
      <c r="OPO57" s="374"/>
      <c r="OPP57" s="375"/>
      <c r="OPQ57" s="374"/>
      <c r="OPR57" s="375"/>
      <c r="OPS57" s="374"/>
      <c r="OPT57" s="375"/>
      <c r="OPU57" s="374"/>
      <c r="OPV57" s="375"/>
      <c r="OPW57" s="374"/>
      <c r="OPX57" s="375"/>
      <c r="OPY57" s="374"/>
      <c r="OPZ57" s="375"/>
      <c r="OQA57" s="374"/>
      <c r="OQB57" s="375"/>
      <c r="OQC57" s="374"/>
      <c r="OQD57" s="375"/>
      <c r="OQE57" s="374"/>
      <c r="OQF57" s="375"/>
      <c r="OQG57" s="374"/>
      <c r="OQH57" s="375"/>
      <c r="OQI57" s="374"/>
      <c r="OQJ57" s="375"/>
      <c r="OQK57" s="374"/>
      <c r="OQL57" s="375"/>
      <c r="OQM57" s="374"/>
      <c r="OQN57" s="375"/>
      <c r="OQO57" s="374"/>
      <c r="OQP57" s="375"/>
      <c r="OQQ57" s="374"/>
      <c r="OQR57" s="375"/>
      <c r="OQS57" s="374"/>
      <c r="OQT57" s="375"/>
      <c r="OQU57" s="374"/>
      <c r="OQV57" s="375"/>
      <c r="OQW57" s="374"/>
      <c r="OQX57" s="375"/>
      <c r="OQY57" s="374"/>
      <c r="OQZ57" s="375"/>
      <c r="ORA57" s="374"/>
      <c r="ORB57" s="375"/>
      <c r="ORC57" s="374"/>
      <c r="ORD57" s="375"/>
      <c r="ORE57" s="374"/>
      <c r="ORF57" s="375"/>
      <c r="ORG57" s="374"/>
      <c r="ORH57" s="375"/>
      <c r="ORI57" s="374"/>
      <c r="ORJ57" s="375"/>
      <c r="ORK57" s="374"/>
      <c r="ORL57" s="375"/>
      <c r="ORM57" s="374"/>
      <c r="ORN57" s="375"/>
      <c r="ORO57" s="374"/>
      <c r="ORP57" s="375"/>
      <c r="ORQ57" s="374"/>
      <c r="ORR57" s="375"/>
      <c r="ORS57" s="374"/>
      <c r="ORT57" s="375"/>
      <c r="ORU57" s="374"/>
      <c r="ORV57" s="375"/>
      <c r="ORW57" s="374"/>
      <c r="ORX57" s="375"/>
      <c r="ORY57" s="374"/>
      <c r="ORZ57" s="375"/>
      <c r="OSA57" s="374"/>
      <c r="OSB57" s="375"/>
      <c r="OSC57" s="374"/>
      <c r="OSD57" s="375"/>
      <c r="OSE57" s="374"/>
      <c r="OSF57" s="375"/>
      <c r="OSG57" s="374"/>
      <c r="OSH57" s="375"/>
      <c r="OSI57" s="374"/>
      <c r="OSJ57" s="375"/>
      <c r="OSK57" s="374"/>
      <c r="OSL57" s="375"/>
      <c r="OSM57" s="374"/>
      <c r="OSN57" s="375"/>
      <c r="OSO57" s="374"/>
      <c r="OSP57" s="375"/>
      <c r="OSQ57" s="374"/>
      <c r="OSR57" s="375"/>
      <c r="OSS57" s="374"/>
      <c r="OST57" s="375"/>
      <c r="OSU57" s="374"/>
      <c r="OSV57" s="375"/>
      <c r="OSW57" s="374"/>
      <c r="OSX57" s="375"/>
      <c r="OSY57" s="374"/>
      <c r="OSZ57" s="375"/>
      <c r="OTA57" s="374"/>
      <c r="OTB57" s="375"/>
      <c r="OTC57" s="374"/>
      <c r="OTD57" s="375"/>
      <c r="OTE57" s="374"/>
      <c r="OTF57" s="375"/>
      <c r="OTG57" s="374"/>
      <c r="OTH57" s="375"/>
      <c r="OTI57" s="374"/>
      <c r="OTJ57" s="375"/>
      <c r="OTK57" s="374"/>
      <c r="OTL57" s="375"/>
      <c r="OTM57" s="374"/>
      <c r="OTN57" s="375"/>
      <c r="OTO57" s="374"/>
      <c r="OTP57" s="375"/>
      <c r="OTQ57" s="374"/>
      <c r="OTR57" s="375"/>
      <c r="OTS57" s="374"/>
      <c r="OTT57" s="375"/>
      <c r="OTU57" s="374"/>
      <c r="OTV57" s="375"/>
      <c r="OTW57" s="374"/>
      <c r="OTX57" s="375"/>
      <c r="OTY57" s="374"/>
      <c r="OTZ57" s="375"/>
      <c r="OUA57" s="374"/>
      <c r="OUB57" s="375"/>
      <c r="OUC57" s="374"/>
      <c r="OUD57" s="375"/>
      <c r="OUE57" s="374"/>
      <c r="OUF57" s="375"/>
      <c r="OUG57" s="374"/>
      <c r="OUH57" s="375"/>
      <c r="OUI57" s="374"/>
      <c r="OUJ57" s="375"/>
      <c r="OUK57" s="374"/>
      <c r="OUL57" s="375"/>
      <c r="OUM57" s="374"/>
      <c r="OUN57" s="375"/>
      <c r="OUO57" s="374"/>
      <c r="OUP57" s="375"/>
      <c r="OUQ57" s="374"/>
      <c r="OUR57" s="375"/>
      <c r="OUS57" s="374"/>
      <c r="OUT57" s="375"/>
      <c r="OUU57" s="374"/>
      <c r="OUV57" s="375"/>
      <c r="OUW57" s="374"/>
      <c r="OUX57" s="375"/>
      <c r="OUY57" s="374"/>
      <c r="OUZ57" s="375"/>
      <c r="OVA57" s="374"/>
      <c r="OVB57" s="375"/>
      <c r="OVC57" s="374"/>
      <c r="OVD57" s="375"/>
      <c r="OVE57" s="374"/>
      <c r="OVF57" s="375"/>
      <c r="OVG57" s="374"/>
      <c r="OVH57" s="375"/>
      <c r="OVI57" s="374"/>
      <c r="OVJ57" s="375"/>
      <c r="OVK57" s="374"/>
      <c r="OVL57" s="375"/>
      <c r="OVM57" s="374"/>
      <c r="OVN57" s="375"/>
      <c r="OVO57" s="374"/>
      <c r="OVP57" s="375"/>
      <c r="OVQ57" s="374"/>
      <c r="OVR57" s="375"/>
      <c r="OVS57" s="374"/>
      <c r="OVT57" s="375"/>
      <c r="OVU57" s="374"/>
      <c r="OVV57" s="375"/>
      <c r="OVW57" s="374"/>
      <c r="OVX57" s="375"/>
      <c r="OVY57" s="374"/>
      <c r="OVZ57" s="375"/>
      <c r="OWA57" s="374"/>
      <c r="OWB57" s="375"/>
      <c r="OWC57" s="374"/>
      <c r="OWD57" s="375"/>
      <c r="OWE57" s="374"/>
      <c r="OWF57" s="375"/>
      <c r="OWG57" s="374"/>
      <c r="OWH57" s="375"/>
      <c r="OWI57" s="374"/>
      <c r="OWJ57" s="375"/>
      <c r="OWK57" s="374"/>
      <c r="OWL57" s="375"/>
      <c r="OWM57" s="374"/>
      <c r="OWN57" s="375"/>
      <c r="OWO57" s="374"/>
      <c r="OWP57" s="375"/>
      <c r="OWQ57" s="374"/>
      <c r="OWR57" s="375"/>
      <c r="OWS57" s="374"/>
      <c r="OWT57" s="375"/>
      <c r="OWU57" s="374"/>
      <c r="OWV57" s="375"/>
      <c r="OWW57" s="374"/>
      <c r="OWX57" s="375"/>
      <c r="OWY57" s="374"/>
      <c r="OWZ57" s="375"/>
      <c r="OXA57" s="374"/>
      <c r="OXB57" s="375"/>
      <c r="OXC57" s="374"/>
      <c r="OXD57" s="375"/>
      <c r="OXE57" s="374"/>
      <c r="OXF57" s="375"/>
      <c r="OXG57" s="374"/>
      <c r="OXH57" s="375"/>
      <c r="OXI57" s="374"/>
      <c r="OXJ57" s="375"/>
      <c r="OXK57" s="374"/>
      <c r="OXL57" s="375"/>
      <c r="OXM57" s="374"/>
      <c r="OXN57" s="375"/>
      <c r="OXO57" s="374"/>
      <c r="OXP57" s="375"/>
      <c r="OXQ57" s="374"/>
      <c r="OXR57" s="375"/>
      <c r="OXS57" s="374"/>
      <c r="OXT57" s="375"/>
      <c r="OXU57" s="374"/>
      <c r="OXV57" s="375"/>
      <c r="OXW57" s="374"/>
      <c r="OXX57" s="375"/>
      <c r="OXY57" s="374"/>
      <c r="OXZ57" s="375"/>
      <c r="OYA57" s="374"/>
      <c r="OYB57" s="375"/>
      <c r="OYC57" s="374"/>
      <c r="OYD57" s="375"/>
      <c r="OYE57" s="374"/>
      <c r="OYF57" s="375"/>
      <c r="OYG57" s="374"/>
      <c r="OYH57" s="375"/>
      <c r="OYI57" s="374"/>
      <c r="OYJ57" s="375"/>
      <c r="OYK57" s="374"/>
      <c r="OYL57" s="375"/>
      <c r="OYM57" s="374"/>
      <c r="OYN57" s="375"/>
      <c r="OYO57" s="374"/>
      <c r="OYP57" s="375"/>
      <c r="OYQ57" s="374"/>
      <c r="OYR57" s="375"/>
      <c r="OYS57" s="374"/>
      <c r="OYT57" s="375"/>
      <c r="OYU57" s="374"/>
      <c r="OYV57" s="375"/>
      <c r="OYW57" s="374"/>
      <c r="OYX57" s="375"/>
      <c r="OYY57" s="374"/>
      <c r="OYZ57" s="375"/>
      <c r="OZA57" s="374"/>
      <c r="OZB57" s="375"/>
      <c r="OZC57" s="374"/>
      <c r="OZD57" s="375"/>
      <c r="OZE57" s="374"/>
      <c r="OZF57" s="375"/>
      <c r="OZG57" s="374"/>
      <c r="OZH57" s="375"/>
      <c r="OZI57" s="374"/>
      <c r="OZJ57" s="375"/>
      <c r="OZK57" s="374"/>
      <c r="OZL57" s="375"/>
      <c r="OZM57" s="374"/>
      <c r="OZN57" s="375"/>
      <c r="OZO57" s="374"/>
      <c r="OZP57" s="375"/>
      <c r="OZQ57" s="374"/>
      <c r="OZR57" s="375"/>
      <c r="OZS57" s="374"/>
      <c r="OZT57" s="375"/>
      <c r="OZU57" s="374"/>
      <c r="OZV57" s="375"/>
      <c r="OZW57" s="374"/>
      <c r="OZX57" s="375"/>
      <c r="OZY57" s="374"/>
      <c r="OZZ57" s="375"/>
      <c r="PAA57" s="374"/>
      <c r="PAB57" s="375"/>
      <c r="PAC57" s="374"/>
      <c r="PAD57" s="375"/>
      <c r="PAE57" s="374"/>
      <c r="PAF57" s="375"/>
      <c r="PAG57" s="374"/>
      <c r="PAH57" s="375"/>
      <c r="PAI57" s="374"/>
      <c r="PAJ57" s="375"/>
      <c r="PAK57" s="374"/>
      <c r="PAL57" s="375"/>
      <c r="PAM57" s="374"/>
      <c r="PAN57" s="375"/>
      <c r="PAO57" s="374"/>
      <c r="PAP57" s="375"/>
      <c r="PAQ57" s="374"/>
      <c r="PAR57" s="375"/>
      <c r="PAS57" s="374"/>
      <c r="PAT57" s="375"/>
      <c r="PAU57" s="374"/>
      <c r="PAV57" s="375"/>
      <c r="PAW57" s="374"/>
      <c r="PAX57" s="375"/>
      <c r="PAY57" s="374"/>
      <c r="PAZ57" s="375"/>
      <c r="PBA57" s="374"/>
      <c r="PBB57" s="375"/>
      <c r="PBC57" s="374"/>
      <c r="PBD57" s="375"/>
      <c r="PBE57" s="374"/>
      <c r="PBF57" s="375"/>
      <c r="PBG57" s="374"/>
      <c r="PBH57" s="375"/>
      <c r="PBI57" s="374"/>
      <c r="PBJ57" s="375"/>
      <c r="PBK57" s="374"/>
      <c r="PBL57" s="375"/>
      <c r="PBM57" s="374"/>
      <c r="PBN57" s="375"/>
      <c r="PBO57" s="374"/>
      <c r="PBP57" s="375"/>
      <c r="PBQ57" s="374"/>
      <c r="PBR57" s="375"/>
      <c r="PBS57" s="374"/>
      <c r="PBT57" s="375"/>
      <c r="PBU57" s="374"/>
      <c r="PBV57" s="375"/>
      <c r="PBW57" s="374"/>
      <c r="PBX57" s="375"/>
      <c r="PBY57" s="374"/>
      <c r="PBZ57" s="375"/>
      <c r="PCA57" s="374"/>
      <c r="PCB57" s="375"/>
      <c r="PCC57" s="374"/>
      <c r="PCD57" s="375"/>
      <c r="PCE57" s="374"/>
      <c r="PCF57" s="375"/>
      <c r="PCG57" s="374"/>
      <c r="PCH57" s="375"/>
      <c r="PCI57" s="374"/>
      <c r="PCJ57" s="375"/>
      <c r="PCK57" s="374"/>
      <c r="PCL57" s="375"/>
      <c r="PCM57" s="374"/>
      <c r="PCN57" s="375"/>
      <c r="PCO57" s="374"/>
      <c r="PCP57" s="375"/>
      <c r="PCQ57" s="374"/>
      <c r="PCR57" s="375"/>
      <c r="PCS57" s="374"/>
      <c r="PCT57" s="375"/>
      <c r="PCU57" s="374"/>
      <c r="PCV57" s="375"/>
      <c r="PCW57" s="374"/>
      <c r="PCX57" s="375"/>
      <c r="PCY57" s="374"/>
      <c r="PCZ57" s="375"/>
      <c r="PDA57" s="374"/>
      <c r="PDB57" s="375"/>
      <c r="PDC57" s="374"/>
      <c r="PDD57" s="375"/>
      <c r="PDE57" s="374"/>
      <c r="PDF57" s="375"/>
      <c r="PDG57" s="374"/>
      <c r="PDH57" s="375"/>
      <c r="PDI57" s="374"/>
      <c r="PDJ57" s="375"/>
      <c r="PDK57" s="374"/>
      <c r="PDL57" s="375"/>
      <c r="PDM57" s="374"/>
      <c r="PDN57" s="375"/>
      <c r="PDO57" s="374"/>
      <c r="PDP57" s="375"/>
      <c r="PDQ57" s="374"/>
      <c r="PDR57" s="375"/>
      <c r="PDS57" s="374"/>
      <c r="PDT57" s="375"/>
      <c r="PDU57" s="374"/>
      <c r="PDV57" s="375"/>
      <c r="PDW57" s="374"/>
      <c r="PDX57" s="375"/>
      <c r="PDY57" s="374"/>
      <c r="PDZ57" s="375"/>
      <c r="PEA57" s="374"/>
      <c r="PEB57" s="375"/>
      <c r="PEC57" s="374"/>
      <c r="PED57" s="375"/>
      <c r="PEE57" s="374"/>
      <c r="PEF57" s="375"/>
      <c r="PEG57" s="374"/>
      <c r="PEH57" s="375"/>
      <c r="PEI57" s="374"/>
      <c r="PEJ57" s="375"/>
      <c r="PEK57" s="374"/>
      <c r="PEL57" s="375"/>
      <c r="PEM57" s="374"/>
      <c r="PEN57" s="375"/>
      <c r="PEO57" s="374"/>
      <c r="PEP57" s="375"/>
      <c r="PEQ57" s="374"/>
      <c r="PER57" s="375"/>
      <c r="PES57" s="374"/>
      <c r="PET57" s="375"/>
      <c r="PEU57" s="374"/>
      <c r="PEV57" s="375"/>
      <c r="PEW57" s="374"/>
      <c r="PEX57" s="375"/>
      <c r="PEY57" s="374"/>
      <c r="PEZ57" s="375"/>
      <c r="PFA57" s="374"/>
      <c r="PFB57" s="375"/>
      <c r="PFC57" s="374"/>
      <c r="PFD57" s="375"/>
      <c r="PFE57" s="374"/>
      <c r="PFF57" s="375"/>
      <c r="PFG57" s="374"/>
      <c r="PFH57" s="375"/>
      <c r="PFI57" s="374"/>
      <c r="PFJ57" s="375"/>
      <c r="PFK57" s="374"/>
      <c r="PFL57" s="375"/>
      <c r="PFM57" s="374"/>
      <c r="PFN57" s="375"/>
      <c r="PFO57" s="374"/>
      <c r="PFP57" s="375"/>
      <c r="PFQ57" s="374"/>
      <c r="PFR57" s="375"/>
      <c r="PFS57" s="374"/>
      <c r="PFT57" s="375"/>
      <c r="PFU57" s="374"/>
      <c r="PFV57" s="375"/>
      <c r="PFW57" s="374"/>
      <c r="PFX57" s="375"/>
      <c r="PFY57" s="374"/>
      <c r="PFZ57" s="375"/>
      <c r="PGA57" s="374"/>
      <c r="PGB57" s="375"/>
      <c r="PGC57" s="374"/>
      <c r="PGD57" s="375"/>
      <c r="PGE57" s="374"/>
      <c r="PGF57" s="375"/>
      <c r="PGG57" s="374"/>
      <c r="PGH57" s="375"/>
      <c r="PGI57" s="374"/>
      <c r="PGJ57" s="375"/>
      <c r="PGK57" s="374"/>
      <c r="PGL57" s="375"/>
      <c r="PGM57" s="374"/>
      <c r="PGN57" s="375"/>
      <c r="PGO57" s="374"/>
      <c r="PGP57" s="375"/>
      <c r="PGQ57" s="374"/>
      <c r="PGR57" s="375"/>
      <c r="PGS57" s="374"/>
      <c r="PGT57" s="375"/>
      <c r="PGU57" s="374"/>
      <c r="PGV57" s="375"/>
      <c r="PGW57" s="374"/>
      <c r="PGX57" s="375"/>
      <c r="PGY57" s="374"/>
      <c r="PGZ57" s="375"/>
      <c r="PHA57" s="374"/>
      <c r="PHB57" s="375"/>
      <c r="PHC57" s="374"/>
      <c r="PHD57" s="375"/>
      <c r="PHE57" s="374"/>
      <c r="PHF57" s="375"/>
      <c r="PHG57" s="374"/>
      <c r="PHH57" s="375"/>
      <c r="PHI57" s="374"/>
      <c r="PHJ57" s="375"/>
      <c r="PHK57" s="374"/>
      <c r="PHL57" s="375"/>
      <c r="PHM57" s="374"/>
      <c r="PHN57" s="375"/>
      <c r="PHO57" s="374"/>
      <c r="PHP57" s="375"/>
      <c r="PHQ57" s="374"/>
      <c r="PHR57" s="375"/>
      <c r="PHS57" s="374"/>
      <c r="PHT57" s="375"/>
      <c r="PHU57" s="374"/>
      <c r="PHV57" s="375"/>
      <c r="PHW57" s="374"/>
      <c r="PHX57" s="375"/>
      <c r="PHY57" s="374"/>
      <c r="PHZ57" s="375"/>
      <c r="PIA57" s="374"/>
      <c r="PIB57" s="375"/>
      <c r="PIC57" s="374"/>
      <c r="PID57" s="375"/>
      <c r="PIE57" s="374"/>
      <c r="PIF57" s="375"/>
      <c r="PIG57" s="374"/>
      <c r="PIH57" s="375"/>
      <c r="PII57" s="374"/>
      <c r="PIJ57" s="375"/>
      <c r="PIK57" s="374"/>
      <c r="PIL57" s="375"/>
      <c r="PIM57" s="374"/>
      <c r="PIN57" s="375"/>
      <c r="PIO57" s="374"/>
      <c r="PIP57" s="375"/>
      <c r="PIQ57" s="374"/>
      <c r="PIR57" s="375"/>
      <c r="PIS57" s="374"/>
      <c r="PIT57" s="375"/>
      <c r="PIU57" s="374"/>
      <c r="PIV57" s="375"/>
      <c r="PIW57" s="374"/>
      <c r="PIX57" s="375"/>
      <c r="PIY57" s="374"/>
      <c r="PIZ57" s="375"/>
      <c r="PJA57" s="374"/>
      <c r="PJB57" s="375"/>
      <c r="PJC57" s="374"/>
      <c r="PJD57" s="375"/>
      <c r="PJE57" s="374"/>
      <c r="PJF57" s="375"/>
      <c r="PJG57" s="374"/>
      <c r="PJH57" s="375"/>
      <c r="PJI57" s="374"/>
      <c r="PJJ57" s="375"/>
      <c r="PJK57" s="374"/>
      <c r="PJL57" s="375"/>
      <c r="PJM57" s="374"/>
      <c r="PJN57" s="375"/>
      <c r="PJO57" s="374"/>
      <c r="PJP57" s="375"/>
      <c r="PJQ57" s="374"/>
      <c r="PJR57" s="375"/>
      <c r="PJS57" s="374"/>
      <c r="PJT57" s="375"/>
      <c r="PJU57" s="374"/>
      <c r="PJV57" s="375"/>
      <c r="PJW57" s="374"/>
      <c r="PJX57" s="375"/>
      <c r="PJY57" s="374"/>
      <c r="PJZ57" s="375"/>
      <c r="PKA57" s="374"/>
      <c r="PKB57" s="375"/>
      <c r="PKC57" s="374"/>
      <c r="PKD57" s="375"/>
      <c r="PKE57" s="374"/>
      <c r="PKF57" s="375"/>
      <c r="PKG57" s="374"/>
      <c r="PKH57" s="375"/>
      <c r="PKI57" s="374"/>
      <c r="PKJ57" s="375"/>
      <c r="PKK57" s="374"/>
      <c r="PKL57" s="375"/>
      <c r="PKM57" s="374"/>
      <c r="PKN57" s="375"/>
      <c r="PKO57" s="374"/>
      <c r="PKP57" s="375"/>
      <c r="PKQ57" s="374"/>
      <c r="PKR57" s="375"/>
      <c r="PKS57" s="374"/>
      <c r="PKT57" s="375"/>
      <c r="PKU57" s="374"/>
      <c r="PKV57" s="375"/>
      <c r="PKW57" s="374"/>
      <c r="PKX57" s="375"/>
      <c r="PKY57" s="374"/>
      <c r="PKZ57" s="375"/>
      <c r="PLA57" s="374"/>
      <c r="PLB57" s="375"/>
      <c r="PLC57" s="374"/>
      <c r="PLD57" s="375"/>
      <c r="PLE57" s="374"/>
      <c r="PLF57" s="375"/>
      <c r="PLG57" s="374"/>
      <c r="PLH57" s="375"/>
      <c r="PLI57" s="374"/>
      <c r="PLJ57" s="375"/>
      <c r="PLK57" s="374"/>
      <c r="PLL57" s="375"/>
      <c r="PLM57" s="374"/>
      <c r="PLN57" s="375"/>
      <c r="PLO57" s="374"/>
      <c r="PLP57" s="375"/>
      <c r="PLQ57" s="374"/>
      <c r="PLR57" s="375"/>
      <c r="PLS57" s="374"/>
      <c r="PLT57" s="375"/>
      <c r="PLU57" s="374"/>
      <c r="PLV57" s="375"/>
      <c r="PLW57" s="374"/>
      <c r="PLX57" s="375"/>
      <c r="PLY57" s="374"/>
      <c r="PLZ57" s="375"/>
      <c r="PMA57" s="374"/>
      <c r="PMB57" s="375"/>
      <c r="PMC57" s="374"/>
      <c r="PMD57" s="375"/>
      <c r="PME57" s="374"/>
      <c r="PMF57" s="375"/>
      <c r="PMG57" s="374"/>
      <c r="PMH57" s="375"/>
      <c r="PMI57" s="374"/>
      <c r="PMJ57" s="375"/>
      <c r="PMK57" s="374"/>
      <c r="PML57" s="375"/>
      <c r="PMM57" s="374"/>
      <c r="PMN57" s="375"/>
      <c r="PMO57" s="374"/>
      <c r="PMP57" s="375"/>
      <c r="PMQ57" s="374"/>
      <c r="PMR57" s="375"/>
      <c r="PMS57" s="374"/>
      <c r="PMT57" s="375"/>
      <c r="PMU57" s="374"/>
      <c r="PMV57" s="375"/>
      <c r="PMW57" s="374"/>
      <c r="PMX57" s="375"/>
      <c r="PMY57" s="374"/>
      <c r="PMZ57" s="375"/>
      <c r="PNA57" s="374"/>
      <c r="PNB57" s="375"/>
      <c r="PNC57" s="374"/>
      <c r="PND57" s="375"/>
      <c r="PNE57" s="374"/>
      <c r="PNF57" s="375"/>
      <c r="PNG57" s="374"/>
      <c r="PNH57" s="375"/>
      <c r="PNI57" s="374"/>
      <c r="PNJ57" s="375"/>
      <c r="PNK57" s="374"/>
      <c r="PNL57" s="375"/>
      <c r="PNM57" s="374"/>
      <c r="PNN57" s="375"/>
      <c r="PNO57" s="374"/>
      <c r="PNP57" s="375"/>
      <c r="PNQ57" s="374"/>
      <c r="PNR57" s="375"/>
      <c r="PNS57" s="374"/>
      <c r="PNT57" s="375"/>
      <c r="PNU57" s="374"/>
      <c r="PNV57" s="375"/>
      <c r="PNW57" s="374"/>
      <c r="PNX57" s="375"/>
      <c r="PNY57" s="374"/>
      <c r="PNZ57" s="375"/>
      <c r="POA57" s="374"/>
      <c r="POB57" s="375"/>
      <c r="POC57" s="374"/>
      <c r="POD57" s="375"/>
      <c r="POE57" s="374"/>
      <c r="POF57" s="375"/>
      <c r="POG57" s="374"/>
      <c r="POH57" s="375"/>
      <c r="POI57" s="374"/>
      <c r="POJ57" s="375"/>
      <c r="POK57" s="374"/>
      <c r="POL57" s="375"/>
      <c r="POM57" s="374"/>
      <c r="PON57" s="375"/>
      <c r="POO57" s="374"/>
      <c r="POP57" s="375"/>
      <c r="POQ57" s="374"/>
      <c r="POR57" s="375"/>
      <c r="POS57" s="374"/>
      <c r="POT57" s="375"/>
      <c r="POU57" s="374"/>
      <c r="POV57" s="375"/>
      <c r="POW57" s="374"/>
      <c r="POX57" s="375"/>
      <c r="POY57" s="374"/>
      <c r="POZ57" s="375"/>
      <c r="PPA57" s="374"/>
      <c r="PPB57" s="375"/>
      <c r="PPC57" s="374"/>
      <c r="PPD57" s="375"/>
      <c r="PPE57" s="374"/>
      <c r="PPF57" s="375"/>
      <c r="PPG57" s="374"/>
      <c r="PPH57" s="375"/>
      <c r="PPI57" s="374"/>
      <c r="PPJ57" s="375"/>
      <c r="PPK57" s="374"/>
      <c r="PPL57" s="375"/>
      <c r="PPM57" s="374"/>
      <c r="PPN57" s="375"/>
      <c r="PPO57" s="374"/>
      <c r="PPP57" s="375"/>
      <c r="PPQ57" s="374"/>
      <c r="PPR57" s="375"/>
      <c r="PPS57" s="374"/>
      <c r="PPT57" s="375"/>
      <c r="PPU57" s="374"/>
      <c r="PPV57" s="375"/>
      <c r="PPW57" s="374"/>
      <c r="PPX57" s="375"/>
      <c r="PPY57" s="374"/>
      <c r="PPZ57" s="375"/>
      <c r="PQA57" s="374"/>
      <c r="PQB57" s="375"/>
      <c r="PQC57" s="374"/>
      <c r="PQD57" s="375"/>
      <c r="PQE57" s="374"/>
      <c r="PQF57" s="375"/>
      <c r="PQG57" s="374"/>
      <c r="PQH57" s="375"/>
      <c r="PQI57" s="374"/>
      <c r="PQJ57" s="375"/>
      <c r="PQK57" s="374"/>
      <c r="PQL57" s="375"/>
      <c r="PQM57" s="374"/>
      <c r="PQN57" s="375"/>
      <c r="PQO57" s="374"/>
      <c r="PQP57" s="375"/>
      <c r="PQQ57" s="374"/>
      <c r="PQR57" s="375"/>
      <c r="PQS57" s="374"/>
      <c r="PQT57" s="375"/>
      <c r="PQU57" s="374"/>
      <c r="PQV57" s="375"/>
      <c r="PQW57" s="374"/>
      <c r="PQX57" s="375"/>
      <c r="PQY57" s="374"/>
      <c r="PQZ57" s="375"/>
      <c r="PRA57" s="374"/>
      <c r="PRB57" s="375"/>
      <c r="PRC57" s="374"/>
      <c r="PRD57" s="375"/>
      <c r="PRE57" s="374"/>
      <c r="PRF57" s="375"/>
      <c r="PRG57" s="374"/>
      <c r="PRH57" s="375"/>
      <c r="PRI57" s="374"/>
      <c r="PRJ57" s="375"/>
      <c r="PRK57" s="374"/>
      <c r="PRL57" s="375"/>
      <c r="PRM57" s="374"/>
      <c r="PRN57" s="375"/>
      <c r="PRO57" s="374"/>
      <c r="PRP57" s="375"/>
      <c r="PRQ57" s="374"/>
      <c r="PRR57" s="375"/>
      <c r="PRS57" s="374"/>
      <c r="PRT57" s="375"/>
      <c r="PRU57" s="374"/>
      <c r="PRV57" s="375"/>
      <c r="PRW57" s="374"/>
      <c r="PRX57" s="375"/>
      <c r="PRY57" s="374"/>
      <c r="PRZ57" s="375"/>
      <c r="PSA57" s="374"/>
      <c r="PSB57" s="375"/>
      <c r="PSC57" s="374"/>
      <c r="PSD57" s="375"/>
      <c r="PSE57" s="374"/>
      <c r="PSF57" s="375"/>
      <c r="PSG57" s="374"/>
      <c r="PSH57" s="375"/>
      <c r="PSI57" s="374"/>
      <c r="PSJ57" s="375"/>
      <c r="PSK57" s="374"/>
      <c r="PSL57" s="375"/>
      <c r="PSM57" s="374"/>
      <c r="PSN57" s="375"/>
      <c r="PSO57" s="374"/>
      <c r="PSP57" s="375"/>
      <c r="PSQ57" s="374"/>
      <c r="PSR57" s="375"/>
      <c r="PSS57" s="374"/>
      <c r="PST57" s="375"/>
      <c r="PSU57" s="374"/>
      <c r="PSV57" s="375"/>
      <c r="PSW57" s="374"/>
      <c r="PSX57" s="375"/>
      <c r="PSY57" s="374"/>
      <c r="PSZ57" s="375"/>
      <c r="PTA57" s="374"/>
      <c r="PTB57" s="375"/>
      <c r="PTC57" s="374"/>
      <c r="PTD57" s="375"/>
      <c r="PTE57" s="374"/>
      <c r="PTF57" s="375"/>
      <c r="PTG57" s="374"/>
      <c r="PTH57" s="375"/>
      <c r="PTI57" s="374"/>
      <c r="PTJ57" s="375"/>
      <c r="PTK57" s="374"/>
      <c r="PTL57" s="375"/>
      <c r="PTM57" s="374"/>
      <c r="PTN57" s="375"/>
      <c r="PTO57" s="374"/>
      <c r="PTP57" s="375"/>
      <c r="PTQ57" s="374"/>
      <c r="PTR57" s="375"/>
      <c r="PTS57" s="374"/>
      <c r="PTT57" s="375"/>
      <c r="PTU57" s="374"/>
      <c r="PTV57" s="375"/>
      <c r="PTW57" s="374"/>
      <c r="PTX57" s="375"/>
      <c r="PTY57" s="374"/>
      <c r="PTZ57" s="375"/>
      <c r="PUA57" s="374"/>
      <c r="PUB57" s="375"/>
      <c r="PUC57" s="374"/>
      <c r="PUD57" s="375"/>
      <c r="PUE57" s="374"/>
      <c r="PUF57" s="375"/>
      <c r="PUG57" s="374"/>
      <c r="PUH57" s="375"/>
      <c r="PUI57" s="374"/>
      <c r="PUJ57" s="375"/>
      <c r="PUK57" s="374"/>
      <c r="PUL57" s="375"/>
      <c r="PUM57" s="374"/>
      <c r="PUN57" s="375"/>
      <c r="PUO57" s="374"/>
      <c r="PUP57" s="375"/>
      <c r="PUQ57" s="374"/>
      <c r="PUR57" s="375"/>
      <c r="PUS57" s="374"/>
      <c r="PUT57" s="375"/>
      <c r="PUU57" s="374"/>
      <c r="PUV57" s="375"/>
      <c r="PUW57" s="374"/>
      <c r="PUX57" s="375"/>
      <c r="PUY57" s="374"/>
      <c r="PUZ57" s="375"/>
      <c r="PVA57" s="374"/>
      <c r="PVB57" s="375"/>
      <c r="PVC57" s="374"/>
      <c r="PVD57" s="375"/>
      <c r="PVE57" s="374"/>
      <c r="PVF57" s="375"/>
      <c r="PVG57" s="374"/>
      <c r="PVH57" s="375"/>
      <c r="PVI57" s="374"/>
      <c r="PVJ57" s="375"/>
      <c r="PVK57" s="374"/>
      <c r="PVL57" s="375"/>
      <c r="PVM57" s="374"/>
      <c r="PVN57" s="375"/>
      <c r="PVO57" s="374"/>
      <c r="PVP57" s="375"/>
      <c r="PVQ57" s="374"/>
      <c r="PVR57" s="375"/>
      <c r="PVS57" s="374"/>
      <c r="PVT57" s="375"/>
      <c r="PVU57" s="374"/>
      <c r="PVV57" s="375"/>
      <c r="PVW57" s="374"/>
      <c r="PVX57" s="375"/>
      <c r="PVY57" s="374"/>
      <c r="PVZ57" s="375"/>
      <c r="PWA57" s="374"/>
      <c r="PWB57" s="375"/>
      <c r="PWC57" s="374"/>
      <c r="PWD57" s="375"/>
      <c r="PWE57" s="374"/>
      <c r="PWF57" s="375"/>
      <c r="PWG57" s="374"/>
      <c r="PWH57" s="375"/>
      <c r="PWI57" s="374"/>
      <c r="PWJ57" s="375"/>
      <c r="PWK57" s="374"/>
      <c r="PWL57" s="375"/>
      <c r="PWM57" s="374"/>
      <c r="PWN57" s="375"/>
      <c r="PWO57" s="374"/>
      <c r="PWP57" s="375"/>
      <c r="PWQ57" s="374"/>
      <c r="PWR57" s="375"/>
      <c r="PWS57" s="374"/>
      <c r="PWT57" s="375"/>
      <c r="PWU57" s="374"/>
      <c r="PWV57" s="375"/>
      <c r="PWW57" s="374"/>
      <c r="PWX57" s="375"/>
      <c r="PWY57" s="374"/>
      <c r="PWZ57" s="375"/>
      <c r="PXA57" s="374"/>
      <c r="PXB57" s="375"/>
      <c r="PXC57" s="374"/>
      <c r="PXD57" s="375"/>
      <c r="PXE57" s="374"/>
      <c r="PXF57" s="375"/>
      <c r="PXG57" s="374"/>
      <c r="PXH57" s="375"/>
      <c r="PXI57" s="374"/>
      <c r="PXJ57" s="375"/>
      <c r="PXK57" s="374"/>
      <c r="PXL57" s="375"/>
      <c r="PXM57" s="374"/>
      <c r="PXN57" s="375"/>
      <c r="PXO57" s="374"/>
      <c r="PXP57" s="375"/>
      <c r="PXQ57" s="374"/>
      <c r="PXR57" s="375"/>
      <c r="PXS57" s="374"/>
      <c r="PXT57" s="375"/>
      <c r="PXU57" s="374"/>
      <c r="PXV57" s="375"/>
      <c r="PXW57" s="374"/>
      <c r="PXX57" s="375"/>
      <c r="PXY57" s="374"/>
      <c r="PXZ57" s="375"/>
      <c r="PYA57" s="374"/>
      <c r="PYB57" s="375"/>
      <c r="PYC57" s="374"/>
      <c r="PYD57" s="375"/>
      <c r="PYE57" s="374"/>
      <c r="PYF57" s="375"/>
      <c r="PYG57" s="374"/>
      <c r="PYH57" s="375"/>
      <c r="PYI57" s="374"/>
      <c r="PYJ57" s="375"/>
      <c r="PYK57" s="374"/>
      <c r="PYL57" s="375"/>
      <c r="PYM57" s="374"/>
      <c r="PYN57" s="375"/>
      <c r="PYO57" s="374"/>
      <c r="PYP57" s="375"/>
      <c r="PYQ57" s="374"/>
      <c r="PYR57" s="375"/>
      <c r="PYS57" s="374"/>
      <c r="PYT57" s="375"/>
      <c r="PYU57" s="374"/>
      <c r="PYV57" s="375"/>
      <c r="PYW57" s="374"/>
      <c r="PYX57" s="375"/>
      <c r="PYY57" s="374"/>
      <c r="PYZ57" s="375"/>
      <c r="PZA57" s="374"/>
      <c r="PZB57" s="375"/>
      <c r="PZC57" s="374"/>
      <c r="PZD57" s="375"/>
      <c r="PZE57" s="374"/>
      <c r="PZF57" s="375"/>
      <c r="PZG57" s="374"/>
      <c r="PZH57" s="375"/>
      <c r="PZI57" s="374"/>
      <c r="PZJ57" s="375"/>
      <c r="PZK57" s="374"/>
      <c r="PZL57" s="375"/>
      <c r="PZM57" s="374"/>
      <c r="PZN57" s="375"/>
      <c r="PZO57" s="374"/>
      <c r="PZP57" s="375"/>
      <c r="PZQ57" s="374"/>
      <c r="PZR57" s="375"/>
      <c r="PZS57" s="374"/>
      <c r="PZT57" s="375"/>
      <c r="PZU57" s="374"/>
      <c r="PZV57" s="375"/>
      <c r="PZW57" s="374"/>
      <c r="PZX57" s="375"/>
      <c r="PZY57" s="374"/>
      <c r="PZZ57" s="375"/>
      <c r="QAA57" s="374"/>
      <c r="QAB57" s="375"/>
      <c r="QAC57" s="374"/>
      <c r="QAD57" s="375"/>
      <c r="QAE57" s="374"/>
      <c r="QAF57" s="375"/>
      <c r="QAG57" s="374"/>
      <c r="QAH57" s="375"/>
      <c r="QAI57" s="374"/>
      <c r="QAJ57" s="375"/>
      <c r="QAK57" s="374"/>
      <c r="QAL57" s="375"/>
      <c r="QAM57" s="374"/>
      <c r="QAN57" s="375"/>
      <c r="QAO57" s="374"/>
      <c r="QAP57" s="375"/>
      <c r="QAQ57" s="374"/>
      <c r="QAR57" s="375"/>
      <c r="QAS57" s="374"/>
      <c r="QAT57" s="375"/>
      <c r="QAU57" s="374"/>
      <c r="QAV57" s="375"/>
      <c r="QAW57" s="374"/>
      <c r="QAX57" s="375"/>
      <c r="QAY57" s="374"/>
      <c r="QAZ57" s="375"/>
      <c r="QBA57" s="374"/>
      <c r="QBB57" s="375"/>
      <c r="QBC57" s="374"/>
      <c r="QBD57" s="375"/>
      <c r="QBE57" s="374"/>
      <c r="QBF57" s="375"/>
      <c r="QBG57" s="374"/>
      <c r="QBH57" s="375"/>
      <c r="QBI57" s="374"/>
      <c r="QBJ57" s="375"/>
      <c r="QBK57" s="374"/>
      <c r="QBL57" s="375"/>
      <c r="QBM57" s="374"/>
      <c r="QBN57" s="375"/>
      <c r="QBO57" s="374"/>
      <c r="QBP57" s="375"/>
      <c r="QBQ57" s="374"/>
      <c r="QBR57" s="375"/>
      <c r="QBS57" s="374"/>
      <c r="QBT57" s="375"/>
      <c r="QBU57" s="374"/>
      <c r="QBV57" s="375"/>
      <c r="QBW57" s="374"/>
      <c r="QBX57" s="375"/>
      <c r="QBY57" s="374"/>
      <c r="QBZ57" s="375"/>
      <c r="QCA57" s="374"/>
      <c r="QCB57" s="375"/>
      <c r="QCC57" s="374"/>
      <c r="QCD57" s="375"/>
      <c r="QCE57" s="374"/>
      <c r="QCF57" s="375"/>
      <c r="QCG57" s="374"/>
      <c r="QCH57" s="375"/>
      <c r="QCI57" s="374"/>
      <c r="QCJ57" s="375"/>
      <c r="QCK57" s="374"/>
      <c r="QCL57" s="375"/>
      <c r="QCM57" s="374"/>
      <c r="QCN57" s="375"/>
      <c r="QCO57" s="374"/>
      <c r="QCP57" s="375"/>
      <c r="QCQ57" s="374"/>
      <c r="QCR57" s="375"/>
      <c r="QCS57" s="374"/>
      <c r="QCT57" s="375"/>
      <c r="QCU57" s="374"/>
      <c r="QCV57" s="375"/>
      <c r="QCW57" s="374"/>
      <c r="QCX57" s="375"/>
      <c r="QCY57" s="374"/>
      <c r="QCZ57" s="375"/>
      <c r="QDA57" s="374"/>
      <c r="QDB57" s="375"/>
      <c r="QDC57" s="374"/>
      <c r="QDD57" s="375"/>
      <c r="QDE57" s="374"/>
      <c r="QDF57" s="375"/>
      <c r="QDG57" s="374"/>
      <c r="QDH57" s="375"/>
      <c r="QDI57" s="374"/>
      <c r="QDJ57" s="375"/>
      <c r="QDK57" s="374"/>
      <c r="QDL57" s="375"/>
      <c r="QDM57" s="374"/>
      <c r="QDN57" s="375"/>
      <c r="QDO57" s="374"/>
      <c r="QDP57" s="375"/>
      <c r="QDQ57" s="374"/>
      <c r="QDR57" s="375"/>
      <c r="QDS57" s="374"/>
      <c r="QDT57" s="375"/>
      <c r="QDU57" s="374"/>
      <c r="QDV57" s="375"/>
      <c r="QDW57" s="374"/>
      <c r="QDX57" s="375"/>
      <c r="QDY57" s="374"/>
      <c r="QDZ57" s="375"/>
      <c r="QEA57" s="374"/>
      <c r="QEB57" s="375"/>
      <c r="QEC57" s="374"/>
      <c r="QED57" s="375"/>
      <c r="QEE57" s="374"/>
      <c r="QEF57" s="375"/>
      <c r="QEG57" s="374"/>
      <c r="QEH57" s="375"/>
      <c r="QEI57" s="374"/>
      <c r="QEJ57" s="375"/>
      <c r="QEK57" s="374"/>
      <c r="QEL57" s="375"/>
      <c r="QEM57" s="374"/>
      <c r="QEN57" s="375"/>
      <c r="QEO57" s="374"/>
      <c r="QEP57" s="375"/>
      <c r="QEQ57" s="374"/>
      <c r="QER57" s="375"/>
      <c r="QES57" s="374"/>
      <c r="QET57" s="375"/>
      <c r="QEU57" s="374"/>
      <c r="QEV57" s="375"/>
      <c r="QEW57" s="374"/>
      <c r="QEX57" s="375"/>
      <c r="QEY57" s="374"/>
      <c r="QEZ57" s="375"/>
      <c r="QFA57" s="374"/>
      <c r="QFB57" s="375"/>
      <c r="QFC57" s="374"/>
      <c r="QFD57" s="375"/>
      <c r="QFE57" s="374"/>
      <c r="QFF57" s="375"/>
      <c r="QFG57" s="374"/>
      <c r="QFH57" s="375"/>
      <c r="QFI57" s="374"/>
      <c r="QFJ57" s="375"/>
      <c r="QFK57" s="374"/>
      <c r="QFL57" s="375"/>
      <c r="QFM57" s="374"/>
      <c r="QFN57" s="375"/>
      <c r="QFO57" s="374"/>
      <c r="QFP57" s="375"/>
      <c r="QFQ57" s="374"/>
      <c r="QFR57" s="375"/>
      <c r="QFS57" s="374"/>
      <c r="QFT57" s="375"/>
      <c r="QFU57" s="374"/>
      <c r="QFV57" s="375"/>
      <c r="QFW57" s="374"/>
      <c r="QFX57" s="375"/>
      <c r="QFY57" s="374"/>
      <c r="QFZ57" s="375"/>
      <c r="QGA57" s="374"/>
      <c r="QGB57" s="375"/>
      <c r="QGC57" s="374"/>
      <c r="QGD57" s="375"/>
      <c r="QGE57" s="374"/>
      <c r="QGF57" s="375"/>
      <c r="QGG57" s="374"/>
      <c r="QGH57" s="375"/>
      <c r="QGI57" s="374"/>
      <c r="QGJ57" s="375"/>
      <c r="QGK57" s="374"/>
      <c r="QGL57" s="375"/>
      <c r="QGM57" s="374"/>
      <c r="QGN57" s="375"/>
      <c r="QGO57" s="374"/>
      <c r="QGP57" s="375"/>
      <c r="QGQ57" s="374"/>
      <c r="QGR57" s="375"/>
      <c r="QGS57" s="374"/>
      <c r="QGT57" s="375"/>
      <c r="QGU57" s="374"/>
      <c r="QGV57" s="375"/>
      <c r="QGW57" s="374"/>
      <c r="QGX57" s="375"/>
      <c r="QGY57" s="374"/>
      <c r="QGZ57" s="375"/>
      <c r="QHA57" s="374"/>
      <c r="QHB57" s="375"/>
      <c r="QHC57" s="374"/>
      <c r="QHD57" s="375"/>
      <c r="QHE57" s="374"/>
      <c r="QHF57" s="375"/>
      <c r="QHG57" s="374"/>
      <c r="QHH57" s="375"/>
      <c r="QHI57" s="374"/>
      <c r="QHJ57" s="375"/>
      <c r="QHK57" s="374"/>
      <c r="QHL57" s="375"/>
      <c r="QHM57" s="374"/>
      <c r="QHN57" s="375"/>
      <c r="QHO57" s="374"/>
      <c r="QHP57" s="375"/>
      <c r="QHQ57" s="374"/>
      <c r="QHR57" s="375"/>
      <c r="QHS57" s="374"/>
      <c r="QHT57" s="375"/>
      <c r="QHU57" s="374"/>
      <c r="QHV57" s="375"/>
      <c r="QHW57" s="374"/>
      <c r="QHX57" s="375"/>
      <c r="QHY57" s="374"/>
      <c r="QHZ57" s="375"/>
      <c r="QIA57" s="374"/>
      <c r="QIB57" s="375"/>
      <c r="QIC57" s="374"/>
      <c r="QID57" s="375"/>
      <c r="QIE57" s="374"/>
      <c r="QIF57" s="375"/>
      <c r="QIG57" s="374"/>
      <c r="QIH57" s="375"/>
      <c r="QII57" s="374"/>
      <c r="QIJ57" s="375"/>
      <c r="QIK57" s="374"/>
      <c r="QIL57" s="375"/>
      <c r="QIM57" s="374"/>
      <c r="QIN57" s="375"/>
      <c r="QIO57" s="374"/>
      <c r="QIP57" s="375"/>
      <c r="QIQ57" s="374"/>
      <c r="QIR57" s="375"/>
      <c r="QIS57" s="374"/>
      <c r="QIT57" s="375"/>
      <c r="QIU57" s="374"/>
      <c r="QIV57" s="375"/>
      <c r="QIW57" s="374"/>
      <c r="QIX57" s="375"/>
      <c r="QIY57" s="374"/>
      <c r="QIZ57" s="375"/>
      <c r="QJA57" s="374"/>
      <c r="QJB57" s="375"/>
      <c r="QJC57" s="374"/>
      <c r="QJD57" s="375"/>
      <c r="QJE57" s="374"/>
      <c r="QJF57" s="375"/>
      <c r="QJG57" s="374"/>
      <c r="QJH57" s="375"/>
      <c r="QJI57" s="374"/>
      <c r="QJJ57" s="375"/>
      <c r="QJK57" s="374"/>
      <c r="QJL57" s="375"/>
      <c r="QJM57" s="374"/>
      <c r="QJN57" s="375"/>
      <c r="QJO57" s="374"/>
      <c r="QJP57" s="375"/>
      <c r="QJQ57" s="374"/>
      <c r="QJR57" s="375"/>
      <c r="QJS57" s="374"/>
      <c r="QJT57" s="375"/>
      <c r="QJU57" s="374"/>
      <c r="QJV57" s="375"/>
      <c r="QJW57" s="374"/>
      <c r="QJX57" s="375"/>
      <c r="QJY57" s="374"/>
      <c r="QJZ57" s="375"/>
      <c r="QKA57" s="374"/>
      <c r="QKB57" s="375"/>
      <c r="QKC57" s="374"/>
      <c r="QKD57" s="375"/>
      <c r="QKE57" s="374"/>
      <c r="QKF57" s="375"/>
      <c r="QKG57" s="374"/>
      <c r="QKH57" s="375"/>
      <c r="QKI57" s="374"/>
      <c r="QKJ57" s="375"/>
      <c r="QKK57" s="374"/>
      <c r="QKL57" s="375"/>
      <c r="QKM57" s="374"/>
      <c r="QKN57" s="375"/>
      <c r="QKO57" s="374"/>
      <c r="QKP57" s="375"/>
      <c r="QKQ57" s="374"/>
      <c r="QKR57" s="375"/>
      <c r="QKS57" s="374"/>
      <c r="QKT57" s="375"/>
      <c r="QKU57" s="374"/>
      <c r="QKV57" s="375"/>
      <c r="QKW57" s="374"/>
      <c r="QKX57" s="375"/>
      <c r="QKY57" s="374"/>
      <c r="QKZ57" s="375"/>
      <c r="QLA57" s="374"/>
      <c r="QLB57" s="375"/>
      <c r="QLC57" s="374"/>
      <c r="QLD57" s="375"/>
      <c r="QLE57" s="374"/>
      <c r="QLF57" s="375"/>
      <c r="QLG57" s="374"/>
      <c r="QLH57" s="375"/>
      <c r="QLI57" s="374"/>
      <c r="QLJ57" s="375"/>
      <c r="QLK57" s="374"/>
      <c r="QLL57" s="375"/>
      <c r="QLM57" s="374"/>
      <c r="QLN57" s="375"/>
      <c r="QLO57" s="374"/>
      <c r="QLP57" s="375"/>
      <c r="QLQ57" s="374"/>
      <c r="QLR57" s="375"/>
      <c r="QLS57" s="374"/>
      <c r="QLT57" s="375"/>
      <c r="QLU57" s="374"/>
      <c r="QLV57" s="375"/>
      <c r="QLW57" s="374"/>
      <c r="QLX57" s="375"/>
      <c r="QLY57" s="374"/>
      <c r="QLZ57" s="375"/>
      <c r="QMA57" s="374"/>
      <c r="QMB57" s="375"/>
      <c r="QMC57" s="374"/>
      <c r="QMD57" s="375"/>
      <c r="QME57" s="374"/>
      <c r="QMF57" s="375"/>
      <c r="QMG57" s="374"/>
      <c r="QMH57" s="375"/>
      <c r="QMI57" s="374"/>
      <c r="QMJ57" s="375"/>
      <c r="QMK57" s="374"/>
      <c r="QML57" s="375"/>
      <c r="QMM57" s="374"/>
      <c r="QMN57" s="375"/>
      <c r="QMO57" s="374"/>
      <c r="QMP57" s="375"/>
      <c r="QMQ57" s="374"/>
      <c r="QMR57" s="375"/>
      <c r="QMS57" s="374"/>
      <c r="QMT57" s="375"/>
      <c r="QMU57" s="374"/>
      <c r="QMV57" s="375"/>
      <c r="QMW57" s="374"/>
      <c r="QMX57" s="375"/>
      <c r="QMY57" s="374"/>
      <c r="QMZ57" s="375"/>
      <c r="QNA57" s="374"/>
      <c r="QNB57" s="375"/>
      <c r="QNC57" s="374"/>
      <c r="QND57" s="375"/>
      <c r="QNE57" s="374"/>
      <c r="QNF57" s="375"/>
      <c r="QNG57" s="374"/>
      <c r="QNH57" s="375"/>
      <c r="QNI57" s="374"/>
      <c r="QNJ57" s="375"/>
      <c r="QNK57" s="374"/>
      <c r="QNL57" s="375"/>
      <c r="QNM57" s="374"/>
      <c r="QNN57" s="375"/>
      <c r="QNO57" s="374"/>
      <c r="QNP57" s="375"/>
      <c r="QNQ57" s="374"/>
      <c r="QNR57" s="375"/>
      <c r="QNS57" s="374"/>
      <c r="QNT57" s="375"/>
      <c r="QNU57" s="374"/>
      <c r="QNV57" s="375"/>
      <c r="QNW57" s="374"/>
      <c r="QNX57" s="375"/>
      <c r="QNY57" s="374"/>
      <c r="QNZ57" s="375"/>
      <c r="QOA57" s="374"/>
      <c r="QOB57" s="375"/>
      <c r="QOC57" s="374"/>
      <c r="QOD57" s="375"/>
      <c r="QOE57" s="374"/>
      <c r="QOF57" s="375"/>
      <c r="QOG57" s="374"/>
      <c r="QOH57" s="375"/>
      <c r="QOI57" s="374"/>
      <c r="QOJ57" s="375"/>
      <c r="QOK57" s="374"/>
      <c r="QOL57" s="375"/>
      <c r="QOM57" s="374"/>
      <c r="QON57" s="375"/>
      <c r="QOO57" s="374"/>
      <c r="QOP57" s="375"/>
      <c r="QOQ57" s="374"/>
      <c r="QOR57" s="375"/>
      <c r="QOS57" s="374"/>
      <c r="QOT57" s="375"/>
      <c r="QOU57" s="374"/>
      <c r="QOV57" s="375"/>
      <c r="QOW57" s="374"/>
      <c r="QOX57" s="375"/>
      <c r="QOY57" s="374"/>
      <c r="QOZ57" s="375"/>
      <c r="QPA57" s="374"/>
      <c r="QPB57" s="375"/>
      <c r="QPC57" s="374"/>
      <c r="QPD57" s="375"/>
      <c r="QPE57" s="374"/>
      <c r="QPF57" s="375"/>
      <c r="QPG57" s="374"/>
      <c r="QPH57" s="375"/>
      <c r="QPI57" s="374"/>
      <c r="QPJ57" s="375"/>
      <c r="QPK57" s="374"/>
      <c r="QPL57" s="375"/>
      <c r="QPM57" s="374"/>
      <c r="QPN57" s="375"/>
      <c r="QPO57" s="374"/>
      <c r="QPP57" s="375"/>
      <c r="QPQ57" s="374"/>
      <c r="QPR57" s="375"/>
      <c r="QPS57" s="374"/>
      <c r="QPT57" s="375"/>
      <c r="QPU57" s="374"/>
      <c r="QPV57" s="375"/>
      <c r="QPW57" s="374"/>
      <c r="QPX57" s="375"/>
      <c r="QPY57" s="374"/>
      <c r="QPZ57" s="375"/>
      <c r="QQA57" s="374"/>
      <c r="QQB57" s="375"/>
      <c r="QQC57" s="374"/>
      <c r="QQD57" s="375"/>
      <c r="QQE57" s="374"/>
      <c r="QQF57" s="375"/>
      <c r="QQG57" s="374"/>
      <c r="QQH57" s="375"/>
      <c r="QQI57" s="374"/>
      <c r="QQJ57" s="375"/>
      <c r="QQK57" s="374"/>
      <c r="QQL57" s="375"/>
      <c r="QQM57" s="374"/>
      <c r="QQN57" s="375"/>
      <c r="QQO57" s="374"/>
      <c r="QQP57" s="375"/>
      <c r="QQQ57" s="374"/>
      <c r="QQR57" s="375"/>
      <c r="QQS57" s="374"/>
      <c r="QQT57" s="375"/>
      <c r="QQU57" s="374"/>
      <c r="QQV57" s="375"/>
      <c r="QQW57" s="374"/>
      <c r="QQX57" s="375"/>
      <c r="QQY57" s="374"/>
      <c r="QQZ57" s="375"/>
      <c r="QRA57" s="374"/>
      <c r="QRB57" s="375"/>
      <c r="QRC57" s="374"/>
      <c r="QRD57" s="375"/>
      <c r="QRE57" s="374"/>
      <c r="QRF57" s="375"/>
      <c r="QRG57" s="374"/>
      <c r="QRH57" s="375"/>
      <c r="QRI57" s="374"/>
      <c r="QRJ57" s="375"/>
      <c r="QRK57" s="374"/>
      <c r="QRL57" s="375"/>
      <c r="QRM57" s="374"/>
      <c r="QRN57" s="375"/>
      <c r="QRO57" s="374"/>
      <c r="QRP57" s="375"/>
      <c r="QRQ57" s="374"/>
      <c r="QRR57" s="375"/>
      <c r="QRS57" s="374"/>
      <c r="QRT57" s="375"/>
      <c r="QRU57" s="374"/>
      <c r="QRV57" s="375"/>
      <c r="QRW57" s="374"/>
      <c r="QRX57" s="375"/>
      <c r="QRY57" s="374"/>
      <c r="QRZ57" s="375"/>
      <c r="QSA57" s="374"/>
      <c r="QSB57" s="375"/>
      <c r="QSC57" s="374"/>
      <c r="QSD57" s="375"/>
      <c r="QSE57" s="374"/>
      <c r="QSF57" s="375"/>
      <c r="QSG57" s="374"/>
      <c r="QSH57" s="375"/>
      <c r="QSI57" s="374"/>
      <c r="QSJ57" s="375"/>
      <c r="QSK57" s="374"/>
      <c r="QSL57" s="375"/>
      <c r="QSM57" s="374"/>
      <c r="QSN57" s="375"/>
      <c r="QSO57" s="374"/>
      <c r="QSP57" s="375"/>
      <c r="QSQ57" s="374"/>
      <c r="QSR57" s="375"/>
      <c r="QSS57" s="374"/>
      <c r="QST57" s="375"/>
      <c r="QSU57" s="374"/>
      <c r="QSV57" s="375"/>
      <c r="QSW57" s="374"/>
      <c r="QSX57" s="375"/>
      <c r="QSY57" s="374"/>
      <c r="QSZ57" s="375"/>
      <c r="QTA57" s="374"/>
      <c r="QTB57" s="375"/>
      <c r="QTC57" s="374"/>
      <c r="QTD57" s="375"/>
      <c r="QTE57" s="374"/>
      <c r="QTF57" s="375"/>
      <c r="QTG57" s="374"/>
      <c r="QTH57" s="375"/>
      <c r="QTI57" s="374"/>
      <c r="QTJ57" s="375"/>
      <c r="QTK57" s="374"/>
      <c r="QTL57" s="375"/>
      <c r="QTM57" s="374"/>
      <c r="QTN57" s="375"/>
      <c r="QTO57" s="374"/>
      <c r="QTP57" s="375"/>
      <c r="QTQ57" s="374"/>
      <c r="QTR57" s="375"/>
      <c r="QTS57" s="374"/>
      <c r="QTT57" s="375"/>
      <c r="QTU57" s="374"/>
      <c r="QTV57" s="375"/>
      <c r="QTW57" s="374"/>
      <c r="QTX57" s="375"/>
      <c r="QTY57" s="374"/>
      <c r="QTZ57" s="375"/>
      <c r="QUA57" s="374"/>
      <c r="QUB57" s="375"/>
      <c r="QUC57" s="374"/>
      <c r="QUD57" s="375"/>
      <c r="QUE57" s="374"/>
      <c r="QUF57" s="375"/>
      <c r="QUG57" s="374"/>
      <c r="QUH57" s="375"/>
      <c r="QUI57" s="374"/>
      <c r="QUJ57" s="375"/>
      <c r="QUK57" s="374"/>
      <c r="QUL57" s="375"/>
      <c r="QUM57" s="374"/>
      <c r="QUN57" s="375"/>
      <c r="QUO57" s="374"/>
      <c r="QUP57" s="375"/>
      <c r="QUQ57" s="374"/>
      <c r="QUR57" s="375"/>
      <c r="QUS57" s="374"/>
      <c r="QUT57" s="375"/>
      <c r="QUU57" s="374"/>
      <c r="QUV57" s="375"/>
      <c r="QUW57" s="374"/>
      <c r="QUX57" s="375"/>
      <c r="QUY57" s="374"/>
      <c r="QUZ57" s="375"/>
      <c r="QVA57" s="374"/>
      <c r="QVB57" s="375"/>
      <c r="QVC57" s="374"/>
      <c r="QVD57" s="375"/>
      <c r="QVE57" s="374"/>
      <c r="QVF57" s="375"/>
      <c r="QVG57" s="374"/>
      <c r="QVH57" s="375"/>
      <c r="QVI57" s="374"/>
      <c r="QVJ57" s="375"/>
      <c r="QVK57" s="374"/>
      <c r="QVL57" s="375"/>
      <c r="QVM57" s="374"/>
      <c r="QVN57" s="375"/>
      <c r="QVO57" s="374"/>
      <c r="QVP57" s="375"/>
      <c r="QVQ57" s="374"/>
      <c r="QVR57" s="375"/>
      <c r="QVS57" s="374"/>
      <c r="QVT57" s="375"/>
      <c r="QVU57" s="374"/>
      <c r="QVV57" s="375"/>
      <c r="QVW57" s="374"/>
      <c r="QVX57" s="375"/>
      <c r="QVY57" s="374"/>
      <c r="QVZ57" s="375"/>
      <c r="QWA57" s="374"/>
      <c r="QWB57" s="375"/>
      <c r="QWC57" s="374"/>
      <c r="QWD57" s="375"/>
      <c r="QWE57" s="374"/>
      <c r="QWF57" s="375"/>
      <c r="QWG57" s="374"/>
      <c r="QWH57" s="375"/>
      <c r="QWI57" s="374"/>
      <c r="QWJ57" s="375"/>
      <c r="QWK57" s="374"/>
      <c r="QWL57" s="375"/>
      <c r="QWM57" s="374"/>
      <c r="QWN57" s="375"/>
      <c r="QWO57" s="374"/>
      <c r="QWP57" s="375"/>
      <c r="QWQ57" s="374"/>
      <c r="QWR57" s="375"/>
      <c r="QWS57" s="374"/>
      <c r="QWT57" s="375"/>
      <c r="QWU57" s="374"/>
      <c r="QWV57" s="375"/>
      <c r="QWW57" s="374"/>
      <c r="QWX57" s="375"/>
      <c r="QWY57" s="374"/>
      <c r="QWZ57" s="375"/>
      <c r="QXA57" s="374"/>
      <c r="QXB57" s="375"/>
      <c r="QXC57" s="374"/>
      <c r="QXD57" s="375"/>
      <c r="QXE57" s="374"/>
      <c r="QXF57" s="375"/>
      <c r="QXG57" s="374"/>
      <c r="QXH57" s="375"/>
      <c r="QXI57" s="374"/>
      <c r="QXJ57" s="375"/>
      <c r="QXK57" s="374"/>
      <c r="QXL57" s="375"/>
      <c r="QXM57" s="374"/>
      <c r="QXN57" s="375"/>
      <c r="QXO57" s="374"/>
      <c r="QXP57" s="375"/>
      <c r="QXQ57" s="374"/>
      <c r="QXR57" s="375"/>
      <c r="QXS57" s="374"/>
      <c r="QXT57" s="375"/>
      <c r="QXU57" s="374"/>
      <c r="QXV57" s="375"/>
      <c r="QXW57" s="374"/>
      <c r="QXX57" s="375"/>
      <c r="QXY57" s="374"/>
      <c r="QXZ57" s="375"/>
      <c r="QYA57" s="374"/>
      <c r="QYB57" s="375"/>
      <c r="QYC57" s="374"/>
      <c r="QYD57" s="375"/>
      <c r="QYE57" s="374"/>
      <c r="QYF57" s="375"/>
      <c r="QYG57" s="374"/>
      <c r="QYH57" s="375"/>
      <c r="QYI57" s="374"/>
      <c r="QYJ57" s="375"/>
      <c r="QYK57" s="374"/>
      <c r="QYL57" s="375"/>
      <c r="QYM57" s="374"/>
      <c r="QYN57" s="375"/>
      <c r="QYO57" s="374"/>
      <c r="QYP57" s="375"/>
      <c r="QYQ57" s="374"/>
      <c r="QYR57" s="375"/>
      <c r="QYS57" s="374"/>
      <c r="QYT57" s="375"/>
      <c r="QYU57" s="374"/>
      <c r="QYV57" s="375"/>
      <c r="QYW57" s="374"/>
      <c r="QYX57" s="375"/>
      <c r="QYY57" s="374"/>
      <c r="QYZ57" s="375"/>
      <c r="QZA57" s="374"/>
      <c r="QZB57" s="375"/>
      <c r="QZC57" s="374"/>
      <c r="QZD57" s="375"/>
      <c r="QZE57" s="374"/>
      <c r="QZF57" s="375"/>
      <c r="QZG57" s="374"/>
      <c r="QZH57" s="375"/>
      <c r="QZI57" s="374"/>
      <c r="QZJ57" s="375"/>
      <c r="QZK57" s="374"/>
      <c r="QZL57" s="375"/>
      <c r="QZM57" s="374"/>
      <c r="QZN57" s="375"/>
      <c r="QZO57" s="374"/>
      <c r="QZP57" s="375"/>
      <c r="QZQ57" s="374"/>
      <c r="QZR57" s="375"/>
      <c r="QZS57" s="374"/>
      <c r="QZT57" s="375"/>
      <c r="QZU57" s="374"/>
      <c r="QZV57" s="375"/>
      <c r="QZW57" s="374"/>
      <c r="QZX57" s="375"/>
      <c r="QZY57" s="374"/>
      <c r="QZZ57" s="375"/>
      <c r="RAA57" s="374"/>
      <c r="RAB57" s="375"/>
      <c r="RAC57" s="374"/>
      <c r="RAD57" s="375"/>
      <c r="RAE57" s="374"/>
      <c r="RAF57" s="375"/>
      <c r="RAG57" s="374"/>
      <c r="RAH57" s="375"/>
      <c r="RAI57" s="374"/>
      <c r="RAJ57" s="375"/>
      <c r="RAK57" s="374"/>
      <c r="RAL57" s="375"/>
      <c r="RAM57" s="374"/>
      <c r="RAN57" s="375"/>
      <c r="RAO57" s="374"/>
      <c r="RAP57" s="375"/>
      <c r="RAQ57" s="374"/>
      <c r="RAR57" s="375"/>
      <c r="RAS57" s="374"/>
      <c r="RAT57" s="375"/>
      <c r="RAU57" s="374"/>
      <c r="RAV57" s="375"/>
      <c r="RAW57" s="374"/>
      <c r="RAX57" s="375"/>
      <c r="RAY57" s="374"/>
      <c r="RAZ57" s="375"/>
      <c r="RBA57" s="374"/>
      <c r="RBB57" s="375"/>
      <c r="RBC57" s="374"/>
      <c r="RBD57" s="375"/>
      <c r="RBE57" s="374"/>
      <c r="RBF57" s="375"/>
      <c r="RBG57" s="374"/>
      <c r="RBH57" s="375"/>
      <c r="RBI57" s="374"/>
      <c r="RBJ57" s="375"/>
      <c r="RBK57" s="374"/>
      <c r="RBL57" s="375"/>
      <c r="RBM57" s="374"/>
      <c r="RBN57" s="375"/>
      <c r="RBO57" s="374"/>
      <c r="RBP57" s="375"/>
      <c r="RBQ57" s="374"/>
      <c r="RBR57" s="375"/>
      <c r="RBS57" s="374"/>
      <c r="RBT57" s="375"/>
      <c r="RBU57" s="374"/>
      <c r="RBV57" s="375"/>
      <c r="RBW57" s="374"/>
      <c r="RBX57" s="375"/>
      <c r="RBY57" s="374"/>
      <c r="RBZ57" s="375"/>
      <c r="RCA57" s="374"/>
      <c r="RCB57" s="375"/>
      <c r="RCC57" s="374"/>
      <c r="RCD57" s="375"/>
      <c r="RCE57" s="374"/>
      <c r="RCF57" s="375"/>
      <c r="RCG57" s="374"/>
      <c r="RCH57" s="375"/>
      <c r="RCI57" s="374"/>
      <c r="RCJ57" s="375"/>
      <c r="RCK57" s="374"/>
      <c r="RCL57" s="375"/>
      <c r="RCM57" s="374"/>
      <c r="RCN57" s="375"/>
      <c r="RCO57" s="374"/>
      <c r="RCP57" s="375"/>
      <c r="RCQ57" s="374"/>
      <c r="RCR57" s="375"/>
      <c r="RCS57" s="374"/>
      <c r="RCT57" s="375"/>
      <c r="RCU57" s="374"/>
      <c r="RCV57" s="375"/>
      <c r="RCW57" s="374"/>
      <c r="RCX57" s="375"/>
      <c r="RCY57" s="374"/>
      <c r="RCZ57" s="375"/>
      <c r="RDA57" s="374"/>
      <c r="RDB57" s="375"/>
      <c r="RDC57" s="374"/>
      <c r="RDD57" s="375"/>
      <c r="RDE57" s="374"/>
      <c r="RDF57" s="375"/>
      <c r="RDG57" s="374"/>
      <c r="RDH57" s="375"/>
      <c r="RDI57" s="374"/>
      <c r="RDJ57" s="375"/>
      <c r="RDK57" s="374"/>
      <c r="RDL57" s="375"/>
      <c r="RDM57" s="374"/>
      <c r="RDN57" s="375"/>
      <c r="RDO57" s="374"/>
      <c r="RDP57" s="375"/>
      <c r="RDQ57" s="374"/>
      <c r="RDR57" s="375"/>
      <c r="RDS57" s="374"/>
      <c r="RDT57" s="375"/>
      <c r="RDU57" s="374"/>
      <c r="RDV57" s="375"/>
      <c r="RDW57" s="374"/>
      <c r="RDX57" s="375"/>
      <c r="RDY57" s="374"/>
      <c r="RDZ57" s="375"/>
      <c r="REA57" s="374"/>
      <c r="REB57" s="375"/>
      <c r="REC57" s="374"/>
      <c r="RED57" s="375"/>
      <c r="REE57" s="374"/>
      <c r="REF57" s="375"/>
      <c r="REG57" s="374"/>
      <c r="REH57" s="375"/>
      <c r="REI57" s="374"/>
      <c r="REJ57" s="375"/>
      <c r="REK57" s="374"/>
      <c r="REL57" s="375"/>
      <c r="REM57" s="374"/>
      <c r="REN57" s="375"/>
      <c r="REO57" s="374"/>
      <c r="REP57" s="375"/>
      <c r="REQ57" s="374"/>
      <c r="RER57" s="375"/>
      <c r="RES57" s="374"/>
      <c r="RET57" s="375"/>
      <c r="REU57" s="374"/>
      <c r="REV57" s="375"/>
      <c r="REW57" s="374"/>
      <c r="REX57" s="375"/>
      <c r="REY57" s="374"/>
      <c r="REZ57" s="375"/>
      <c r="RFA57" s="374"/>
      <c r="RFB57" s="375"/>
      <c r="RFC57" s="374"/>
      <c r="RFD57" s="375"/>
      <c r="RFE57" s="374"/>
      <c r="RFF57" s="375"/>
      <c r="RFG57" s="374"/>
      <c r="RFH57" s="375"/>
      <c r="RFI57" s="374"/>
      <c r="RFJ57" s="375"/>
      <c r="RFK57" s="374"/>
      <c r="RFL57" s="375"/>
      <c r="RFM57" s="374"/>
      <c r="RFN57" s="375"/>
      <c r="RFO57" s="374"/>
      <c r="RFP57" s="375"/>
      <c r="RFQ57" s="374"/>
      <c r="RFR57" s="375"/>
      <c r="RFS57" s="374"/>
      <c r="RFT57" s="375"/>
      <c r="RFU57" s="374"/>
      <c r="RFV57" s="375"/>
      <c r="RFW57" s="374"/>
      <c r="RFX57" s="375"/>
      <c r="RFY57" s="374"/>
      <c r="RFZ57" s="375"/>
      <c r="RGA57" s="374"/>
      <c r="RGB57" s="375"/>
      <c r="RGC57" s="374"/>
      <c r="RGD57" s="375"/>
      <c r="RGE57" s="374"/>
      <c r="RGF57" s="375"/>
      <c r="RGG57" s="374"/>
      <c r="RGH57" s="375"/>
      <c r="RGI57" s="374"/>
      <c r="RGJ57" s="375"/>
      <c r="RGK57" s="374"/>
      <c r="RGL57" s="375"/>
      <c r="RGM57" s="374"/>
      <c r="RGN57" s="375"/>
      <c r="RGO57" s="374"/>
      <c r="RGP57" s="375"/>
      <c r="RGQ57" s="374"/>
      <c r="RGR57" s="375"/>
      <c r="RGS57" s="374"/>
      <c r="RGT57" s="375"/>
      <c r="RGU57" s="374"/>
      <c r="RGV57" s="375"/>
      <c r="RGW57" s="374"/>
      <c r="RGX57" s="375"/>
      <c r="RGY57" s="374"/>
      <c r="RGZ57" s="375"/>
      <c r="RHA57" s="374"/>
      <c r="RHB57" s="375"/>
      <c r="RHC57" s="374"/>
      <c r="RHD57" s="375"/>
      <c r="RHE57" s="374"/>
      <c r="RHF57" s="375"/>
      <c r="RHG57" s="374"/>
      <c r="RHH57" s="375"/>
      <c r="RHI57" s="374"/>
      <c r="RHJ57" s="375"/>
      <c r="RHK57" s="374"/>
      <c r="RHL57" s="375"/>
      <c r="RHM57" s="374"/>
      <c r="RHN57" s="375"/>
      <c r="RHO57" s="374"/>
      <c r="RHP57" s="375"/>
      <c r="RHQ57" s="374"/>
      <c r="RHR57" s="375"/>
      <c r="RHS57" s="374"/>
      <c r="RHT57" s="375"/>
      <c r="RHU57" s="374"/>
      <c r="RHV57" s="375"/>
      <c r="RHW57" s="374"/>
      <c r="RHX57" s="375"/>
      <c r="RHY57" s="374"/>
      <c r="RHZ57" s="375"/>
      <c r="RIA57" s="374"/>
      <c r="RIB57" s="375"/>
      <c r="RIC57" s="374"/>
      <c r="RID57" s="375"/>
      <c r="RIE57" s="374"/>
      <c r="RIF57" s="375"/>
      <c r="RIG57" s="374"/>
      <c r="RIH57" s="375"/>
      <c r="RII57" s="374"/>
      <c r="RIJ57" s="375"/>
      <c r="RIK57" s="374"/>
      <c r="RIL57" s="375"/>
      <c r="RIM57" s="374"/>
      <c r="RIN57" s="375"/>
      <c r="RIO57" s="374"/>
      <c r="RIP57" s="375"/>
      <c r="RIQ57" s="374"/>
      <c r="RIR57" s="375"/>
      <c r="RIS57" s="374"/>
      <c r="RIT57" s="375"/>
      <c r="RIU57" s="374"/>
      <c r="RIV57" s="375"/>
      <c r="RIW57" s="374"/>
      <c r="RIX57" s="375"/>
      <c r="RIY57" s="374"/>
      <c r="RIZ57" s="375"/>
      <c r="RJA57" s="374"/>
      <c r="RJB57" s="375"/>
      <c r="RJC57" s="374"/>
      <c r="RJD57" s="375"/>
      <c r="RJE57" s="374"/>
      <c r="RJF57" s="375"/>
      <c r="RJG57" s="374"/>
      <c r="RJH57" s="375"/>
      <c r="RJI57" s="374"/>
      <c r="RJJ57" s="375"/>
      <c r="RJK57" s="374"/>
      <c r="RJL57" s="375"/>
      <c r="RJM57" s="374"/>
      <c r="RJN57" s="375"/>
      <c r="RJO57" s="374"/>
      <c r="RJP57" s="375"/>
      <c r="RJQ57" s="374"/>
      <c r="RJR57" s="375"/>
      <c r="RJS57" s="374"/>
      <c r="RJT57" s="375"/>
      <c r="RJU57" s="374"/>
      <c r="RJV57" s="375"/>
      <c r="RJW57" s="374"/>
      <c r="RJX57" s="375"/>
      <c r="RJY57" s="374"/>
      <c r="RJZ57" s="375"/>
      <c r="RKA57" s="374"/>
      <c r="RKB57" s="375"/>
      <c r="RKC57" s="374"/>
      <c r="RKD57" s="375"/>
      <c r="RKE57" s="374"/>
      <c r="RKF57" s="375"/>
      <c r="RKG57" s="374"/>
      <c r="RKH57" s="375"/>
      <c r="RKI57" s="374"/>
      <c r="RKJ57" s="375"/>
      <c r="RKK57" s="374"/>
      <c r="RKL57" s="375"/>
      <c r="RKM57" s="374"/>
      <c r="RKN57" s="375"/>
      <c r="RKO57" s="374"/>
      <c r="RKP57" s="375"/>
      <c r="RKQ57" s="374"/>
      <c r="RKR57" s="375"/>
      <c r="RKS57" s="374"/>
      <c r="RKT57" s="375"/>
      <c r="RKU57" s="374"/>
      <c r="RKV57" s="375"/>
      <c r="RKW57" s="374"/>
      <c r="RKX57" s="375"/>
      <c r="RKY57" s="374"/>
      <c r="RKZ57" s="375"/>
      <c r="RLA57" s="374"/>
      <c r="RLB57" s="375"/>
      <c r="RLC57" s="374"/>
      <c r="RLD57" s="375"/>
      <c r="RLE57" s="374"/>
      <c r="RLF57" s="375"/>
      <c r="RLG57" s="374"/>
      <c r="RLH57" s="375"/>
      <c r="RLI57" s="374"/>
      <c r="RLJ57" s="375"/>
      <c r="RLK57" s="374"/>
      <c r="RLL57" s="375"/>
      <c r="RLM57" s="374"/>
      <c r="RLN57" s="375"/>
      <c r="RLO57" s="374"/>
      <c r="RLP57" s="375"/>
      <c r="RLQ57" s="374"/>
      <c r="RLR57" s="375"/>
      <c r="RLS57" s="374"/>
      <c r="RLT57" s="375"/>
      <c r="RLU57" s="374"/>
      <c r="RLV57" s="375"/>
      <c r="RLW57" s="374"/>
      <c r="RLX57" s="375"/>
      <c r="RLY57" s="374"/>
      <c r="RLZ57" s="375"/>
      <c r="RMA57" s="374"/>
      <c r="RMB57" s="375"/>
      <c r="RMC57" s="374"/>
      <c r="RMD57" s="375"/>
      <c r="RME57" s="374"/>
      <c r="RMF57" s="375"/>
      <c r="RMG57" s="374"/>
      <c r="RMH57" s="375"/>
      <c r="RMI57" s="374"/>
      <c r="RMJ57" s="375"/>
      <c r="RMK57" s="374"/>
      <c r="RML57" s="375"/>
      <c r="RMM57" s="374"/>
      <c r="RMN57" s="375"/>
      <c r="RMO57" s="374"/>
      <c r="RMP57" s="375"/>
      <c r="RMQ57" s="374"/>
      <c r="RMR57" s="375"/>
      <c r="RMS57" s="374"/>
      <c r="RMT57" s="375"/>
      <c r="RMU57" s="374"/>
      <c r="RMV57" s="375"/>
      <c r="RMW57" s="374"/>
      <c r="RMX57" s="375"/>
      <c r="RMY57" s="374"/>
      <c r="RMZ57" s="375"/>
      <c r="RNA57" s="374"/>
      <c r="RNB57" s="375"/>
      <c r="RNC57" s="374"/>
      <c r="RND57" s="375"/>
      <c r="RNE57" s="374"/>
      <c r="RNF57" s="375"/>
      <c r="RNG57" s="374"/>
      <c r="RNH57" s="375"/>
      <c r="RNI57" s="374"/>
      <c r="RNJ57" s="375"/>
      <c r="RNK57" s="374"/>
      <c r="RNL57" s="375"/>
      <c r="RNM57" s="374"/>
      <c r="RNN57" s="375"/>
      <c r="RNO57" s="374"/>
      <c r="RNP57" s="375"/>
      <c r="RNQ57" s="374"/>
      <c r="RNR57" s="375"/>
      <c r="RNS57" s="374"/>
      <c r="RNT57" s="375"/>
      <c r="RNU57" s="374"/>
      <c r="RNV57" s="375"/>
      <c r="RNW57" s="374"/>
      <c r="RNX57" s="375"/>
      <c r="RNY57" s="374"/>
      <c r="RNZ57" s="375"/>
      <c r="ROA57" s="374"/>
      <c r="ROB57" s="375"/>
      <c r="ROC57" s="374"/>
      <c r="ROD57" s="375"/>
      <c r="ROE57" s="374"/>
      <c r="ROF57" s="375"/>
      <c r="ROG57" s="374"/>
      <c r="ROH57" s="375"/>
      <c r="ROI57" s="374"/>
      <c r="ROJ57" s="375"/>
      <c r="ROK57" s="374"/>
      <c r="ROL57" s="375"/>
      <c r="ROM57" s="374"/>
      <c r="RON57" s="375"/>
      <c r="ROO57" s="374"/>
      <c r="ROP57" s="375"/>
      <c r="ROQ57" s="374"/>
      <c r="ROR57" s="375"/>
      <c r="ROS57" s="374"/>
      <c r="ROT57" s="375"/>
      <c r="ROU57" s="374"/>
      <c r="ROV57" s="375"/>
      <c r="ROW57" s="374"/>
      <c r="ROX57" s="375"/>
      <c r="ROY57" s="374"/>
      <c r="ROZ57" s="375"/>
      <c r="RPA57" s="374"/>
      <c r="RPB57" s="375"/>
      <c r="RPC57" s="374"/>
      <c r="RPD57" s="375"/>
      <c r="RPE57" s="374"/>
      <c r="RPF57" s="375"/>
      <c r="RPG57" s="374"/>
      <c r="RPH57" s="375"/>
      <c r="RPI57" s="374"/>
      <c r="RPJ57" s="375"/>
      <c r="RPK57" s="374"/>
      <c r="RPL57" s="375"/>
      <c r="RPM57" s="374"/>
      <c r="RPN57" s="375"/>
      <c r="RPO57" s="374"/>
      <c r="RPP57" s="375"/>
      <c r="RPQ57" s="374"/>
      <c r="RPR57" s="375"/>
      <c r="RPS57" s="374"/>
      <c r="RPT57" s="375"/>
      <c r="RPU57" s="374"/>
      <c r="RPV57" s="375"/>
      <c r="RPW57" s="374"/>
      <c r="RPX57" s="375"/>
      <c r="RPY57" s="374"/>
      <c r="RPZ57" s="375"/>
      <c r="RQA57" s="374"/>
      <c r="RQB57" s="375"/>
      <c r="RQC57" s="374"/>
      <c r="RQD57" s="375"/>
      <c r="RQE57" s="374"/>
      <c r="RQF57" s="375"/>
      <c r="RQG57" s="374"/>
      <c r="RQH57" s="375"/>
      <c r="RQI57" s="374"/>
      <c r="RQJ57" s="375"/>
      <c r="RQK57" s="374"/>
      <c r="RQL57" s="375"/>
      <c r="RQM57" s="374"/>
      <c r="RQN57" s="375"/>
      <c r="RQO57" s="374"/>
      <c r="RQP57" s="375"/>
      <c r="RQQ57" s="374"/>
      <c r="RQR57" s="375"/>
      <c r="RQS57" s="374"/>
      <c r="RQT57" s="375"/>
      <c r="RQU57" s="374"/>
      <c r="RQV57" s="375"/>
      <c r="RQW57" s="374"/>
      <c r="RQX57" s="375"/>
      <c r="RQY57" s="374"/>
      <c r="RQZ57" s="375"/>
      <c r="RRA57" s="374"/>
      <c r="RRB57" s="375"/>
      <c r="RRC57" s="374"/>
      <c r="RRD57" s="375"/>
      <c r="RRE57" s="374"/>
      <c r="RRF57" s="375"/>
      <c r="RRG57" s="374"/>
      <c r="RRH57" s="375"/>
      <c r="RRI57" s="374"/>
      <c r="RRJ57" s="375"/>
      <c r="RRK57" s="374"/>
      <c r="RRL57" s="375"/>
      <c r="RRM57" s="374"/>
      <c r="RRN57" s="375"/>
      <c r="RRO57" s="374"/>
      <c r="RRP57" s="375"/>
      <c r="RRQ57" s="374"/>
      <c r="RRR57" s="375"/>
      <c r="RRS57" s="374"/>
      <c r="RRT57" s="375"/>
      <c r="RRU57" s="374"/>
      <c r="RRV57" s="375"/>
      <c r="RRW57" s="374"/>
      <c r="RRX57" s="375"/>
      <c r="RRY57" s="374"/>
      <c r="RRZ57" s="375"/>
      <c r="RSA57" s="374"/>
      <c r="RSB57" s="375"/>
      <c r="RSC57" s="374"/>
      <c r="RSD57" s="375"/>
      <c r="RSE57" s="374"/>
      <c r="RSF57" s="375"/>
      <c r="RSG57" s="374"/>
      <c r="RSH57" s="375"/>
      <c r="RSI57" s="374"/>
      <c r="RSJ57" s="375"/>
      <c r="RSK57" s="374"/>
      <c r="RSL57" s="375"/>
      <c r="RSM57" s="374"/>
      <c r="RSN57" s="375"/>
      <c r="RSO57" s="374"/>
      <c r="RSP57" s="375"/>
      <c r="RSQ57" s="374"/>
      <c r="RSR57" s="375"/>
      <c r="RSS57" s="374"/>
      <c r="RST57" s="375"/>
      <c r="RSU57" s="374"/>
      <c r="RSV57" s="375"/>
      <c r="RSW57" s="374"/>
      <c r="RSX57" s="375"/>
      <c r="RSY57" s="374"/>
      <c r="RSZ57" s="375"/>
      <c r="RTA57" s="374"/>
      <c r="RTB57" s="375"/>
      <c r="RTC57" s="374"/>
      <c r="RTD57" s="375"/>
      <c r="RTE57" s="374"/>
      <c r="RTF57" s="375"/>
      <c r="RTG57" s="374"/>
      <c r="RTH57" s="375"/>
      <c r="RTI57" s="374"/>
      <c r="RTJ57" s="375"/>
      <c r="RTK57" s="374"/>
      <c r="RTL57" s="375"/>
      <c r="RTM57" s="374"/>
      <c r="RTN57" s="375"/>
      <c r="RTO57" s="374"/>
      <c r="RTP57" s="375"/>
      <c r="RTQ57" s="374"/>
      <c r="RTR57" s="375"/>
      <c r="RTS57" s="374"/>
      <c r="RTT57" s="375"/>
      <c r="RTU57" s="374"/>
      <c r="RTV57" s="375"/>
      <c r="RTW57" s="374"/>
      <c r="RTX57" s="375"/>
      <c r="RTY57" s="374"/>
      <c r="RTZ57" s="375"/>
      <c r="RUA57" s="374"/>
      <c r="RUB57" s="375"/>
      <c r="RUC57" s="374"/>
      <c r="RUD57" s="375"/>
      <c r="RUE57" s="374"/>
      <c r="RUF57" s="375"/>
      <c r="RUG57" s="374"/>
      <c r="RUH57" s="375"/>
      <c r="RUI57" s="374"/>
      <c r="RUJ57" s="375"/>
      <c r="RUK57" s="374"/>
      <c r="RUL57" s="375"/>
      <c r="RUM57" s="374"/>
      <c r="RUN57" s="375"/>
      <c r="RUO57" s="374"/>
      <c r="RUP57" s="375"/>
      <c r="RUQ57" s="374"/>
      <c r="RUR57" s="375"/>
      <c r="RUS57" s="374"/>
      <c r="RUT57" s="375"/>
      <c r="RUU57" s="374"/>
      <c r="RUV57" s="375"/>
      <c r="RUW57" s="374"/>
      <c r="RUX57" s="375"/>
      <c r="RUY57" s="374"/>
      <c r="RUZ57" s="375"/>
      <c r="RVA57" s="374"/>
      <c r="RVB57" s="375"/>
      <c r="RVC57" s="374"/>
      <c r="RVD57" s="375"/>
      <c r="RVE57" s="374"/>
      <c r="RVF57" s="375"/>
      <c r="RVG57" s="374"/>
      <c r="RVH57" s="375"/>
      <c r="RVI57" s="374"/>
      <c r="RVJ57" s="375"/>
      <c r="RVK57" s="374"/>
      <c r="RVL57" s="375"/>
      <c r="RVM57" s="374"/>
      <c r="RVN57" s="375"/>
      <c r="RVO57" s="374"/>
      <c r="RVP57" s="375"/>
      <c r="RVQ57" s="374"/>
      <c r="RVR57" s="375"/>
      <c r="RVS57" s="374"/>
      <c r="RVT57" s="375"/>
      <c r="RVU57" s="374"/>
      <c r="RVV57" s="375"/>
      <c r="RVW57" s="374"/>
      <c r="RVX57" s="375"/>
      <c r="RVY57" s="374"/>
      <c r="RVZ57" s="375"/>
      <c r="RWA57" s="374"/>
      <c r="RWB57" s="375"/>
      <c r="RWC57" s="374"/>
      <c r="RWD57" s="375"/>
      <c r="RWE57" s="374"/>
      <c r="RWF57" s="375"/>
      <c r="RWG57" s="374"/>
      <c r="RWH57" s="375"/>
      <c r="RWI57" s="374"/>
      <c r="RWJ57" s="375"/>
      <c r="RWK57" s="374"/>
      <c r="RWL57" s="375"/>
      <c r="RWM57" s="374"/>
      <c r="RWN57" s="375"/>
      <c r="RWO57" s="374"/>
      <c r="RWP57" s="375"/>
      <c r="RWQ57" s="374"/>
      <c r="RWR57" s="375"/>
      <c r="RWS57" s="374"/>
      <c r="RWT57" s="375"/>
      <c r="RWU57" s="374"/>
      <c r="RWV57" s="375"/>
      <c r="RWW57" s="374"/>
      <c r="RWX57" s="375"/>
      <c r="RWY57" s="374"/>
      <c r="RWZ57" s="375"/>
      <c r="RXA57" s="374"/>
      <c r="RXB57" s="375"/>
      <c r="RXC57" s="374"/>
      <c r="RXD57" s="375"/>
      <c r="RXE57" s="374"/>
      <c r="RXF57" s="375"/>
      <c r="RXG57" s="374"/>
      <c r="RXH57" s="375"/>
      <c r="RXI57" s="374"/>
      <c r="RXJ57" s="375"/>
      <c r="RXK57" s="374"/>
      <c r="RXL57" s="375"/>
      <c r="RXM57" s="374"/>
      <c r="RXN57" s="375"/>
      <c r="RXO57" s="374"/>
      <c r="RXP57" s="375"/>
      <c r="RXQ57" s="374"/>
      <c r="RXR57" s="375"/>
      <c r="RXS57" s="374"/>
      <c r="RXT57" s="375"/>
      <c r="RXU57" s="374"/>
      <c r="RXV57" s="375"/>
      <c r="RXW57" s="374"/>
      <c r="RXX57" s="375"/>
      <c r="RXY57" s="374"/>
      <c r="RXZ57" s="375"/>
      <c r="RYA57" s="374"/>
      <c r="RYB57" s="375"/>
      <c r="RYC57" s="374"/>
      <c r="RYD57" s="375"/>
      <c r="RYE57" s="374"/>
      <c r="RYF57" s="375"/>
      <c r="RYG57" s="374"/>
      <c r="RYH57" s="375"/>
      <c r="RYI57" s="374"/>
      <c r="RYJ57" s="375"/>
      <c r="RYK57" s="374"/>
      <c r="RYL57" s="375"/>
      <c r="RYM57" s="374"/>
      <c r="RYN57" s="375"/>
      <c r="RYO57" s="374"/>
      <c r="RYP57" s="375"/>
      <c r="RYQ57" s="374"/>
      <c r="RYR57" s="375"/>
      <c r="RYS57" s="374"/>
      <c r="RYT57" s="375"/>
      <c r="RYU57" s="374"/>
      <c r="RYV57" s="375"/>
      <c r="RYW57" s="374"/>
      <c r="RYX57" s="375"/>
      <c r="RYY57" s="374"/>
      <c r="RYZ57" s="375"/>
      <c r="RZA57" s="374"/>
      <c r="RZB57" s="375"/>
      <c r="RZC57" s="374"/>
      <c r="RZD57" s="375"/>
      <c r="RZE57" s="374"/>
      <c r="RZF57" s="375"/>
      <c r="RZG57" s="374"/>
      <c r="RZH57" s="375"/>
      <c r="RZI57" s="374"/>
      <c r="RZJ57" s="375"/>
      <c r="RZK57" s="374"/>
      <c r="RZL57" s="375"/>
      <c r="RZM57" s="374"/>
      <c r="RZN57" s="375"/>
      <c r="RZO57" s="374"/>
      <c r="RZP57" s="375"/>
      <c r="RZQ57" s="374"/>
      <c r="RZR57" s="375"/>
      <c r="RZS57" s="374"/>
      <c r="RZT57" s="375"/>
      <c r="RZU57" s="374"/>
      <c r="RZV57" s="375"/>
      <c r="RZW57" s="374"/>
      <c r="RZX57" s="375"/>
      <c r="RZY57" s="374"/>
      <c r="RZZ57" s="375"/>
      <c r="SAA57" s="374"/>
      <c r="SAB57" s="375"/>
      <c r="SAC57" s="374"/>
      <c r="SAD57" s="375"/>
      <c r="SAE57" s="374"/>
      <c r="SAF57" s="375"/>
      <c r="SAG57" s="374"/>
      <c r="SAH57" s="375"/>
      <c r="SAI57" s="374"/>
      <c r="SAJ57" s="375"/>
      <c r="SAK57" s="374"/>
      <c r="SAL57" s="375"/>
      <c r="SAM57" s="374"/>
      <c r="SAN57" s="375"/>
      <c r="SAO57" s="374"/>
      <c r="SAP57" s="375"/>
      <c r="SAQ57" s="374"/>
      <c r="SAR57" s="375"/>
      <c r="SAS57" s="374"/>
      <c r="SAT57" s="375"/>
      <c r="SAU57" s="374"/>
      <c r="SAV57" s="375"/>
      <c r="SAW57" s="374"/>
      <c r="SAX57" s="375"/>
      <c r="SAY57" s="374"/>
      <c r="SAZ57" s="375"/>
      <c r="SBA57" s="374"/>
      <c r="SBB57" s="375"/>
      <c r="SBC57" s="374"/>
      <c r="SBD57" s="375"/>
      <c r="SBE57" s="374"/>
      <c r="SBF57" s="375"/>
      <c r="SBG57" s="374"/>
      <c r="SBH57" s="375"/>
      <c r="SBI57" s="374"/>
      <c r="SBJ57" s="375"/>
      <c r="SBK57" s="374"/>
      <c r="SBL57" s="375"/>
      <c r="SBM57" s="374"/>
      <c r="SBN57" s="375"/>
      <c r="SBO57" s="374"/>
      <c r="SBP57" s="375"/>
      <c r="SBQ57" s="374"/>
      <c r="SBR57" s="375"/>
      <c r="SBS57" s="374"/>
      <c r="SBT57" s="375"/>
      <c r="SBU57" s="374"/>
      <c r="SBV57" s="375"/>
      <c r="SBW57" s="374"/>
      <c r="SBX57" s="375"/>
      <c r="SBY57" s="374"/>
      <c r="SBZ57" s="375"/>
      <c r="SCA57" s="374"/>
      <c r="SCB57" s="375"/>
      <c r="SCC57" s="374"/>
      <c r="SCD57" s="375"/>
      <c r="SCE57" s="374"/>
      <c r="SCF57" s="375"/>
      <c r="SCG57" s="374"/>
      <c r="SCH57" s="375"/>
      <c r="SCI57" s="374"/>
      <c r="SCJ57" s="375"/>
      <c r="SCK57" s="374"/>
      <c r="SCL57" s="375"/>
      <c r="SCM57" s="374"/>
      <c r="SCN57" s="375"/>
      <c r="SCO57" s="374"/>
      <c r="SCP57" s="375"/>
      <c r="SCQ57" s="374"/>
      <c r="SCR57" s="375"/>
      <c r="SCS57" s="374"/>
      <c r="SCT57" s="375"/>
      <c r="SCU57" s="374"/>
      <c r="SCV57" s="375"/>
      <c r="SCW57" s="374"/>
      <c r="SCX57" s="375"/>
      <c r="SCY57" s="374"/>
      <c r="SCZ57" s="375"/>
      <c r="SDA57" s="374"/>
      <c r="SDB57" s="375"/>
      <c r="SDC57" s="374"/>
      <c r="SDD57" s="375"/>
      <c r="SDE57" s="374"/>
      <c r="SDF57" s="375"/>
      <c r="SDG57" s="374"/>
      <c r="SDH57" s="375"/>
      <c r="SDI57" s="374"/>
      <c r="SDJ57" s="375"/>
      <c r="SDK57" s="374"/>
      <c r="SDL57" s="375"/>
      <c r="SDM57" s="374"/>
      <c r="SDN57" s="375"/>
      <c r="SDO57" s="374"/>
      <c r="SDP57" s="375"/>
      <c r="SDQ57" s="374"/>
      <c r="SDR57" s="375"/>
      <c r="SDS57" s="374"/>
      <c r="SDT57" s="375"/>
      <c r="SDU57" s="374"/>
      <c r="SDV57" s="375"/>
      <c r="SDW57" s="374"/>
      <c r="SDX57" s="375"/>
      <c r="SDY57" s="374"/>
      <c r="SDZ57" s="375"/>
      <c r="SEA57" s="374"/>
      <c r="SEB57" s="375"/>
      <c r="SEC57" s="374"/>
      <c r="SED57" s="375"/>
      <c r="SEE57" s="374"/>
      <c r="SEF57" s="375"/>
      <c r="SEG57" s="374"/>
      <c r="SEH57" s="375"/>
      <c r="SEI57" s="374"/>
      <c r="SEJ57" s="375"/>
      <c r="SEK57" s="374"/>
      <c r="SEL57" s="375"/>
      <c r="SEM57" s="374"/>
      <c r="SEN57" s="375"/>
      <c r="SEO57" s="374"/>
      <c r="SEP57" s="375"/>
      <c r="SEQ57" s="374"/>
      <c r="SER57" s="375"/>
      <c r="SES57" s="374"/>
      <c r="SET57" s="375"/>
      <c r="SEU57" s="374"/>
      <c r="SEV57" s="375"/>
      <c r="SEW57" s="374"/>
      <c r="SEX57" s="375"/>
      <c r="SEY57" s="374"/>
      <c r="SEZ57" s="375"/>
      <c r="SFA57" s="374"/>
      <c r="SFB57" s="375"/>
      <c r="SFC57" s="374"/>
      <c r="SFD57" s="375"/>
      <c r="SFE57" s="374"/>
      <c r="SFF57" s="375"/>
      <c r="SFG57" s="374"/>
      <c r="SFH57" s="375"/>
      <c r="SFI57" s="374"/>
      <c r="SFJ57" s="375"/>
      <c r="SFK57" s="374"/>
      <c r="SFL57" s="375"/>
      <c r="SFM57" s="374"/>
      <c r="SFN57" s="375"/>
      <c r="SFO57" s="374"/>
      <c r="SFP57" s="375"/>
      <c r="SFQ57" s="374"/>
      <c r="SFR57" s="375"/>
      <c r="SFS57" s="374"/>
      <c r="SFT57" s="375"/>
      <c r="SFU57" s="374"/>
      <c r="SFV57" s="375"/>
      <c r="SFW57" s="374"/>
      <c r="SFX57" s="375"/>
      <c r="SFY57" s="374"/>
      <c r="SFZ57" s="375"/>
      <c r="SGA57" s="374"/>
      <c r="SGB57" s="375"/>
      <c r="SGC57" s="374"/>
      <c r="SGD57" s="375"/>
      <c r="SGE57" s="374"/>
      <c r="SGF57" s="375"/>
      <c r="SGG57" s="374"/>
      <c r="SGH57" s="375"/>
      <c r="SGI57" s="374"/>
      <c r="SGJ57" s="375"/>
      <c r="SGK57" s="374"/>
      <c r="SGL57" s="375"/>
      <c r="SGM57" s="374"/>
      <c r="SGN57" s="375"/>
      <c r="SGO57" s="374"/>
      <c r="SGP57" s="375"/>
      <c r="SGQ57" s="374"/>
      <c r="SGR57" s="375"/>
      <c r="SGS57" s="374"/>
      <c r="SGT57" s="375"/>
      <c r="SGU57" s="374"/>
      <c r="SGV57" s="375"/>
      <c r="SGW57" s="374"/>
      <c r="SGX57" s="375"/>
      <c r="SGY57" s="374"/>
      <c r="SGZ57" s="375"/>
      <c r="SHA57" s="374"/>
      <c r="SHB57" s="375"/>
      <c r="SHC57" s="374"/>
      <c r="SHD57" s="375"/>
      <c r="SHE57" s="374"/>
      <c r="SHF57" s="375"/>
      <c r="SHG57" s="374"/>
      <c r="SHH57" s="375"/>
      <c r="SHI57" s="374"/>
      <c r="SHJ57" s="375"/>
      <c r="SHK57" s="374"/>
      <c r="SHL57" s="375"/>
      <c r="SHM57" s="374"/>
      <c r="SHN57" s="375"/>
      <c r="SHO57" s="374"/>
      <c r="SHP57" s="375"/>
      <c r="SHQ57" s="374"/>
      <c r="SHR57" s="375"/>
      <c r="SHS57" s="374"/>
      <c r="SHT57" s="375"/>
      <c r="SHU57" s="374"/>
      <c r="SHV57" s="375"/>
      <c r="SHW57" s="374"/>
      <c r="SHX57" s="375"/>
      <c r="SHY57" s="374"/>
      <c r="SHZ57" s="375"/>
      <c r="SIA57" s="374"/>
      <c r="SIB57" s="375"/>
      <c r="SIC57" s="374"/>
      <c r="SID57" s="375"/>
      <c r="SIE57" s="374"/>
      <c r="SIF57" s="375"/>
      <c r="SIG57" s="374"/>
      <c r="SIH57" s="375"/>
      <c r="SII57" s="374"/>
      <c r="SIJ57" s="375"/>
      <c r="SIK57" s="374"/>
      <c r="SIL57" s="375"/>
      <c r="SIM57" s="374"/>
      <c r="SIN57" s="375"/>
      <c r="SIO57" s="374"/>
      <c r="SIP57" s="375"/>
      <c r="SIQ57" s="374"/>
      <c r="SIR57" s="375"/>
      <c r="SIS57" s="374"/>
      <c r="SIT57" s="375"/>
      <c r="SIU57" s="374"/>
      <c r="SIV57" s="375"/>
      <c r="SIW57" s="374"/>
      <c r="SIX57" s="375"/>
      <c r="SIY57" s="374"/>
      <c r="SIZ57" s="375"/>
      <c r="SJA57" s="374"/>
      <c r="SJB57" s="375"/>
      <c r="SJC57" s="374"/>
      <c r="SJD57" s="375"/>
      <c r="SJE57" s="374"/>
      <c r="SJF57" s="375"/>
      <c r="SJG57" s="374"/>
      <c r="SJH57" s="375"/>
      <c r="SJI57" s="374"/>
      <c r="SJJ57" s="375"/>
      <c r="SJK57" s="374"/>
      <c r="SJL57" s="375"/>
      <c r="SJM57" s="374"/>
      <c r="SJN57" s="375"/>
      <c r="SJO57" s="374"/>
      <c r="SJP57" s="375"/>
      <c r="SJQ57" s="374"/>
      <c r="SJR57" s="375"/>
      <c r="SJS57" s="374"/>
      <c r="SJT57" s="375"/>
      <c r="SJU57" s="374"/>
      <c r="SJV57" s="375"/>
      <c r="SJW57" s="374"/>
      <c r="SJX57" s="375"/>
      <c r="SJY57" s="374"/>
      <c r="SJZ57" s="375"/>
      <c r="SKA57" s="374"/>
      <c r="SKB57" s="375"/>
      <c r="SKC57" s="374"/>
      <c r="SKD57" s="375"/>
      <c r="SKE57" s="374"/>
      <c r="SKF57" s="375"/>
      <c r="SKG57" s="374"/>
      <c r="SKH57" s="375"/>
      <c r="SKI57" s="374"/>
      <c r="SKJ57" s="375"/>
      <c r="SKK57" s="374"/>
      <c r="SKL57" s="375"/>
      <c r="SKM57" s="374"/>
      <c r="SKN57" s="375"/>
      <c r="SKO57" s="374"/>
      <c r="SKP57" s="375"/>
      <c r="SKQ57" s="374"/>
      <c r="SKR57" s="375"/>
      <c r="SKS57" s="374"/>
      <c r="SKT57" s="375"/>
      <c r="SKU57" s="374"/>
      <c r="SKV57" s="375"/>
      <c r="SKW57" s="374"/>
      <c r="SKX57" s="375"/>
      <c r="SKY57" s="374"/>
      <c r="SKZ57" s="375"/>
      <c r="SLA57" s="374"/>
      <c r="SLB57" s="375"/>
      <c r="SLC57" s="374"/>
      <c r="SLD57" s="375"/>
      <c r="SLE57" s="374"/>
      <c r="SLF57" s="375"/>
      <c r="SLG57" s="374"/>
      <c r="SLH57" s="375"/>
      <c r="SLI57" s="374"/>
      <c r="SLJ57" s="375"/>
      <c r="SLK57" s="374"/>
      <c r="SLL57" s="375"/>
      <c r="SLM57" s="374"/>
      <c r="SLN57" s="375"/>
      <c r="SLO57" s="374"/>
      <c r="SLP57" s="375"/>
      <c r="SLQ57" s="374"/>
      <c r="SLR57" s="375"/>
      <c r="SLS57" s="374"/>
      <c r="SLT57" s="375"/>
      <c r="SLU57" s="374"/>
      <c r="SLV57" s="375"/>
      <c r="SLW57" s="374"/>
      <c r="SLX57" s="375"/>
      <c r="SLY57" s="374"/>
      <c r="SLZ57" s="375"/>
      <c r="SMA57" s="374"/>
      <c r="SMB57" s="375"/>
      <c r="SMC57" s="374"/>
      <c r="SMD57" s="375"/>
      <c r="SME57" s="374"/>
      <c r="SMF57" s="375"/>
      <c r="SMG57" s="374"/>
      <c r="SMH57" s="375"/>
      <c r="SMI57" s="374"/>
      <c r="SMJ57" s="375"/>
      <c r="SMK57" s="374"/>
      <c r="SML57" s="375"/>
      <c r="SMM57" s="374"/>
      <c r="SMN57" s="375"/>
      <c r="SMO57" s="374"/>
      <c r="SMP57" s="375"/>
      <c r="SMQ57" s="374"/>
      <c r="SMR57" s="375"/>
      <c r="SMS57" s="374"/>
      <c r="SMT57" s="375"/>
      <c r="SMU57" s="374"/>
      <c r="SMV57" s="375"/>
      <c r="SMW57" s="374"/>
      <c r="SMX57" s="375"/>
      <c r="SMY57" s="374"/>
      <c r="SMZ57" s="375"/>
      <c r="SNA57" s="374"/>
      <c r="SNB57" s="375"/>
      <c r="SNC57" s="374"/>
      <c r="SND57" s="375"/>
      <c r="SNE57" s="374"/>
      <c r="SNF57" s="375"/>
      <c r="SNG57" s="374"/>
      <c r="SNH57" s="375"/>
      <c r="SNI57" s="374"/>
      <c r="SNJ57" s="375"/>
      <c r="SNK57" s="374"/>
      <c r="SNL57" s="375"/>
      <c r="SNM57" s="374"/>
      <c r="SNN57" s="375"/>
      <c r="SNO57" s="374"/>
      <c r="SNP57" s="375"/>
      <c r="SNQ57" s="374"/>
      <c r="SNR57" s="375"/>
      <c r="SNS57" s="374"/>
      <c r="SNT57" s="375"/>
      <c r="SNU57" s="374"/>
      <c r="SNV57" s="375"/>
      <c r="SNW57" s="374"/>
      <c r="SNX57" s="375"/>
      <c r="SNY57" s="374"/>
      <c r="SNZ57" s="375"/>
      <c r="SOA57" s="374"/>
      <c r="SOB57" s="375"/>
      <c r="SOC57" s="374"/>
      <c r="SOD57" s="375"/>
      <c r="SOE57" s="374"/>
      <c r="SOF57" s="375"/>
      <c r="SOG57" s="374"/>
      <c r="SOH57" s="375"/>
      <c r="SOI57" s="374"/>
      <c r="SOJ57" s="375"/>
      <c r="SOK57" s="374"/>
      <c r="SOL57" s="375"/>
      <c r="SOM57" s="374"/>
      <c r="SON57" s="375"/>
      <c r="SOO57" s="374"/>
      <c r="SOP57" s="375"/>
      <c r="SOQ57" s="374"/>
      <c r="SOR57" s="375"/>
      <c r="SOS57" s="374"/>
      <c r="SOT57" s="375"/>
      <c r="SOU57" s="374"/>
      <c r="SOV57" s="375"/>
      <c r="SOW57" s="374"/>
      <c r="SOX57" s="375"/>
      <c r="SOY57" s="374"/>
      <c r="SOZ57" s="375"/>
      <c r="SPA57" s="374"/>
      <c r="SPB57" s="375"/>
      <c r="SPC57" s="374"/>
      <c r="SPD57" s="375"/>
      <c r="SPE57" s="374"/>
      <c r="SPF57" s="375"/>
      <c r="SPG57" s="374"/>
      <c r="SPH57" s="375"/>
      <c r="SPI57" s="374"/>
      <c r="SPJ57" s="375"/>
      <c r="SPK57" s="374"/>
      <c r="SPL57" s="375"/>
      <c r="SPM57" s="374"/>
      <c r="SPN57" s="375"/>
      <c r="SPO57" s="374"/>
      <c r="SPP57" s="375"/>
      <c r="SPQ57" s="374"/>
      <c r="SPR57" s="375"/>
      <c r="SPS57" s="374"/>
      <c r="SPT57" s="375"/>
      <c r="SPU57" s="374"/>
      <c r="SPV57" s="375"/>
      <c r="SPW57" s="374"/>
      <c r="SPX57" s="375"/>
      <c r="SPY57" s="374"/>
      <c r="SPZ57" s="375"/>
      <c r="SQA57" s="374"/>
      <c r="SQB57" s="375"/>
      <c r="SQC57" s="374"/>
      <c r="SQD57" s="375"/>
      <c r="SQE57" s="374"/>
      <c r="SQF57" s="375"/>
      <c r="SQG57" s="374"/>
      <c r="SQH57" s="375"/>
      <c r="SQI57" s="374"/>
      <c r="SQJ57" s="375"/>
      <c r="SQK57" s="374"/>
      <c r="SQL57" s="375"/>
      <c r="SQM57" s="374"/>
      <c r="SQN57" s="375"/>
      <c r="SQO57" s="374"/>
      <c r="SQP57" s="375"/>
      <c r="SQQ57" s="374"/>
      <c r="SQR57" s="375"/>
      <c r="SQS57" s="374"/>
      <c r="SQT57" s="375"/>
      <c r="SQU57" s="374"/>
      <c r="SQV57" s="375"/>
      <c r="SQW57" s="374"/>
      <c r="SQX57" s="375"/>
      <c r="SQY57" s="374"/>
      <c r="SQZ57" s="375"/>
      <c r="SRA57" s="374"/>
      <c r="SRB57" s="375"/>
      <c r="SRC57" s="374"/>
      <c r="SRD57" s="375"/>
      <c r="SRE57" s="374"/>
      <c r="SRF57" s="375"/>
      <c r="SRG57" s="374"/>
      <c r="SRH57" s="375"/>
      <c r="SRI57" s="374"/>
      <c r="SRJ57" s="375"/>
      <c r="SRK57" s="374"/>
      <c r="SRL57" s="375"/>
      <c r="SRM57" s="374"/>
      <c r="SRN57" s="375"/>
      <c r="SRO57" s="374"/>
      <c r="SRP57" s="375"/>
      <c r="SRQ57" s="374"/>
      <c r="SRR57" s="375"/>
      <c r="SRS57" s="374"/>
      <c r="SRT57" s="375"/>
      <c r="SRU57" s="374"/>
      <c r="SRV57" s="375"/>
      <c r="SRW57" s="374"/>
      <c r="SRX57" s="375"/>
      <c r="SRY57" s="374"/>
      <c r="SRZ57" s="375"/>
      <c r="SSA57" s="374"/>
      <c r="SSB57" s="375"/>
      <c r="SSC57" s="374"/>
      <c r="SSD57" s="375"/>
      <c r="SSE57" s="374"/>
      <c r="SSF57" s="375"/>
      <c r="SSG57" s="374"/>
      <c r="SSH57" s="375"/>
      <c r="SSI57" s="374"/>
      <c r="SSJ57" s="375"/>
      <c r="SSK57" s="374"/>
      <c r="SSL57" s="375"/>
      <c r="SSM57" s="374"/>
      <c r="SSN57" s="375"/>
      <c r="SSO57" s="374"/>
      <c r="SSP57" s="375"/>
      <c r="SSQ57" s="374"/>
      <c r="SSR57" s="375"/>
      <c r="SSS57" s="374"/>
      <c r="SST57" s="375"/>
      <c r="SSU57" s="374"/>
      <c r="SSV57" s="375"/>
      <c r="SSW57" s="374"/>
      <c r="SSX57" s="375"/>
      <c r="SSY57" s="374"/>
      <c r="SSZ57" s="375"/>
      <c r="STA57" s="374"/>
      <c r="STB57" s="375"/>
      <c r="STC57" s="374"/>
      <c r="STD57" s="375"/>
      <c r="STE57" s="374"/>
      <c r="STF57" s="375"/>
      <c r="STG57" s="374"/>
      <c r="STH57" s="375"/>
      <c r="STI57" s="374"/>
      <c r="STJ57" s="375"/>
      <c r="STK57" s="374"/>
      <c r="STL57" s="375"/>
      <c r="STM57" s="374"/>
      <c r="STN57" s="375"/>
      <c r="STO57" s="374"/>
      <c r="STP57" s="375"/>
      <c r="STQ57" s="374"/>
      <c r="STR57" s="375"/>
      <c r="STS57" s="374"/>
      <c r="STT57" s="375"/>
      <c r="STU57" s="374"/>
      <c r="STV57" s="375"/>
      <c r="STW57" s="374"/>
      <c r="STX57" s="375"/>
      <c r="STY57" s="374"/>
      <c r="STZ57" s="375"/>
      <c r="SUA57" s="374"/>
      <c r="SUB57" s="375"/>
      <c r="SUC57" s="374"/>
      <c r="SUD57" s="375"/>
      <c r="SUE57" s="374"/>
      <c r="SUF57" s="375"/>
      <c r="SUG57" s="374"/>
      <c r="SUH57" s="375"/>
      <c r="SUI57" s="374"/>
      <c r="SUJ57" s="375"/>
      <c r="SUK57" s="374"/>
      <c r="SUL57" s="375"/>
      <c r="SUM57" s="374"/>
      <c r="SUN57" s="375"/>
      <c r="SUO57" s="374"/>
      <c r="SUP57" s="375"/>
      <c r="SUQ57" s="374"/>
      <c r="SUR57" s="375"/>
      <c r="SUS57" s="374"/>
      <c r="SUT57" s="375"/>
      <c r="SUU57" s="374"/>
      <c r="SUV57" s="375"/>
      <c r="SUW57" s="374"/>
      <c r="SUX57" s="375"/>
      <c r="SUY57" s="374"/>
      <c r="SUZ57" s="375"/>
      <c r="SVA57" s="374"/>
      <c r="SVB57" s="375"/>
      <c r="SVC57" s="374"/>
      <c r="SVD57" s="375"/>
      <c r="SVE57" s="374"/>
      <c r="SVF57" s="375"/>
      <c r="SVG57" s="374"/>
      <c r="SVH57" s="375"/>
      <c r="SVI57" s="374"/>
      <c r="SVJ57" s="375"/>
      <c r="SVK57" s="374"/>
      <c r="SVL57" s="375"/>
      <c r="SVM57" s="374"/>
      <c r="SVN57" s="375"/>
      <c r="SVO57" s="374"/>
      <c r="SVP57" s="375"/>
      <c r="SVQ57" s="374"/>
      <c r="SVR57" s="375"/>
      <c r="SVS57" s="374"/>
      <c r="SVT57" s="375"/>
      <c r="SVU57" s="374"/>
      <c r="SVV57" s="375"/>
      <c r="SVW57" s="374"/>
      <c r="SVX57" s="375"/>
      <c r="SVY57" s="374"/>
      <c r="SVZ57" s="375"/>
      <c r="SWA57" s="374"/>
      <c r="SWB57" s="375"/>
      <c r="SWC57" s="374"/>
      <c r="SWD57" s="375"/>
      <c r="SWE57" s="374"/>
      <c r="SWF57" s="375"/>
      <c r="SWG57" s="374"/>
      <c r="SWH57" s="375"/>
      <c r="SWI57" s="374"/>
      <c r="SWJ57" s="375"/>
      <c r="SWK57" s="374"/>
      <c r="SWL57" s="375"/>
      <c r="SWM57" s="374"/>
      <c r="SWN57" s="375"/>
      <c r="SWO57" s="374"/>
      <c r="SWP57" s="375"/>
      <c r="SWQ57" s="374"/>
      <c r="SWR57" s="375"/>
      <c r="SWS57" s="374"/>
      <c r="SWT57" s="375"/>
      <c r="SWU57" s="374"/>
      <c r="SWV57" s="375"/>
      <c r="SWW57" s="374"/>
      <c r="SWX57" s="375"/>
      <c r="SWY57" s="374"/>
      <c r="SWZ57" s="375"/>
      <c r="SXA57" s="374"/>
      <c r="SXB57" s="375"/>
      <c r="SXC57" s="374"/>
      <c r="SXD57" s="375"/>
      <c r="SXE57" s="374"/>
      <c r="SXF57" s="375"/>
      <c r="SXG57" s="374"/>
      <c r="SXH57" s="375"/>
      <c r="SXI57" s="374"/>
      <c r="SXJ57" s="375"/>
      <c r="SXK57" s="374"/>
      <c r="SXL57" s="375"/>
      <c r="SXM57" s="374"/>
      <c r="SXN57" s="375"/>
      <c r="SXO57" s="374"/>
      <c r="SXP57" s="375"/>
      <c r="SXQ57" s="374"/>
      <c r="SXR57" s="375"/>
      <c r="SXS57" s="374"/>
      <c r="SXT57" s="375"/>
      <c r="SXU57" s="374"/>
      <c r="SXV57" s="375"/>
      <c r="SXW57" s="374"/>
      <c r="SXX57" s="375"/>
      <c r="SXY57" s="374"/>
      <c r="SXZ57" s="375"/>
      <c r="SYA57" s="374"/>
      <c r="SYB57" s="375"/>
      <c r="SYC57" s="374"/>
      <c r="SYD57" s="375"/>
      <c r="SYE57" s="374"/>
      <c r="SYF57" s="375"/>
      <c r="SYG57" s="374"/>
      <c r="SYH57" s="375"/>
      <c r="SYI57" s="374"/>
      <c r="SYJ57" s="375"/>
      <c r="SYK57" s="374"/>
      <c r="SYL57" s="375"/>
      <c r="SYM57" s="374"/>
      <c r="SYN57" s="375"/>
      <c r="SYO57" s="374"/>
      <c r="SYP57" s="375"/>
      <c r="SYQ57" s="374"/>
      <c r="SYR57" s="375"/>
      <c r="SYS57" s="374"/>
      <c r="SYT57" s="375"/>
      <c r="SYU57" s="374"/>
      <c r="SYV57" s="375"/>
      <c r="SYW57" s="374"/>
      <c r="SYX57" s="375"/>
      <c r="SYY57" s="374"/>
      <c r="SYZ57" s="375"/>
      <c r="SZA57" s="374"/>
      <c r="SZB57" s="375"/>
      <c r="SZC57" s="374"/>
      <c r="SZD57" s="375"/>
      <c r="SZE57" s="374"/>
      <c r="SZF57" s="375"/>
      <c r="SZG57" s="374"/>
      <c r="SZH57" s="375"/>
      <c r="SZI57" s="374"/>
      <c r="SZJ57" s="375"/>
      <c r="SZK57" s="374"/>
      <c r="SZL57" s="375"/>
      <c r="SZM57" s="374"/>
      <c r="SZN57" s="375"/>
      <c r="SZO57" s="374"/>
      <c r="SZP57" s="375"/>
      <c r="SZQ57" s="374"/>
      <c r="SZR57" s="375"/>
      <c r="SZS57" s="374"/>
      <c r="SZT57" s="375"/>
      <c r="SZU57" s="374"/>
      <c r="SZV57" s="375"/>
      <c r="SZW57" s="374"/>
      <c r="SZX57" s="375"/>
      <c r="SZY57" s="374"/>
      <c r="SZZ57" s="375"/>
      <c r="TAA57" s="374"/>
      <c r="TAB57" s="375"/>
      <c r="TAC57" s="374"/>
      <c r="TAD57" s="375"/>
      <c r="TAE57" s="374"/>
      <c r="TAF57" s="375"/>
      <c r="TAG57" s="374"/>
      <c r="TAH57" s="375"/>
      <c r="TAI57" s="374"/>
      <c r="TAJ57" s="375"/>
      <c r="TAK57" s="374"/>
      <c r="TAL57" s="375"/>
      <c r="TAM57" s="374"/>
      <c r="TAN57" s="375"/>
      <c r="TAO57" s="374"/>
      <c r="TAP57" s="375"/>
      <c r="TAQ57" s="374"/>
      <c r="TAR57" s="375"/>
      <c r="TAS57" s="374"/>
      <c r="TAT57" s="375"/>
      <c r="TAU57" s="374"/>
      <c r="TAV57" s="375"/>
      <c r="TAW57" s="374"/>
      <c r="TAX57" s="375"/>
      <c r="TAY57" s="374"/>
      <c r="TAZ57" s="375"/>
      <c r="TBA57" s="374"/>
      <c r="TBB57" s="375"/>
      <c r="TBC57" s="374"/>
      <c r="TBD57" s="375"/>
      <c r="TBE57" s="374"/>
      <c r="TBF57" s="375"/>
      <c r="TBG57" s="374"/>
      <c r="TBH57" s="375"/>
      <c r="TBI57" s="374"/>
      <c r="TBJ57" s="375"/>
      <c r="TBK57" s="374"/>
      <c r="TBL57" s="375"/>
      <c r="TBM57" s="374"/>
      <c r="TBN57" s="375"/>
      <c r="TBO57" s="374"/>
      <c r="TBP57" s="375"/>
      <c r="TBQ57" s="374"/>
      <c r="TBR57" s="375"/>
      <c r="TBS57" s="374"/>
      <c r="TBT57" s="375"/>
      <c r="TBU57" s="374"/>
      <c r="TBV57" s="375"/>
      <c r="TBW57" s="374"/>
      <c r="TBX57" s="375"/>
      <c r="TBY57" s="374"/>
      <c r="TBZ57" s="375"/>
      <c r="TCA57" s="374"/>
      <c r="TCB57" s="375"/>
      <c r="TCC57" s="374"/>
      <c r="TCD57" s="375"/>
      <c r="TCE57" s="374"/>
      <c r="TCF57" s="375"/>
      <c r="TCG57" s="374"/>
      <c r="TCH57" s="375"/>
      <c r="TCI57" s="374"/>
      <c r="TCJ57" s="375"/>
      <c r="TCK57" s="374"/>
      <c r="TCL57" s="375"/>
      <c r="TCM57" s="374"/>
      <c r="TCN57" s="375"/>
      <c r="TCO57" s="374"/>
      <c r="TCP57" s="375"/>
      <c r="TCQ57" s="374"/>
      <c r="TCR57" s="375"/>
      <c r="TCS57" s="374"/>
      <c r="TCT57" s="375"/>
      <c r="TCU57" s="374"/>
      <c r="TCV57" s="375"/>
      <c r="TCW57" s="374"/>
      <c r="TCX57" s="375"/>
      <c r="TCY57" s="374"/>
      <c r="TCZ57" s="375"/>
      <c r="TDA57" s="374"/>
      <c r="TDB57" s="375"/>
      <c r="TDC57" s="374"/>
      <c r="TDD57" s="375"/>
      <c r="TDE57" s="374"/>
      <c r="TDF57" s="375"/>
      <c r="TDG57" s="374"/>
      <c r="TDH57" s="375"/>
      <c r="TDI57" s="374"/>
      <c r="TDJ57" s="375"/>
      <c r="TDK57" s="374"/>
      <c r="TDL57" s="375"/>
      <c r="TDM57" s="374"/>
      <c r="TDN57" s="375"/>
      <c r="TDO57" s="374"/>
      <c r="TDP57" s="375"/>
      <c r="TDQ57" s="374"/>
      <c r="TDR57" s="375"/>
      <c r="TDS57" s="374"/>
      <c r="TDT57" s="375"/>
      <c r="TDU57" s="374"/>
      <c r="TDV57" s="375"/>
      <c r="TDW57" s="374"/>
      <c r="TDX57" s="375"/>
      <c r="TDY57" s="374"/>
      <c r="TDZ57" s="375"/>
      <c r="TEA57" s="374"/>
      <c r="TEB57" s="375"/>
      <c r="TEC57" s="374"/>
      <c r="TED57" s="375"/>
      <c r="TEE57" s="374"/>
      <c r="TEF57" s="375"/>
      <c r="TEG57" s="374"/>
      <c r="TEH57" s="375"/>
      <c r="TEI57" s="374"/>
      <c r="TEJ57" s="375"/>
      <c r="TEK57" s="374"/>
      <c r="TEL57" s="375"/>
      <c r="TEM57" s="374"/>
      <c r="TEN57" s="375"/>
      <c r="TEO57" s="374"/>
      <c r="TEP57" s="375"/>
      <c r="TEQ57" s="374"/>
      <c r="TER57" s="375"/>
      <c r="TES57" s="374"/>
      <c r="TET57" s="375"/>
      <c r="TEU57" s="374"/>
      <c r="TEV57" s="375"/>
      <c r="TEW57" s="374"/>
      <c r="TEX57" s="375"/>
      <c r="TEY57" s="374"/>
      <c r="TEZ57" s="375"/>
      <c r="TFA57" s="374"/>
      <c r="TFB57" s="375"/>
      <c r="TFC57" s="374"/>
      <c r="TFD57" s="375"/>
      <c r="TFE57" s="374"/>
      <c r="TFF57" s="375"/>
      <c r="TFG57" s="374"/>
      <c r="TFH57" s="375"/>
      <c r="TFI57" s="374"/>
      <c r="TFJ57" s="375"/>
      <c r="TFK57" s="374"/>
      <c r="TFL57" s="375"/>
      <c r="TFM57" s="374"/>
      <c r="TFN57" s="375"/>
      <c r="TFO57" s="374"/>
      <c r="TFP57" s="375"/>
      <c r="TFQ57" s="374"/>
      <c r="TFR57" s="375"/>
      <c r="TFS57" s="374"/>
      <c r="TFT57" s="375"/>
      <c r="TFU57" s="374"/>
      <c r="TFV57" s="375"/>
      <c r="TFW57" s="374"/>
      <c r="TFX57" s="375"/>
      <c r="TFY57" s="374"/>
      <c r="TFZ57" s="375"/>
      <c r="TGA57" s="374"/>
      <c r="TGB57" s="375"/>
      <c r="TGC57" s="374"/>
      <c r="TGD57" s="375"/>
      <c r="TGE57" s="374"/>
      <c r="TGF57" s="375"/>
      <c r="TGG57" s="374"/>
      <c r="TGH57" s="375"/>
      <c r="TGI57" s="374"/>
      <c r="TGJ57" s="375"/>
      <c r="TGK57" s="374"/>
      <c r="TGL57" s="375"/>
      <c r="TGM57" s="374"/>
      <c r="TGN57" s="375"/>
      <c r="TGO57" s="374"/>
      <c r="TGP57" s="375"/>
      <c r="TGQ57" s="374"/>
      <c r="TGR57" s="375"/>
      <c r="TGS57" s="374"/>
      <c r="TGT57" s="375"/>
      <c r="TGU57" s="374"/>
      <c r="TGV57" s="375"/>
      <c r="TGW57" s="374"/>
      <c r="TGX57" s="375"/>
      <c r="TGY57" s="374"/>
      <c r="TGZ57" s="375"/>
      <c r="THA57" s="374"/>
      <c r="THB57" s="375"/>
      <c r="THC57" s="374"/>
      <c r="THD57" s="375"/>
      <c r="THE57" s="374"/>
      <c r="THF57" s="375"/>
      <c r="THG57" s="374"/>
      <c r="THH57" s="375"/>
      <c r="THI57" s="374"/>
      <c r="THJ57" s="375"/>
      <c r="THK57" s="374"/>
      <c r="THL57" s="375"/>
      <c r="THM57" s="374"/>
      <c r="THN57" s="375"/>
      <c r="THO57" s="374"/>
      <c r="THP57" s="375"/>
      <c r="THQ57" s="374"/>
      <c r="THR57" s="375"/>
      <c r="THS57" s="374"/>
      <c r="THT57" s="375"/>
      <c r="THU57" s="374"/>
      <c r="THV57" s="375"/>
      <c r="THW57" s="374"/>
      <c r="THX57" s="375"/>
      <c r="THY57" s="374"/>
      <c r="THZ57" s="375"/>
      <c r="TIA57" s="374"/>
      <c r="TIB57" s="375"/>
      <c r="TIC57" s="374"/>
      <c r="TID57" s="375"/>
      <c r="TIE57" s="374"/>
      <c r="TIF57" s="375"/>
      <c r="TIG57" s="374"/>
      <c r="TIH57" s="375"/>
      <c r="TII57" s="374"/>
      <c r="TIJ57" s="375"/>
      <c r="TIK57" s="374"/>
      <c r="TIL57" s="375"/>
      <c r="TIM57" s="374"/>
      <c r="TIN57" s="375"/>
      <c r="TIO57" s="374"/>
      <c r="TIP57" s="375"/>
      <c r="TIQ57" s="374"/>
      <c r="TIR57" s="375"/>
      <c r="TIS57" s="374"/>
      <c r="TIT57" s="375"/>
      <c r="TIU57" s="374"/>
      <c r="TIV57" s="375"/>
      <c r="TIW57" s="374"/>
      <c r="TIX57" s="375"/>
      <c r="TIY57" s="374"/>
      <c r="TIZ57" s="375"/>
      <c r="TJA57" s="374"/>
      <c r="TJB57" s="375"/>
      <c r="TJC57" s="374"/>
      <c r="TJD57" s="375"/>
      <c r="TJE57" s="374"/>
      <c r="TJF57" s="375"/>
      <c r="TJG57" s="374"/>
      <c r="TJH57" s="375"/>
      <c r="TJI57" s="374"/>
      <c r="TJJ57" s="375"/>
      <c r="TJK57" s="374"/>
      <c r="TJL57" s="375"/>
      <c r="TJM57" s="374"/>
      <c r="TJN57" s="375"/>
      <c r="TJO57" s="374"/>
      <c r="TJP57" s="375"/>
      <c r="TJQ57" s="374"/>
      <c r="TJR57" s="375"/>
      <c r="TJS57" s="374"/>
      <c r="TJT57" s="375"/>
      <c r="TJU57" s="374"/>
      <c r="TJV57" s="375"/>
      <c r="TJW57" s="374"/>
      <c r="TJX57" s="375"/>
      <c r="TJY57" s="374"/>
      <c r="TJZ57" s="375"/>
      <c r="TKA57" s="374"/>
      <c r="TKB57" s="375"/>
      <c r="TKC57" s="374"/>
      <c r="TKD57" s="375"/>
      <c r="TKE57" s="374"/>
      <c r="TKF57" s="375"/>
      <c r="TKG57" s="374"/>
      <c r="TKH57" s="375"/>
      <c r="TKI57" s="374"/>
      <c r="TKJ57" s="375"/>
      <c r="TKK57" s="374"/>
      <c r="TKL57" s="375"/>
      <c r="TKM57" s="374"/>
      <c r="TKN57" s="375"/>
      <c r="TKO57" s="374"/>
      <c r="TKP57" s="375"/>
      <c r="TKQ57" s="374"/>
      <c r="TKR57" s="375"/>
      <c r="TKS57" s="374"/>
      <c r="TKT57" s="375"/>
      <c r="TKU57" s="374"/>
      <c r="TKV57" s="375"/>
      <c r="TKW57" s="374"/>
      <c r="TKX57" s="375"/>
      <c r="TKY57" s="374"/>
      <c r="TKZ57" s="375"/>
      <c r="TLA57" s="374"/>
      <c r="TLB57" s="375"/>
      <c r="TLC57" s="374"/>
      <c r="TLD57" s="375"/>
      <c r="TLE57" s="374"/>
      <c r="TLF57" s="375"/>
      <c r="TLG57" s="374"/>
      <c r="TLH57" s="375"/>
      <c r="TLI57" s="374"/>
      <c r="TLJ57" s="375"/>
      <c r="TLK57" s="374"/>
      <c r="TLL57" s="375"/>
      <c r="TLM57" s="374"/>
      <c r="TLN57" s="375"/>
      <c r="TLO57" s="374"/>
      <c r="TLP57" s="375"/>
      <c r="TLQ57" s="374"/>
      <c r="TLR57" s="375"/>
      <c r="TLS57" s="374"/>
      <c r="TLT57" s="375"/>
      <c r="TLU57" s="374"/>
      <c r="TLV57" s="375"/>
      <c r="TLW57" s="374"/>
      <c r="TLX57" s="375"/>
      <c r="TLY57" s="374"/>
      <c r="TLZ57" s="375"/>
      <c r="TMA57" s="374"/>
      <c r="TMB57" s="375"/>
      <c r="TMC57" s="374"/>
      <c r="TMD57" s="375"/>
      <c r="TME57" s="374"/>
      <c r="TMF57" s="375"/>
      <c r="TMG57" s="374"/>
      <c r="TMH57" s="375"/>
      <c r="TMI57" s="374"/>
      <c r="TMJ57" s="375"/>
      <c r="TMK57" s="374"/>
      <c r="TML57" s="375"/>
      <c r="TMM57" s="374"/>
      <c r="TMN57" s="375"/>
      <c r="TMO57" s="374"/>
      <c r="TMP57" s="375"/>
      <c r="TMQ57" s="374"/>
      <c r="TMR57" s="375"/>
      <c r="TMS57" s="374"/>
      <c r="TMT57" s="375"/>
      <c r="TMU57" s="374"/>
      <c r="TMV57" s="375"/>
      <c r="TMW57" s="374"/>
      <c r="TMX57" s="375"/>
      <c r="TMY57" s="374"/>
      <c r="TMZ57" s="375"/>
      <c r="TNA57" s="374"/>
      <c r="TNB57" s="375"/>
      <c r="TNC57" s="374"/>
      <c r="TND57" s="375"/>
      <c r="TNE57" s="374"/>
      <c r="TNF57" s="375"/>
      <c r="TNG57" s="374"/>
      <c r="TNH57" s="375"/>
      <c r="TNI57" s="374"/>
      <c r="TNJ57" s="375"/>
      <c r="TNK57" s="374"/>
      <c r="TNL57" s="375"/>
      <c r="TNM57" s="374"/>
      <c r="TNN57" s="375"/>
      <c r="TNO57" s="374"/>
      <c r="TNP57" s="375"/>
      <c r="TNQ57" s="374"/>
      <c r="TNR57" s="375"/>
      <c r="TNS57" s="374"/>
      <c r="TNT57" s="375"/>
      <c r="TNU57" s="374"/>
      <c r="TNV57" s="375"/>
      <c r="TNW57" s="374"/>
      <c r="TNX57" s="375"/>
      <c r="TNY57" s="374"/>
      <c r="TNZ57" s="375"/>
      <c r="TOA57" s="374"/>
      <c r="TOB57" s="375"/>
      <c r="TOC57" s="374"/>
      <c r="TOD57" s="375"/>
      <c r="TOE57" s="374"/>
      <c r="TOF57" s="375"/>
      <c r="TOG57" s="374"/>
      <c r="TOH57" s="375"/>
      <c r="TOI57" s="374"/>
      <c r="TOJ57" s="375"/>
      <c r="TOK57" s="374"/>
      <c r="TOL57" s="375"/>
      <c r="TOM57" s="374"/>
      <c r="TON57" s="375"/>
      <c r="TOO57" s="374"/>
      <c r="TOP57" s="375"/>
      <c r="TOQ57" s="374"/>
      <c r="TOR57" s="375"/>
      <c r="TOS57" s="374"/>
      <c r="TOT57" s="375"/>
      <c r="TOU57" s="374"/>
      <c r="TOV57" s="375"/>
      <c r="TOW57" s="374"/>
      <c r="TOX57" s="375"/>
      <c r="TOY57" s="374"/>
      <c r="TOZ57" s="375"/>
      <c r="TPA57" s="374"/>
      <c r="TPB57" s="375"/>
      <c r="TPC57" s="374"/>
      <c r="TPD57" s="375"/>
      <c r="TPE57" s="374"/>
      <c r="TPF57" s="375"/>
      <c r="TPG57" s="374"/>
      <c r="TPH57" s="375"/>
      <c r="TPI57" s="374"/>
      <c r="TPJ57" s="375"/>
      <c r="TPK57" s="374"/>
      <c r="TPL57" s="375"/>
      <c r="TPM57" s="374"/>
      <c r="TPN57" s="375"/>
      <c r="TPO57" s="374"/>
      <c r="TPP57" s="375"/>
      <c r="TPQ57" s="374"/>
      <c r="TPR57" s="375"/>
      <c r="TPS57" s="374"/>
      <c r="TPT57" s="375"/>
      <c r="TPU57" s="374"/>
      <c r="TPV57" s="375"/>
      <c r="TPW57" s="374"/>
      <c r="TPX57" s="375"/>
      <c r="TPY57" s="374"/>
      <c r="TPZ57" s="375"/>
      <c r="TQA57" s="374"/>
      <c r="TQB57" s="375"/>
      <c r="TQC57" s="374"/>
      <c r="TQD57" s="375"/>
      <c r="TQE57" s="374"/>
      <c r="TQF57" s="375"/>
      <c r="TQG57" s="374"/>
      <c r="TQH57" s="375"/>
      <c r="TQI57" s="374"/>
      <c r="TQJ57" s="375"/>
      <c r="TQK57" s="374"/>
      <c r="TQL57" s="375"/>
      <c r="TQM57" s="374"/>
      <c r="TQN57" s="375"/>
      <c r="TQO57" s="374"/>
      <c r="TQP57" s="375"/>
      <c r="TQQ57" s="374"/>
      <c r="TQR57" s="375"/>
      <c r="TQS57" s="374"/>
      <c r="TQT57" s="375"/>
      <c r="TQU57" s="374"/>
      <c r="TQV57" s="375"/>
      <c r="TQW57" s="374"/>
      <c r="TQX57" s="375"/>
      <c r="TQY57" s="374"/>
      <c r="TQZ57" s="375"/>
      <c r="TRA57" s="374"/>
      <c r="TRB57" s="375"/>
      <c r="TRC57" s="374"/>
      <c r="TRD57" s="375"/>
      <c r="TRE57" s="374"/>
      <c r="TRF57" s="375"/>
      <c r="TRG57" s="374"/>
      <c r="TRH57" s="375"/>
      <c r="TRI57" s="374"/>
      <c r="TRJ57" s="375"/>
      <c r="TRK57" s="374"/>
      <c r="TRL57" s="375"/>
      <c r="TRM57" s="374"/>
      <c r="TRN57" s="375"/>
      <c r="TRO57" s="374"/>
      <c r="TRP57" s="375"/>
      <c r="TRQ57" s="374"/>
      <c r="TRR57" s="375"/>
      <c r="TRS57" s="374"/>
      <c r="TRT57" s="375"/>
      <c r="TRU57" s="374"/>
      <c r="TRV57" s="375"/>
      <c r="TRW57" s="374"/>
      <c r="TRX57" s="375"/>
      <c r="TRY57" s="374"/>
      <c r="TRZ57" s="375"/>
      <c r="TSA57" s="374"/>
      <c r="TSB57" s="375"/>
      <c r="TSC57" s="374"/>
      <c r="TSD57" s="375"/>
      <c r="TSE57" s="374"/>
      <c r="TSF57" s="375"/>
      <c r="TSG57" s="374"/>
      <c r="TSH57" s="375"/>
      <c r="TSI57" s="374"/>
      <c r="TSJ57" s="375"/>
      <c r="TSK57" s="374"/>
      <c r="TSL57" s="375"/>
      <c r="TSM57" s="374"/>
      <c r="TSN57" s="375"/>
      <c r="TSO57" s="374"/>
      <c r="TSP57" s="375"/>
      <c r="TSQ57" s="374"/>
      <c r="TSR57" s="375"/>
      <c r="TSS57" s="374"/>
      <c r="TST57" s="375"/>
      <c r="TSU57" s="374"/>
      <c r="TSV57" s="375"/>
      <c r="TSW57" s="374"/>
      <c r="TSX57" s="375"/>
      <c r="TSY57" s="374"/>
      <c r="TSZ57" s="375"/>
      <c r="TTA57" s="374"/>
      <c r="TTB57" s="375"/>
      <c r="TTC57" s="374"/>
      <c r="TTD57" s="375"/>
      <c r="TTE57" s="374"/>
      <c r="TTF57" s="375"/>
      <c r="TTG57" s="374"/>
      <c r="TTH57" s="375"/>
      <c r="TTI57" s="374"/>
      <c r="TTJ57" s="375"/>
      <c r="TTK57" s="374"/>
      <c r="TTL57" s="375"/>
      <c r="TTM57" s="374"/>
      <c r="TTN57" s="375"/>
      <c r="TTO57" s="374"/>
      <c r="TTP57" s="375"/>
      <c r="TTQ57" s="374"/>
      <c r="TTR57" s="375"/>
      <c r="TTS57" s="374"/>
      <c r="TTT57" s="375"/>
      <c r="TTU57" s="374"/>
      <c r="TTV57" s="375"/>
      <c r="TTW57" s="374"/>
      <c r="TTX57" s="375"/>
      <c r="TTY57" s="374"/>
      <c r="TTZ57" s="375"/>
      <c r="TUA57" s="374"/>
      <c r="TUB57" s="375"/>
      <c r="TUC57" s="374"/>
      <c r="TUD57" s="375"/>
      <c r="TUE57" s="374"/>
      <c r="TUF57" s="375"/>
      <c r="TUG57" s="374"/>
      <c r="TUH57" s="375"/>
      <c r="TUI57" s="374"/>
      <c r="TUJ57" s="375"/>
      <c r="TUK57" s="374"/>
      <c r="TUL57" s="375"/>
      <c r="TUM57" s="374"/>
      <c r="TUN57" s="375"/>
      <c r="TUO57" s="374"/>
      <c r="TUP57" s="375"/>
      <c r="TUQ57" s="374"/>
      <c r="TUR57" s="375"/>
      <c r="TUS57" s="374"/>
      <c r="TUT57" s="375"/>
      <c r="TUU57" s="374"/>
      <c r="TUV57" s="375"/>
      <c r="TUW57" s="374"/>
      <c r="TUX57" s="375"/>
      <c r="TUY57" s="374"/>
      <c r="TUZ57" s="375"/>
      <c r="TVA57" s="374"/>
      <c r="TVB57" s="375"/>
      <c r="TVC57" s="374"/>
      <c r="TVD57" s="375"/>
      <c r="TVE57" s="374"/>
      <c r="TVF57" s="375"/>
      <c r="TVG57" s="374"/>
      <c r="TVH57" s="375"/>
      <c r="TVI57" s="374"/>
      <c r="TVJ57" s="375"/>
      <c r="TVK57" s="374"/>
      <c r="TVL57" s="375"/>
      <c r="TVM57" s="374"/>
      <c r="TVN57" s="375"/>
      <c r="TVO57" s="374"/>
      <c r="TVP57" s="375"/>
      <c r="TVQ57" s="374"/>
      <c r="TVR57" s="375"/>
      <c r="TVS57" s="374"/>
      <c r="TVT57" s="375"/>
      <c r="TVU57" s="374"/>
      <c r="TVV57" s="375"/>
      <c r="TVW57" s="374"/>
      <c r="TVX57" s="375"/>
      <c r="TVY57" s="374"/>
      <c r="TVZ57" s="375"/>
      <c r="TWA57" s="374"/>
      <c r="TWB57" s="375"/>
      <c r="TWC57" s="374"/>
      <c r="TWD57" s="375"/>
      <c r="TWE57" s="374"/>
      <c r="TWF57" s="375"/>
      <c r="TWG57" s="374"/>
      <c r="TWH57" s="375"/>
      <c r="TWI57" s="374"/>
      <c r="TWJ57" s="375"/>
      <c r="TWK57" s="374"/>
      <c r="TWL57" s="375"/>
      <c r="TWM57" s="374"/>
      <c r="TWN57" s="375"/>
      <c r="TWO57" s="374"/>
      <c r="TWP57" s="375"/>
      <c r="TWQ57" s="374"/>
      <c r="TWR57" s="375"/>
      <c r="TWS57" s="374"/>
      <c r="TWT57" s="375"/>
      <c r="TWU57" s="374"/>
      <c r="TWV57" s="375"/>
      <c r="TWW57" s="374"/>
      <c r="TWX57" s="375"/>
      <c r="TWY57" s="374"/>
      <c r="TWZ57" s="375"/>
      <c r="TXA57" s="374"/>
      <c r="TXB57" s="375"/>
      <c r="TXC57" s="374"/>
      <c r="TXD57" s="375"/>
      <c r="TXE57" s="374"/>
      <c r="TXF57" s="375"/>
      <c r="TXG57" s="374"/>
      <c r="TXH57" s="375"/>
      <c r="TXI57" s="374"/>
      <c r="TXJ57" s="375"/>
      <c r="TXK57" s="374"/>
      <c r="TXL57" s="375"/>
      <c r="TXM57" s="374"/>
      <c r="TXN57" s="375"/>
      <c r="TXO57" s="374"/>
      <c r="TXP57" s="375"/>
      <c r="TXQ57" s="374"/>
      <c r="TXR57" s="375"/>
      <c r="TXS57" s="374"/>
      <c r="TXT57" s="375"/>
      <c r="TXU57" s="374"/>
      <c r="TXV57" s="375"/>
      <c r="TXW57" s="374"/>
      <c r="TXX57" s="375"/>
      <c r="TXY57" s="374"/>
      <c r="TXZ57" s="375"/>
      <c r="TYA57" s="374"/>
      <c r="TYB57" s="375"/>
      <c r="TYC57" s="374"/>
      <c r="TYD57" s="375"/>
      <c r="TYE57" s="374"/>
      <c r="TYF57" s="375"/>
      <c r="TYG57" s="374"/>
      <c r="TYH57" s="375"/>
      <c r="TYI57" s="374"/>
      <c r="TYJ57" s="375"/>
      <c r="TYK57" s="374"/>
      <c r="TYL57" s="375"/>
      <c r="TYM57" s="374"/>
      <c r="TYN57" s="375"/>
      <c r="TYO57" s="374"/>
      <c r="TYP57" s="375"/>
      <c r="TYQ57" s="374"/>
      <c r="TYR57" s="375"/>
      <c r="TYS57" s="374"/>
      <c r="TYT57" s="375"/>
      <c r="TYU57" s="374"/>
      <c r="TYV57" s="375"/>
      <c r="TYW57" s="374"/>
      <c r="TYX57" s="375"/>
      <c r="TYY57" s="374"/>
      <c r="TYZ57" s="375"/>
      <c r="TZA57" s="374"/>
      <c r="TZB57" s="375"/>
      <c r="TZC57" s="374"/>
      <c r="TZD57" s="375"/>
      <c r="TZE57" s="374"/>
      <c r="TZF57" s="375"/>
      <c r="TZG57" s="374"/>
      <c r="TZH57" s="375"/>
      <c r="TZI57" s="374"/>
      <c r="TZJ57" s="375"/>
      <c r="TZK57" s="374"/>
      <c r="TZL57" s="375"/>
      <c r="TZM57" s="374"/>
      <c r="TZN57" s="375"/>
      <c r="TZO57" s="374"/>
      <c r="TZP57" s="375"/>
      <c r="TZQ57" s="374"/>
      <c r="TZR57" s="375"/>
      <c r="TZS57" s="374"/>
      <c r="TZT57" s="375"/>
      <c r="TZU57" s="374"/>
      <c r="TZV57" s="375"/>
      <c r="TZW57" s="374"/>
      <c r="TZX57" s="375"/>
      <c r="TZY57" s="374"/>
      <c r="TZZ57" s="375"/>
      <c r="UAA57" s="374"/>
      <c r="UAB57" s="375"/>
      <c r="UAC57" s="374"/>
      <c r="UAD57" s="375"/>
      <c r="UAE57" s="374"/>
      <c r="UAF57" s="375"/>
      <c r="UAG57" s="374"/>
      <c r="UAH57" s="375"/>
      <c r="UAI57" s="374"/>
      <c r="UAJ57" s="375"/>
      <c r="UAK57" s="374"/>
      <c r="UAL57" s="375"/>
      <c r="UAM57" s="374"/>
      <c r="UAN57" s="375"/>
      <c r="UAO57" s="374"/>
      <c r="UAP57" s="375"/>
      <c r="UAQ57" s="374"/>
      <c r="UAR57" s="375"/>
      <c r="UAS57" s="374"/>
      <c r="UAT57" s="375"/>
      <c r="UAU57" s="374"/>
      <c r="UAV57" s="375"/>
      <c r="UAW57" s="374"/>
      <c r="UAX57" s="375"/>
      <c r="UAY57" s="374"/>
      <c r="UAZ57" s="375"/>
      <c r="UBA57" s="374"/>
      <c r="UBB57" s="375"/>
      <c r="UBC57" s="374"/>
      <c r="UBD57" s="375"/>
      <c r="UBE57" s="374"/>
      <c r="UBF57" s="375"/>
      <c r="UBG57" s="374"/>
      <c r="UBH57" s="375"/>
      <c r="UBI57" s="374"/>
      <c r="UBJ57" s="375"/>
      <c r="UBK57" s="374"/>
      <c r="UBL57" s="375"/>
      <c r="UBM57" s="374"/>
      <c r="UBN57" s="375"/>
      <c r="UBO57" s="374"/>
      <c r="UBP57" s="375"/>
      <c r="UBQ57" s="374"/>
      <c r="UBR57" s="375"/>
      <c r="UBS57" s="374"/>
      <c r="UBT57" s="375"/>
      <c r="UBU57" s="374"/>
      <c r="UBV57" s="375"/>
      <c r="UBW57" s="374"/>
      <c r="UBX57" s="375"/>
      <c r="UBY57" s="374"/>
      <c r="UBZ57" s="375"/>
      <c r="UCA57" s="374"/>
      <c r="UCB57" s="375"/>
      <c r="UCC57" s="374"/>
      <c r="UCD57" s="375"/>
      <c r="UCE57" s="374"/>
      <c r="UCF57" s="375"/>
      <c r="UCG57" s="374"/>
      <c r="UCH57" s="375"/>
      <c r="UCI57" s="374"/>
      <c r="UCJ57" s="375"/>
      <c r="UCK57" s="374"/>
      <c r="UCL57" s="375"/>
      <c r="UCM57" s="374"/>
      <c r="UCN57" s="375"/>
      <c r="UCO57" s="374"/>
      <c r="UCP57" s="375"/>
      <c r="UCQ57" s="374"/>
      <c r="UCR57" s="375"/>
      <c r="UCS57" s="374"/>
      <c r="UCT57" s="375"/>
      <c r="UCU57" s="374"/>
      <c r="UCV57" s="375"/>
      <c r="UCW57" s="374"/>
      <c r="UCX57" s="375"/>
      <c r="UCY57" s="374"/>
      <c r="UCZ57" s="375"/>
      <c r="UDA57" s="374"/>
      <c r="UDB57" s="375"/>
      <c r="UDC57" s="374"/>
      <c r="UDD57" s="375"/>
      <c r="UDE57" s="374"/>
      <c r="UDF57" s="375"/>
      <c r="UDG57" s="374"/>
      <c r="UDH57" s="375"/>
      <c r="UDI57" s="374"/>
      <c r="UDJ57" s="375"/>
      <c r="UDK57" s="374"/>
      <c r="UDL57" s="375"/>
      <c r="UDM57" s="374"/>
      <c r="UDN57" s="375"/>
      <c r="UDO57" s="374"/>
      <c r="UDP57" s="375"/>
      <c r="UDQ57" s="374"/>
      <c r="UDR57" s="375"/>
      <c r="UDS57" s="374"/>
      <c r="UDT57" s="375"/>
      <c r="UDU57" s="374"/>
      <c r="UDV57" s="375"/>
      <c r="UDW57" s="374"/>
      <c r="UDX57" s="375"/>
      <c r="UDY57" s="374"/>
      <c r="UDZ57" s="375"/>
      <c r="UEA57" s="374"/>
      <c r="UEB57" s="375"/>
      <c r="UEC57" s="374"/>
      <c r="UED57" s="375"/>
      <c r="UEE57" s="374"/>
      <c r="UEF57" s="375"/>
      <c r="UEG57" s="374"/>
      <c r="UEH57" s="375"/>
      <c r="UEI57" s="374"/>
      <c r="UEJ57" s="375"/>
      <c r="UEK57" s="374"/>
      <c r="UEL57" s="375"/>
      <c r="UEM57" s="374"/>
      <c r="UEN57" s="375"/>
      <c r="UEO57" s="374"/>
      <c r="UEP57" s="375"/>
      <c r="UEQ57" s="374"/>
      <c r="UER57" s="375"/>
      <c r="UES57" s="374"/>
      <c r="UET57" s="375"/>
      <c r="UEU57" s="374"/>
      <c r="UEV57" s="375"/>
      <c r="UEW57" s="374"/>
      <c r="UEX57" s="375"/>
      <c r="UEY57" s="374"/>
      <c r="UEZ57" s="375"/>
      <c r="UFA57" s="374"/>
      <c r="UFB57" s="375"/>
      <c r="UFC57" s="374"/>
      <c r="UFD57" s="375"/>
      <c r="UFE57" s="374"/>
      <c r="UFF57" s="375"/>
      <c r="UFG57" s="374"/>
      <c r="UFH57" s="375"/>
      <c r="UFI57" s="374"/>
      <c r="UFJ57" s="375"/>
      <c r="UFK57" s="374"/>
      <c r="UFL57" s="375"/>
      <c r="UFM57" s="374"/>
      <c r="UFN57" s="375"/>
      <c r="UFO57" s="374"/>
      <c r="UFP57" s="375"/>
      <c r="UFQ57" s="374"/>
      <c r="UFR57" s="375"/>
      <c r="UFS57" s="374"/>
      <c r="UFT57" s="375"/>
      <c r="UFU57" s="374"/>
      <c r="UFV57" s="375"/>
      <c r="UFW57" s="374"/>
      <c r="UFX57" s="375"/>
      <c r="UFY57" s="374"/>
      <c r="UFZ57" s="375"/>
      <c r="UGA57" s="374"/>
      <c r="UGB57" s="375"/>
      <c r="UGC57" s="374"/>
      <c r="UGD57" s="375"/>
      <c r="UGE57" s="374"/>
      <c r="UGF57" s="375"/>
      <c r="UGG57" s="374"/>
      <c r="UGH57" s="375"/>
      <c r="UGI57" s="374"/>
      <c r="UGJ57" s="375"/>
      <c r="UGK57" s="374"/>
      <c r="UGL57" s="375"/>
      <c r="UGM57" s="374"/>
      <c r="UGN57" s="375"/>
      <c r="UGO57" s="374"/>
      <c r="UGP57" s="375"/>
      <c r="UGQ57" s="374"/>
      <c r="UGR57" s="375"/>
      <c r="UGS57" s="374"/>
      <c r="UGT57" s="375"/>
      <c r="UGU57" s="374"/>
      <c r="UGV57" s="375"/>
      <c r="UGW57" s="374"/>
      <c r="UGX57" s="375"/>
      <c r="UGY57" s="374"/>
      <c r="UGZ57" s="375"/>
      <c r="UHA57" s="374"/>
      <c r="UHB57" s="375"/>
      <c r="UHC57" s="374"/>
      <c r="UHD57" s="375"/>
      <c r="UHE57" s="374"/>
      <c r="UHF57" s="375"/>
      <c r="UHG57" s="374"/>
      <c r="UHH57" s="375"/>
      <c r="UHI57" s="374"/>
      <c r="UHJ57" s="375"/>
      <c r="UHK57" s="374"/>
      <c r="UHL57" s="375"/>
      <c r="UHM57" s="374"/>
      <c r="UHN57" s="375"/>
      <c r="UHO57" s="374"/>
      <c r="UHP57" s="375"/>
      <c r="UHQ57" s="374"/>
      <c r="UHR57" s="375"/>
      <c r="UHS57" s="374"/>
      <c r="UHT57" s="375"/>
      <c r="UHU57" s="374"/>
      <c r="UHV57" s="375"/>
      <c r="UHW57" s="374"/>
      <c r="UHX57" s="375"/>
      <c r="UHY57" s="374"/>
      <c r="UHZ57" s="375"/>
      <c r="UIA57" s="374"/>
      <c r="UIB57" s="375"/>
      <c r="UIC57" s="374"/>
      <c r="UID57" s="375"/>
      <c r="UIE57" s="374"/>
      <c r="UIF57" s="375"/>
      <c r="UIG57" s="374"/>
      <c r="UIH57" s="375"/>
      <c r="UII57" s="374"/>
      <c r="UIJ57" s="375"/>
      <c r="UIK57" s="374"/>
      <c r="UIL57" s="375"/>
      <c r="UIM57" s="374"/>
      <c r="UIN57" s="375"/>
      <c r="UIO57" s="374"/>
      <c r="UIP57" s="375"/>
      <c r="UIQ57" s="374"/>
      <c r="UIR57" s="375"/>
      <c r="UIS57" s="374"/>
      <c r="UIT57" s="375"/>
      <c r="UIU57" s="374"/>
      <c r="UIV57" s="375"/>
      <c r="UIW57" s="374"/>
      <c r="UIX57" s="375"/>
      <c r="UIY57" s="374"/>
      <c r="UIZ57" s="375"/>
      <c r="UJA57" s="374"/>
      <c r="UJB57" s="375"/>
      <c r="UJC57" s="374"/>
      <c r="UJD57" s="375"/>
      <c r="UJE57" s="374"/>
      <c r="UJF57" s="375"/>
      <c r="UJG57" s="374"/>
      <c r="UJH57" s="375"/>
      <c r="UJI57" s="374"/>
      <c r="UJJ57" s="375"/>
      <c r="UJK57" s="374"/>
      <c r="UJL57" s="375"/>
      <c r="UJM57" s="374"/>
      <c r="UJN57" s="375"/>
      <c r="UJO57" s="374"/>
      <c r="UJP57" s="375"/>
      <c r="UJQ57" s="374"/>
      <c r="UJR57" s="375"/>
      <c r="UJS57" s="374"/>
      <c r="UJT57" s="375"/>
      <c r="UJU57" s="374"/>
      <c r="UJV57" s="375"/>
      <c r="UJW57" s="374"/>
      <c r="UJX57" s="375"/>
      <c r="UJY57" s="374"/>
      <c r="UJZ57" s="375"/>
      <c r="UKA57" s="374"/>
      <c r="UKB57" s="375"/>
      <c r="UKC57" s="374"/>
      <c r="UKD57" s="375"/>
      <c r="UKE57" s="374"/>
      <c r="UKF57" s="375"/>
      <c r="UKG57" s="374"/>
      <c r="UKH57" s="375"/>
      <c r="UKI57" s="374"/>
      <c r="UKJ57" s="375"/>
      <c r="UKK57" s="374"/>
      <c r="UKL57" s="375"/>
      <c r="UKM57" s="374"/>
      <c r="UKN57" s="375"/>
      <c r="UKO57" s="374"/>
      <c r="UKP57" s="375"/>
      <c r="UKQ57" s="374"/>
      <c r="UKR57" s="375"/>
      <c r="UKS57" s="374"/>
      <c r="UKT57" s="375"/>
      <c r="UKU57" s="374"/>
      <c r="UKV57" s="375"/>
      <c r="UKW57" s="374"/>
      <c r="UKX57" s="375"/>
      <c r="UKY57" s="374"/>
      <c r="UKZ57" s="375"/>
      <c r="ULA57" s="374"/>
      <c r="ULB57" s="375"/>
      <c r="ULC57" s="374"/>
      <c r="ULD57" s="375"/>
      <c r="ULE57" s="374"/>
      <c r="ULF57" s="375"/>
      <c r="ULG57" s="374"/>
      <c r="ULH57" s="375"/>
      <c r="ULI57" s="374"/>
      <c r="ULJ57" s="375"/>
      <c r="ULK57" s="374"/>
      <c r="ULL57" s="375"/>
      <c r="ULM57" s="374"/>
      <c r="ULN57" s="375"/>
      <c r="ULO57" s="374"/>
      <c r="ULP57" s="375"/>
      <c r="ULQ57" s="374"/>
      <c r="ULR57" s="375"/>
      <c r="ULS57" s="374"/>
      <c r="ULT57" s="375"/>
      <c r="ULU57" s="374"/>
      <c r="ULV57" s="375"/>
      <c r="ULW57" s="374"/>
      <c r="ULX57" s="375"/>
      <c r="ULY57" s="374"/>
      <c r="ULZ57" s="375"/>
      <c r="UMA57" s="374"/>
      <c r="UMB57" s="375"/>
      <c r="UMC57" s="374"/>
      <c r="UMD57" s="375"/>
      <c r="UME57" s="374"/>
      <c r="UMF57" s="375"/>
      <c r="UMG57" s="374"/>
      <c r="UMH57" s="375"/>
      <c r="UMI57" s="374"/>
      <c r="UMJ57" s="375"/>
      <c r="UMK57" s="374"/>
      <c r="UML57" s="375"/>
      <c r="UMM57" s="374"/>
      <c r="UMN57" s="375"/>
      <c r="UMO57" s="374"/>
      <c r="UMP57" s="375"/>
      <c r="UMQ57" s="374"/>
      <c r="UMR57" s="375"/>
      <c r="UMS57" s="374"/>
      <c r="UMT57" s="375"/>
      <c r="UMU57" s="374"/>
      <c r="UMV57" s="375"/>
      <c r="UMW57" s="374"/>
      <c r="UMX57" s="375"/>
      <c r="UMY57" s="374"/>
      <c r="UMZ57" s="375"/>
      <c r="UNA57" s="374"/>
      <c r="UNB57" s="375"/>
      <c r="UNC57" s="374"/>
      <c r="UND57" s="375"/>
      <c r="UNE57" s="374"/>
      <c r="UNF57" s="375"/>
      <c r="UNG57" s="374"/>
      <c r="UNH57" s="375"/>
      <c r="UNI57" s="374"/>
      <c r="UNJ57" s="375"/>
      <c r="UNK57" s="374"/>
      <c r="UNL57" s="375"/>
      <c r="UNM57" s="374"/>
      <c r="UNN57" s="375"/>
      <c r="UNO57" s="374"/>
      <c r="UNP57" s="375"/>
      <c r="UNQ57" s="374"/>
      <c r="UNR57" s="375"/>
      <c r="UNS57" s="374"/>
      <c r="UNT57" s="375"/>
      <c r="UNU57" s="374"/>
      <c r="UNV57" s="375"/>
      <c r="UNW57" s="374"/>
      <c r="UNX57" s="375"/>
      <c r="UNY57" s="374"/>
      <c r="UNZ57" s="375"/>
      <c r="UOA57" s="374"/>
      <c r="UOB57" s="375"/>
      <c r="UOC57" s="374"/>
      <c r="UOD57" s="375"/>
      <c r="UOE57" s="374"/>
      <c r="UOF57" s="375"/>
      <c r="UOG57" s="374"/>
      <c r="UOH57" s="375"/>
      <c r="UOI57" s="374"/>
      <c r="UOJ57" s="375"/>
      <c r="UOK57" s="374"/>
      <c r="UOL57" s="375"/>
      <c r="UOM57" s="374"/>
      <c r="UON57" s="375"/>
      <c r="UOO57" s="374"/>
      <c r="UOP57" s="375"/>
      <c r="UOQ57" s="374"/>
      <c r="UOR57" s="375"/>
      <c r="UOS57" s="374"/>
      <c r="UOT57" s="375"/>
      <c r="UOU57" s="374"/>
      <c r="UOV57" s="375"/>
      <c r="UOW57" s="374"/>
      <c r="UOX57" s="375"/>
      <c r="UOY57" s="374"/>
      <c r="UOZ57" s="375"/>
      <c r="UPA57" s="374"/>
      <c r="UPB57" s="375"/>
      <c r="UPC57" s="374"/>
      <c r="UPD57" s="375"/>
      <c r="UPE57" s="374"/>
      <c r="UPF57" s="375"/>
      <c r="UPG57" s="374"/>
      <c r="UPH57" s="375"/>
      <c r="UPI57" s="374"/>
      <c r="UPJ57" s="375"/>
      <c r="UPK57" s="374"/>
      <c r="UPL57" s="375"/>
      <c r="UPM57" s="374"/>
      <c r="UPN57" s="375"/>
      <c r="UPO57" s="374"/>
      <c r="UPP57" s="375"/>
      <c r="UPQ57" s="374"/>
      <c r="UPR57" s="375"/>
      <c r="UPS57" s="374"/>
      <c r="UPT57" s="375"/>
      <c r="UPU57" s="374"/>
      <c r="UPV57" s="375"/>
      <c r="UPW57" s="374"/>
      <c r="UPX57" s="375"/>
      <c r="UPY57" s="374"/>
      <c r="UPZ57" s="375"/>
      <c r="UQA57" s="374"/>
      <c r="UQB57" s="375"/>
      <c r="UQC57" s="374"/>
      <c r="UQD57" s="375"/>
      <c r="UQE57" s="374"/>
      <c r="UQF57" s="375"/>
      <c r="UQG57" s="374"/>
      <c r="UQH57" s="375"/>
      <c r="UQI57" s="374"/>
      <c r="UQJ57" s="375"/>
      <c r="UQK57" s="374"/>
      <c r="UQL57" s="375"/>
      <c r="UQM57" s="374"/>
      <c r="UQN57" s="375"/>
      <c r="UQO57" s="374"/>
      <c r="UQP57" s="375"/>
      <c r="UQQ57" s="374"/>
      <c r="UQR57" s="375"/>
      <c r="UQS57" s="374"/>
      <c r="UQT57" s="375"/>
      <c r="UQU57" s="374"/>
      <c r="UQV57" s="375"/>
      <c r="UQW57" s="374"/>
      <c r="UQX57" s="375"/>
      <c r="UQY57" s="374"/>
      <c r="UQZ57" s="375"/>
      <c r="URA57" s="374"/>
      <c r="URB57" s="375"/>
      <c r="URC57" s="374"/>
      <c r="URD57" s="375"/>
      <c r="URE57" s="374"/>
      <c r="URF57" s="375"/>
      <c r="URG57" s="374"/>
      <c r="URH57" s="375"/>
      <c r="URI57" s="374"/>
      <c r="URJ57" s="375"/>
      <c r="URK57" s="374"/>
      <c r="URL57" s="375"/>
      <c r="URM57" s="374"/>
      <c r="URN57" s="375"/>
      <c r="URO57" s="374"/>
      <c r="URP57" s="375"/>
      <c r="URQ57" s="374"/>
      <c r="URR57" s="375"/>
      <c r="URS57" s="374"/>
      <c r="URT57" s="375"/>
      <c r="URU57" s="374"/>
      <c r="URV57" s="375"/>
      <c r="URW57" s="374"/>
      <c r="URX57" s="375"/>
      <c r="URY57" s="374"/>
      <c r="URZ57" s="375"/>
      <c r="USA57" s="374"/>
      <c r="USB57" s="375"/>
      <c r="USC57" s="374"/>
      <c r="USD57" s="375"/>
      <c r="USE57" s="374"/>
      <c r="USF57" s="375"/>
      <c r="USG57" s="374"/>
      <c r="USH57" s="375"/>
      <c r="USI57" s="374"/>
      <c r="USJ57" s="375"/>
      <c r="USK57" s="374"/>
      <c r="USL57" s="375"/>
      <c r="USM57" s="374"/>
      <c r="USN57" s="375"/>
      <c r="USO57" s="374"/>
      <c r="USP57" s="375"/>
      <c r="USQ57" s="374"/>
      <c r="USR57" s="375"/>
      <c r="USS57" s="374"/>
      <c r="UST57" s="375"/>
      <c r="USU57" s="374"/>
      <c r="USV57" s="375"/>
      <c r="USW57" s="374"/>
      <c r="USX57" s="375"/>
      <c r="USY57" s="374"/>
      <c r="USZ57" s="375"/>
      <c r="UTA57" s="374"/>
      <c r="UTB57" s="375"/>
      <c r="UTC57" s="374"/>
      <c r="UTD57" s="375"/>
      <c r="UTE57" s="374"/>
      <c r="UTF57" s="375"/>
      <c r="UTG57" s="374"/>
      <c r="UTH57" s="375"/>
      <c r="UTI57" s="374"/>
      <c r="UTJ57" s="375"/>
      <c r="UTK57" s="374"/>
      <c r="UTL57" s="375"/>
      <c r="UTM57" s="374"/>
      <c r="UTN57" s="375"/>
      <c r="UTO57" s="374"/>
      <c r="UTP57" s="375"/>
      <c r="UTQ57" s="374"/>
      <c r="UTR57" s="375"/>
      <c r="UTS57" s="374"/>
      <c r="UTT57" s="375"/>
      <c r="UTU57" s="374"/>
      <c r="UTV57" s="375"/>
      <c r="UTW57" s="374"/>
      <c r="UTX57" s="375"/>
      <c r="UTY57" s="374"/>
      <c r="UTZ57" s="375"/>
      <c r="UUA57" s="374"/>
      <c r="UUB57" s="375"/>
      <c r="UUC57" s="374"/>
      <c r="UUD57" s="375"/>
      <c r="UUE57" s="374"/>
      <c r="UUF57" s="375"/>
      <c r="UUG57" s="374"/>
      <c r="UUH57" s="375"/>
      <c r="UUI57" s="374"/>
      <c r="UUJ57" s="375"/>
      <c r="UUK57" s="374"/>
      <c r="UUL57" s="375"/>
      <c r="UUM57" s="374"/>
      <c r="UUN57" s="375"/>
      <c r="UUO57" s="374"/>
      <c r="UUP57" s="375"/>
      <c r="UUQ57" s="374"/>
      <c r="UUR57" s="375"/>
      <c r="UUS57" s="374"/>
      <c r="UUT57" s="375"/>
      <c r="UUU57" s="374"/>
      <c r="UUV57" s="375"/>
      <c r="UUW57" s="374"/>
      <c r="UUX57" s="375"/>
      <c r="UUY57" s="374"/>
      <c r="UUZ57" s="375"/>
      <c r="UVA57" s="374"/>
      <c r="UVB57" s="375"/>
      <c r="UVC57" s="374"/>
      <c r="UVD57" s="375"/>
      <c r="UVE57" s="374"/>
      <c r="UVF57" s="375"/>
      <c r="UVG57" s="374"/>
      <c r="UVH57" s="375"/>
      <c r="UVI57" s="374"/>
      <c r="UVJ57" s="375"/>
      <c r="UVK57" s="374"/>
      <c r="UVL57" s="375"/>
      <c r="UVM57" s="374"/>
      <c r="UVN57" s="375"/>
      <c r="UVO57" s="374"/>
      <c r="UVP57" s="375"/>
      <c r="UVQ57" s="374"/>
      <c r="UVR57" s="375"/>
      <c r="UVS57" s="374"/>
      <c r="UVT57" s="375"/>
      <c r="UVU57" s="374"/>
      <c r="UVV57" s="375"/>
      <c r="UVW57" s="374"/>
      <c r="UVX57" s="375"/>
      <c r="UVY57" s="374"/>
      <c r="UVZ57" s="375"/>
      <c r="UWA57" s="374"/>
      <c r="UWB57" s="375"/>
      <c r="UWC57" s="374"/>
      <c r="UWD57" s="375"/>
      <c r="UWE57" s="374"/>
      <c r="UWF57" s="375"/>
      <c r="UWG57" s="374"/>
      <c r="UWH57" s="375"/>
      <c r="UWI57" s="374"/>
      <c r="UWJ57" s="375"/>
      <c r="UWK57" s="374"/>
      <c r="UWL57" s="375"/>
      <c r="UWM57" s="374"/>
      <c r="UWN57" s="375"/>
      <c r="UWO57" s="374"/>
      <c r="UWP57" s="375"/>
      <c r="UWQ57" s="374"/>
      <c r="UWR57" s="375"/>
      <c r="UWS57" s="374"/>
      <c r="UWT57" s="375"/>
      <c r="UWU57" s="374"/>
      <c r="UWV57" s="375"/>
      <c r="UWW57" s="374"/>
      <c r="UWX57" s="375"/>
      <c r="UWY57" s="374"/>
      <c r="UWZ57" s="375"/>
      <c r="UXA57" s="374"/>
      <c r="UXB57" s="375"/>
      <c r="UXC57" s="374"/>
      <c r="UXD57" s="375"/>
      <c r="UXE57" s="374"/>
      <c r="UXF57" s="375"/>
      <c r="UXG57" s="374"/>
      <c r="UXH57" s="375"/>
      <c r="UXI57" s="374"/>
      <c r="UXJ57" s="375"/>
      <c r="UXK57" s="374"/>
      <c r="UXL57" s="375"/>
      <c r="UXM57" s="374"/>
      <c r="UXN57" s="375"/>
      <c r="UXO57" s="374"/>
      <c r="UXP57" s="375"/>
      <c r="UXQ57" s="374"/>
      <c r="UXR57" s="375"/>
      <c r="UXS57" s="374"/>
      <c r="UXT57" s="375"/>
      <c r="UXU57" s="374"/>
      <c r="UXV57" s="375"/>
      <c r="UXW57" s="374"/>
      <c r="UXX57" s="375"/>
      <c r="UXY57" s="374"/>
      <c r="UXZ57" s="375"/>
      <c r="UYA57" s="374"/>
      <c r="UYB57" s="375"/>
      <c r="UYC57" s="374"/>
      <c r="UYD57" s="375"/>
      <c r="UYE57" s="374"/>
      <c r="UYF57" s="375"/>
      <c r="UYG57" s="374"/>
      <c r="UYH57" s="375"/>
      <c r="UYI57" s="374"/>
      <c r="UYJ57" s="375"/>
      <c r="UYK57" s="374"/>
      <c r="UYL57" s="375"/>
      <c r="UYM57" s="374"/>
      <c r="UYN57" s="375"/>
      <c r="UYO57" s="374"/>
      <c r="UYP57" s="375"/>
      <c r="UYQ57" s="374"/>
      <c r="UYR57" s="375"/>
      <c r="UYS57" s="374"/>
      <c r="UYT57" s="375"/>
      <c r="UYU57" s="374"/>
      <c r="UYV57" s="375"/>
      <c r="UYW57" s="374"/>
      <c r="UYX57" s="375"/>
      <c r="UYY57" s="374"/>
      <c r="UYZ57" s="375"/>
      <c r="UZA57" s="374"/>
      <c r="UZB57" s="375"/>
      <c r="UZC57" s="374"/>
      <c r="UZD57" s="375"/>
      <c r="UZE57" s="374"/>
      <c r="UZF57" s="375"/>
      <c r="UZG57" s="374"/>
      <c r="UZH57" s="375"/>
      <c r="UZI57" s="374"/>
      <c r="UZJ57" s="375"/>
      <c r="UZK57" s="374"/>
      <c r="UZL57" s="375"/>
      <c r="UZM57" s="374"/>
      <c r="UZN57" s="375"/>
      <c r="UZO57" s="374"/>
      <c r="UZP57" s="375"/>
      <c r="UZQ57" s="374"/>
      <c r="UZR57" s="375"/>
      <c r="UZS57" s="374"/>
      <c r="UZT57" s="375"/>
      <c r="UZU57" s="374"/>
      <c r="UZV57" s="375"/>
      <c r="UZW57" s="374"/>
      <c r="UZX57" s="375"/>
      <c r="UZY57" s="374"/>
      <c r="UZZ57" s="375"/>
      <c r="VAA57" s="374"/>
      <c r="VAB57" s="375"/>
      <c r="VAC57" s="374"/>
      <c r="VAD57" s="375"/>
      <c r="VAE57" s="374"/>
      <c r="VAF57" s="375"/>
      <c r="VAG57" s="374"/>
      <c r="VAH57" s="375"/>
      <c r="VAI57" s="374"/>
      <c r="VAJ57" s="375"/>
      <c r="VAK57" s="374"/>
      <c r="VAL57" s="375"/>
      <c r="VAM57" s="374"/>
      <c r="VAN57" s="375"/>
      <c r="VAO57" s="374"/>
      <c r="VAP57" s="375"/>
      <c r="VAQ57" s="374"/>
      <c r="VAR57" s="375"/>
      <c r="VAS57" s="374"/>
      <c r="VAT57" s="375"/>
      <c r="VAU57" s="374"/>
      <c r="VAV57" s="375"/>
      <c r="VAW57" s="374"/>
      <c r="VAX57" s="375"/>
      <c r="VAY57" s="374"/>
      <c r="VAZ57" s="375"/>
      <c r="VBA57" s="374"/>
      <c r="VBB57" s="375"/>
      <c r="VBC57" s="374"/>
      <c r="VBD57" s="375"/>
      <c r="VBE57" s="374"/>
      <c r="VBF57" s="375"/>
      <c r="VBG57" s="374"/>
      <c r="VBH57" s="375"/>
      <c r="VBI57" s="374"/>
      <c r="VBJ57" s="375"/>
      <c r="VBK57" s="374"/>
      <c r="VBL57" s="375"/>
      <c r="VBM57" s="374"/>
      <c r="VBN57" s="375"/>
      <c r="VBO57" s="374"/>
      <c r="VBP57" s="375"/>
      <c r="VBQ57" s="374"/>
      <c r="VBR57" s="375"/>
      <c r="VBS57" s="374"/>
      <c r="VBT57" s="375"/>
      <c r="VBU57" s="374"/>
      <c r="VBV57" s="375"/>
      <c r="VBW57" s="374"/>
      <c r="VBX57" s="375"/>
      <c r="VBY57" s="374"/>
      <c r="VBZ57" s="375"/>
      <c r="VCA57" s="374"/>
      <c r="VCB57" s="375"/>
      <c r="VCC57" s="374"/>
      <c r="VCD57" s="375"/>
      <c r="VCE57" s="374"/>
      <c r="VCF57" s="375"/>
      <c r="VCG57" s="374"/>
      <c r="VCH57" s="375"/>
      <c r="VCI57" s="374"/>
      <c r="VCJ57" s="375"/>
      <c r="VCK57" s="374"/>
      <c r="VCL57" s="375"/>
      <c r="VCM57" s="374"/>
      <c r="VCN57" s="375"/>
      <c r="VCO57" s="374"/>
      <c r="VCP57" s="375"/>
      <c r="VCQ57" s="374"/>
      <c r="VCR57" s="375"/>
      <c r="VCS57" s="374"/>
      <c r="VCT57" s="375"/>
      <c r="VCU57" s="374"/>
      <c r="VCV57" s="375"/>
      <c r="VCW57" s="374"/>
      <c r="VCX57" s="375"/>
      <c r="VCY57" s="374"/>
      <c r="VCZ57" s="375"/>
      <c r="VDA57" s="374"/>
      <c r="VDB57" s="375"/>
      <c r="VDC57" s="374"/>
      <c r="VDD57" s="375"/>
      <c r="VDE57" s="374"/>
      <c r="VDF57" s="375"/>
      <c r="VDG57" s="374"/>
      <c r="VDH57" s="375"/>
      <c r="VDI57" s="374"/>
      <c r="VDJ57" s="375"/>
      <c r="VDK57" s="374"/>
      <c r="VDL57" s="375"/>
      <c r="VDM57" s="374"/>
      <c r="VDN57" s="375"/>
      <c r="VDO57" s="374"/>
      <c r="VDP57" s="375"/>
      <c r="VDQ57" s="374"/>
      <c r="VDR57" s="375"/>
      <c r="VDS57" s="374"/>
      <c r="VDT57" s="375"/>
      <c r="VDU57" s="374"/>
      <c r="VDV57" s="375"/>
      <c r="VDW57" s="374"/>
      <c r="VDX57" s="375"/>
      <c r="VDY57" s="374"/>
      <c r="VDZ57" s="375"/>
      <c r="VEA57" s="374"/>
      <c r="VEB57" s="375"/>
      <c r="VEC57" s="374"/>
      <c r="VED57" s="375"/>
      <c r="VEE57" s="374"/>
      <c r="VEF57" s="375"/>
      <c r="VEG57" s="374"/>
      <c r="VEH57" s="375"/>
      <c r="VEI57" s="374"/>
      <c r="VEJ57" s="375"/>
      <c r="VEK57" s="374"/>
      <c r="VEL57" s="375"/>
      <c r="VEM57" s="374"/>
      <c r="VEN57" s="375"/>
      <c r="VEO57" s="374"/>
      <c r="VEP57" s="375"/>
      <c r="VEQ57" s="374"/>
      <c r="VER57" s="375"/>
      <c r="VES57" s="374"/>
      <c r="VET57" s="375"/>
      <c r="VEU57" s="374"/>
      <c r="VEV57" s="375"/>
      <c r="VEW57" s="374"/>
      <c r="VEX57" s="375"/>
      <c r="VEY57" s="374"/>
      <c r="VEZ57" s="375"/>
      <c r="VFA57" s="374"/>
      <c r="VFB57" s="375"/>
      <c r="VFC57" s="374"/>
      <c r="VFD57" s="375"/>
      <c r="VFE57" s="374"/>
      <c r="VFF57" s="375"/>
      <c r="VFG57" s="374"/>
      <c r="VFH57" s="375"/>
      <c r="VFI57" s="374"/>
      <c r="VFJ57" s="375"/>
      <c r="VFK57" s="374"/>
      <c r="VFL57" s="375"/>
      <c r="VFM57" s="374"/>
      <c r="VFN57" s="375"/>
      <c r="VFO57" s="374"/>
      <c r="VFP57" s="375"/>
      <c r="VFQ57" s="374"/>
      <c r="VFR57" s="375"/>
      <c r="VFS57" s="374"/>
      <c r="VFT57" s="375"/>
      <c r="VFU57" s="374"/>
      <c r="VFV57" s="375"/>
      <c r="VFW57" s="374"/>
      <c r="VFX57" s="375"/>
      <c r="VFY57" s="374"/>
      <c r="VFZ57" s="375"/>
      <c r="VGA57" s="374"/>
      <c r="VGB57" s="375"/>
      <c r="VGC57" s="374"/>
      <c r="VGD57" s="375"/>
      <c r="VGE57" s="374"/>
      <c r="VGF57" s="375"/>
      <c r="VGG57" s="374"/>
      <c r="VGH57" s="375"/>
      <c r="VGI57" s="374"/>
      <c r="VGJ57" s="375"/>
      <c r="VGK57" s="374"/>
      <c r="VGL57" s="375"/>
      <c r="VGM57" s="374"/>
      <c r="VGN57" s="375"/>
      <c r="VGO57" s="374"/>
      <c r="VGP57" s="375"/>
      <c r="VGQ57" s="374"/>
      <c r="VGR57" s="375"/>
      <c r="VGS57" s="374"/>
      <c r="VGT57" s="375"/>
      <c r="VGU57" s="374"/>
      <c r="VGV57" s="375"/>
      <c r="VGW57" s="374"/>
      <c r="VGX57" s="375"/>
      <c r="VGY57" s="374"/>
      <c r="VGZ57" s="375"/>
      <c r="VHA57" s="374"/>
      <c r="VHB57" s="375"/>
      <c r="VHC57" s="374"/>
      <c r="VHD57" s="375"/>
      <c r="VHE57" s="374"/>
      <c r="VHF57" s="375"/>
      <c r="VHG57" s="374"/>
      <c r="VHH57" s="375"/>
      <c r="VHI57" s="374"/>
      <c r="VHJ57" s="375"/>
      <c r="VHK57" s="374"/>
      <c r="VHL57" s="375"/>
      <c r="VHM57" s="374"/>
      <c r="VHN57" s="375"/>
      <c r="VHO57" s="374"/>
      <c r="VHP57" s="375"/>
      <c r="VHQ57" s="374"/>
      <c r="VHR57" s="375"/>
      <c r="VHS57" s="374"/>
      <c r="VHT57" s="375"/>
      <c r="VHU57" s="374"/>
      <c r="VHV57" s="375"/>
      <c r="VHW57" s="374"/>
      <c r="VHX57" s="375"/>
      <c r="VHY57" s="374"/>
      <c r="VHZ57" s="375"/>
      <c r="VIA57" s="374"/>
      <c r="VIB57" s="375"/>
      <c r="VIC57" s="374"/>
      <c r="VID57" s="375"/>
      <c r="VIE57" s="374"/>
      <c r="VIF57" s="375"/>
      <c r="VIG57" s="374"/>
      <c r="VIH57" s="375"/>
      <c r="VII57" s="374"/>
      <c r="VIJ57" s="375"/>
      <c r="VIK57" s="374"/>
      <c r="VIL57" s="375"/>
      <c r="VIM57" s="374"/>
      <c r="VIN57" s="375"/>
      <c r="VIO57" s="374"/>
      <c r="VIP57" s="375"/>
      <c r="VIQ57" s="374"/>
      <c r="VIR57" s="375"/>
      <c r="VIS57" s="374"/>
      <c r="VIT57" s="375"/>
      <c r="VIU57" s="374"/>
      <c r="VIV57" s="375"/>
      <c r="VIW57" s="374"/>
      <c r="VIX57" s="375"/>
      <c r="VIY57" s="374"/>
      <c r="VIZ57" s="375"/>
      <c r="VJA57" s="374"/>
      <c r="VJB57" s="375"/>
      <c r="VJC57" s="374"/>
      <c r="VJD57" s="375"/>
      <c r="VJE57" s="374"/>
      <c r="VJF57" s="375"/>
      <c r="VJG57" s="374"/>
      <c r="VJH57" s="375"/>
      <c r="VJI57" s="374"/>
      <c r="VJJ57" s="375"/>
      <c r="VJK57" s="374"/>
      <c r="VJL57" s="375"/>
      <c r="VJM57" s="374"/>
      <c r="VJN57" s="375"/>
      <c r="VJO57" s="374"/>
      <c r="VJP57" s="375"/>
      <c r="VJQ57" s="374"/>
      <c r="VJR57" s="375"/>
      <c r="VJS57" s="374"/>
      <c r="VJT57" s="375"/>
      <c r="VJU57" s="374"/>
      <c r="VJV57" s="375"/>
      <c r="VJW57" s="374"/>
      <c r="VJX57" s="375"/>
      <c r="VJY57" s="374"/>
      <c r="VJZ57" s="375"/>
      <c r="VKA57" s="374"/>
      <c r="VKB57" s="375"/>
      <c r="VKC57" s="374"/>
      <c r="VKD57" s="375"/>
      <c r="VKE57" s="374"/>
      <c r="VKF57" s="375"/>
      <c r="VKG57" s="374"/>
      <c r="VKH57" s="375"/>
      <c r="VKI57" s="374"/>
      <c r="VKJ57" s="375"/>
      <c r="VKK57" s="374"/>
      <c r="VKL57" s="375"/>
      <c r="VKM57" s="374"/>
      <c r="VKN57" s="375"/>
      <c r="VKO57" s="374"/>
      <c r="VKP57" s="375"/>
      <c r="VKQ57" s="374"/>
      <c r="VKR57" s="375"/>
      <c r="VKS57" s="374"/>
      <c r="VKT57" s="375"/>
      <c r="VKU57" s="374"/>
      <c r="VKV57" s="375"/>
      <c r="VKW57" s="374"/>
      <c r="VKX57" s="375"/>
      <c r="VKY57" s="374"/>
      <c r="VKZ57" s="375"/>
      <c r="VLA57" s="374"/>
      <c r="VLB57" s="375"/>
      <c r="VLC57" s="374"/>
      <c r="VLD57" s="375"/>
      <c r="VLE57" s="374"/>
      <c r="VLF57" s="375"/>
      <c r="VLG57" s="374"/>
      <c r="VLH57" s="375"/>
      <c r="VLI57" s="374"/>
      <c r="VLJ57" s="375"/>
      <c r="VLK57" s="374"/>
      <c r="VLL57" s="375"/>
      <c r="VLM57" s="374"/>
      <c r="VLN57" s="375"/>
      <c r="VLO57" s="374"/>
      <c r="VLP57" s="375"/>
      <c r="VLQ57" s="374"/>
      <c r="VLR57" s="375"/>
      <c r="VLS57" s="374"/>
      <c r="VLT57" s="375"/>
      <c r="VLU57" s="374"/>
      <c r="VLV57" s="375"/>
      <c r="VLW57" s="374"/>
      <c r="VLX57" s="375"/>
      <c r="VLY57" s="374"/>
      <c r="VLZ57" s="375"/>
      <c r="VMA57" s="374"/>
      <c r="VMB57" s="375"/>
      <c r="VMC57" s="374"/>
      <c r="VMD57" s="375"/>
      <c r="VME57" s="374"/>
      <c r="VMF57" s="375"/>
      <c r="VMG57" s="374"/>
      <c r="VMH57" s="375"/>
      <c r="VMI57" s="374"/>
      <c r="VMJ57" s="375"/>
      <c r="VMK57" s="374"/>
      <c r="VML57" s="375"/>
      <c r="VMM57" s="374"/>
      <c r="VMN57" s="375"/>
      <c r="VMO57" s="374"/>
      <c r="VMP57" s="375"/>
      <c r="VMQ57" s="374"/>
      <c r="VMR57" s="375"/>
      <c r="VMS57" s="374"/>
      <c r="VMT57" s="375"/>
      <c r="VMU57" s="374"/>
      <c r="VMV57" s="375"/>
      <c r="VMW57" s="374"/>
      <c r="VMX57" s="375"/>
      <c r="VMY57" s="374"/>
      <c r="VMZ57" s="375"/>
      <c r="VNA57" s="374"/>
      <c r="VNB57" s="375"/>
      <c r="VNC57" s="374"/>
      <c r="VND57" s="375"/>
      <c r="VNE57" s="374"/>
      <c r="VNF57" s="375"/>
      <c r="VNG57" s="374"/>
      <c r="VNH57" s="375"/>
      <c r="VNI57" s="374"/>
      <c r="VNJ57" s="375"/>
      <c r="VNK57" s="374"/>
      <c r="VNL57" s="375"/>
      <c r="VNM57" s="374"/>
      <c r="VNN57" s="375"/>
      <c r="VNO57" s="374"/>
      <c r="VNP57" s="375"/>
      <c r="VNQ57" s="374"/>
      <c r="VNR57" s="375"/>
      <c r="VNS57" s="374"/>
      <c r="VNT57" s="375"/>
      <c r="VNU57" s="374"/>
      <c r="VNV57" s="375"/>
      <c r="VNW57" s="374"/>
      <c r="VNX57" s="375"/>
      <c r="VNY57" s="374"/>
      <c r="VNZ57" s="375"/>
      <c r="VOA57" s="374"/>
      <c r="VOB57" s="375"/>
      <c r="VOC57" s="374"/>
      <c r="VOD57" s="375"/>
      <c r="VOE57" s="374"/>
      <c r="VOF57" s="375"/>
      <c r="VOG57" s="374"/>
      <c r="VOH57" s="375"/>
      <c r="VOI57" s="374"/>
      <c r="VOJ57" s="375"/>
      <c r="VOK57" s="374"/>
      <c r="VOL57" s="375"/>
      <c r="VOM57" s="374"/>
      <c r="VON57" s="375"/>
      <c r="VOO57" s="374"/>
      <c r="VOP57" s="375"/>
      <c r="VOQ57" s="374"/>
      <c r="VOR57" s="375"/>
      <c r="VOS57" s="374"/>
      <c r="VOT57" s="375"/>
      <c r="VOU57" s="374"/>
      <c r="VOV57" s="375"/>
      <c r="VOW57" s="374"/>
      <c r="VOX57" s="375"/>
      <c r="VOY57" s="374"/>
      <c r="VOZ57" s="375"/>
      <c r="VPA57" s="374"/>
      <c r="VPB57" s="375"/>
      <c r="VPC57" s="374"/>
      <c r="VPD57" s="375"/>
      <c r="VPE57" s="374"/>
      <c r="VPF57" s="375"/>
      <c r="VPG57" s="374"/>
      <c r="VPH57" s="375"/>
      <c r="VPI57" s="374"/>
      <c r="VPJ57" s="375"/>
      <c r="VPK57" s="374"/>
      <c r="VPL57" s="375"/>
      <c r="VPM57" s="374"/>
      <c r="VPN57" s="375"/>
      <c r="VPO57" s="374"/>
      <c r="VPP57" s="375"/>
      <c r="VPQ57" s="374"/>
      <c r="VPR57" s="375"/>
      <c r="VPS57" s="374"/>
      <c r="VPT57" s="375"/>
      <c r="VPU57" s="374"/>
      <c r="VPV57" s="375"/>
      <c r="VPW57" s="374"/>
      <c r="VPX57" s="375"/>
      <c r="VPY57" s="374"/>
      <c r="VPZ57" s="375"/>
      <c r="VQA57" s="374"/>
      <c r="VQB57" s="375"/>
      <c r="VQC57" s="374"/>
      <c r="VQD57" s="375"/>
      <c r="VQE57" s="374"/>
      <c r="VQF57" s="375"/>
      <c r="VQG57" s="374"/>
      <c r="VQH57" s="375"/>
      <c r="VQI57" s="374"/>
      <c r="VQJ57" s="375"/>
      <c r="VQK57" s="374"/>
      <c r="VQL57" s="375"/>
      <c r="VQM57" s="374"/>
      <c r="VQN57" s="375"/>
      <c r="VQO57" s="374"/>
      <c r="VQP57" s="375"/>
      <c r="VQQ57" s="374"/>
      <c r="VQR57" s="375"/>
      <c r="VQS57" s="374"/>
      <c r="VQT57" s="375"/>
      <c r="VQU57" s="374"/>
      <c r="VQV57" s="375"/>
      <c r="VQW57" s="374"/>
      <c r="VQX57" s="375"/>
      <c r="VQY57" s="374"/>
      <c r="VQZ57" s="375"/>
      <c r="VRA57" s="374"/>
      <c r="VRB57" s="375"/>
      <c r="VRC57" s="374"/>
      <c r="VRD57" s="375"/>
      <c r="VRE57" s="374"/>
      <c r="VRF57" s="375"/>
      <c r="VRG57" s="374"/>
      <c r="VRH57" s="375"/>
      <c r="VRI57" s="374"/>
      <c r="VRJ57" s="375"/>
      <c r="VRK57" s="374"/>
      <c r="VRL57" s="375"/>
      <c r="VRM57" s="374"/>
      <c r="VRN57" s="375"/>
      <c r="VRO57" s="374"/>
      <c r="VRP57" s="375"/>
      <c r="VRQ57" s="374"/>
      <c r="VRR57" s="375"/>
      <c r="VRS57" s="374"/>
      <c r="VRT57" s="375"/>
      <c r="VRU57" s="374"/>
      <c r="VRV57" s="375"/>
      <c r="VRW57" s="374"/>
      <c r="VRX57" s="375"/>
      <c r="VRY57" s="374"/>
      <c r="VRZ57" s="375"/>
      <c r="VSA57" s="374"/>
      <c r="VSB57" s="375"/>
      <c r="VSC57" s="374"/>
      <c r="VSD57" s="375"/>
      <c r="VSE57" s="374"/>
      <c r="VSF57" s="375"/>
      <c r="VSG57" s="374"/>
      <c r="VSH57" s="375"/>
      <c r="VSI57" s="374"/>
      <c r="VSJ57" s="375"/>
      <c r="VSK57" s="374"/>
      <c r="VSL57" s="375"/>
      <c r="VSM57" s="374"/>
      <c r="VSN57" s="375"/>
      <c r="VSO57" s="374"/>
      <c r="VSP57" s="375"/>
      <c r="VSQ57" s="374"/>
      <c r="VSR57" s="375"/>
      <c r="VSS57" s="374"/>
      <c r="VST57" s="375"/>
      <c r="VSU57" s="374"/>
      <c r="VSV57" s="375"/>
      <c r="VSW57" s="374"/>
      <c r="VSX57" s="375"/>
      <c r="VSY57" s="374"/>
      <c r="VSZ57" s="375"/>
      <c r="VTA57" s="374"/>
      <c r="VTB57" s="375"/>
      <c r="VTC57" s="374"/>
      <c r="VTD57" s="375"/>
      <c r="VTE57" s="374"/>
      <c r="VTF57" s="375"/>
      <c r="VTG57" s="374"/>
      <c r="VTH57" s="375"/>
      <c r="VTI57" s="374"/>
      <c r="VTJ57" s="375"/>
      <c r="VTK57" s="374"/>
      <c r="VTL57" s="375"/>
      <c r="VTM57" s="374"/>
      <c r="VTN57" s="375"/>
      <c r="VTO57" s="374"/>
      <c r="VTP57" s="375"/>
      <c r="VTQ57" s="374"/>
      <c r="VTR57" s="375"/>
      <c r="VTS57" s="374"/>
      <c r="VTT57" s="375"/>
      <c r="VTU57" s="374"/>
      <c r="VTV57" s="375"/>
      <c r="VTW57" s="374"/>
      <c r="VTX57" s="375"/>
      <c r="VTY57" s="374"/>
      <c r="VTZ57" s="375"/>
      <c r="VUA57" s="374"/>
      <c r="VUB57" s="375"/>
      <c r="VUC57" s="374"/>
      <c r="VUD57" s="375"/>
      <c r="VUE57" s="374"/>
      <c r="VUF57" s="375"/>
      <c r="VUG57" s="374"/>
      <c r="VUH57" s="375"/>
      <c r="VUI57" s="374"/>
      <c r="VUJ57" s="375"/>
      <c r="VUK57" s="374"/>
      <c r="VUL57" s="375"/>
      <c r="VUM57" s="374"/>
      <c r="VUN57" s="375"/>
      <c r="VUO57" s="374"/>
      <c r="VUP57" s="375"/>
      <c r="VUQ57" s="374"/>
      <c r="VUR57" s="375"/>
      <c r="VUS57" s="374"/>
      <c r="VUT57" s="375"/>
      <c r="VUU57" s="374"/>
      <c r="VUV57" s="375"/>
      <c r="VUW57" s="374"/>
      <c r="VUX57" s="375"/>
      <c r="VUY57" s="374"/>
      <c r="VUZ57" s="375"/>
      <c r="VVA57" s="374"/>
      <c r="VVB57" s="375"/>
      <c r="VVC57" s="374"/>
      <c r="VVD57" s="375"/>
      <c r="VVE57" s="374"/>
      <c r="VVF57" s="375"/>
      <c r="VVG57" s="374"/>
      <c r="VVH57" s="375"/>
      <c r="VVI57" s="374"/>
      <c r="VVJ57" s="375"/>
      <c r="VVK57" s="374"/>
      <c r="VVL57" s="375"/>
      <c r="VVM57" s="374"/>
      <c r="VVN57" s="375"/>
      <c r="VVO57" s="374"/>
      <c r="VVP57" s="375"/>
      <c r="VVQ57" s="374"/>
      <c r="VVR57" s="375"/>
      <c r="VVS57" s="374"/>
      <c r="VVT57" s="375"/>
      <c r="VVU57" s="374"/>
      <c r="VVV57" s="375"/>
      <c r="VVW57" s="374"/>
      <c r="VVX57" s="375"/>
      <c r="VVY57" s="374"/>
      <c r="VVZ57" s="375"/>
      <c r="VWA57" s="374"/>
      <c r="VWB57" s="375"/>
      <c r="VWC57" s="374"/>
      <c r="VWD57" s="375"/>
      <c r="VWE57" s="374"/>
      <c r="VWF57" s="375"/>
      <c r="VWG57" s="374"/>
      <c r="VWH57" s="375"/>
      <c r="VWI57" s="374"/>
      <c r="VWJ57" s="375"/>
      <c r="VWK57" s="374"/>
      <c r="VWL57" s="375"/>
      <c r="VWM57" s="374"/>
      <c r="VWN57" s="375"/>
      <c r="VWO57" s="374"/>
      <c r="VWP57" s="375"/>
      <c r="VWQ57" s="374"/>
      <c r="VWR57" s="375"/>
      <c r="VWS57" s="374"/>
      <c r="VWT57" s="375"/>
      <c r="VWU57" s="374"/>
      <c r="VWV57" s="375"/>
      <c r="VWW57" s="374"/>
      <c r="VWX57" s="375"/>
      <c r="VWY57" s="374"/>
      <c r="VWZ57" s="375"/>
      <c r="VXA57" s="374"/>
      <c r="VXB57" s="375"/>
      <c r="VXC57" s="374"/>
      <c r="VXD57" s="375"/>
      <c r="VXE57" s="374"/>
      <c r="VXF57" s="375"/>
      <c r="VXG57" s="374"/>
      <c r="VXH57" s="375"/>
      <c r="VXI57" s="374"/>
      <c r="VXJ57" s="375"/>
      <c r="VXK57" s="374"/>
      <c r="VXL57" s="375"/>
      <c r="VXM57" s="374"/>
      <c r="VXN57" s="375"/>
      <c r="VXO57" s="374"/>
      <c r="VXP57" s="375"/>
      <c r="VXQ57" s="374"/>
      <c r="VXR57" s="375"/>
      <c r="VXS57" s="374"/>
      <c r="VXT57" s="375"/>
      <c r="VXU57" s="374"/>
      <c r="VXV57" s="375"/>
      <c r="VXW57" s="374"/>
      <c r="VXX57" s="375"/>
      <c r="VXY57" s="374"/>
      <c r="VXZ57" s="375"/>
      <c r="VYA57" s="374"/>
      <c r="VYB57" s="375"/>
      <c r="VYC57" s="374"/>
      <c r="VYD57" s="375"/>
      <c r="VYE57" s="374"/>
      <c r="VYF57" s="375"/>
      <c r="VYG57" s="374"/>
      <c r="VYH57" s="375"/>
      <c r="VYI57" s="374"/>
      <c r="VYJ57" s="375"/>
      <c r="VYK57" s="374"/>
      <c r="VYL57" s="375"/>
      <c r="VYM57" s="374"/>
      <c r="VYN57" s="375"/>
      <c r="VYO57" s="374"/>
      <c r="VYP57" s="375"/>
      <c r="VYQ57" s="374"/>
      <c r="VYR57" s="375"/>
      <c r="VYS57" s="374"/>
      <c r="VYT57" s="375"/>
      <c r="VYU57" s="374"/>
      <c r="VYV57" s="375"/>
      <c r="VYW57" s="374"/>
      <c r="VYX57" s="375"/>
      <c r="VYY57" s="374"/>
      <c r="VYZ57" s="375"/>
      <c r="VZA57" s="374"/>
      <c r="VZB57" s="375"/>
      <c r="VZC57" s="374"/>
      <c r="VZD57" s="375"/>
      <c r="VZE57" s="374"/>
      <c r="VZF57" s="375"/>
      <c r="VZG57" s="374"/>
      <c r="VZH57" s="375"/>
      <c r="VZI57" s="374"/>
      <c r="VZJ57" s="375"/>
      <c r="VZK57" s="374"/>
      <c r="VZL57" s="375"/>
      <c r="VZM57" s="374"/>
      <c r="VZN57" s="375"/>
      <c r="VZO57" s="374"/>
      <c r="VZP57" s="375"/>
      <c r="VZQ57" s="374"/>
      <c r="VZR57" s="375"/>
      <c r="VZS57" s="374"/>
      <c r="VZT57" s="375"/>
      <c r="VZU57" s="374"/>
      <c r="VZV57" s="375"/>
      <c r="VZW57" s="374"/>
      <c r="VZX57" s="375"/>
      <c r="VZY57" s="374"/>
      <c r="VZZ57" s="375"/>
      <c r="WAA57" s="374"/>
      <c r="WAB57" s="375"/>
      <c r="WAC57" s="374"/>
      <c r="WAD57" s="375"/>
      <c r="WAE57" s="374"/>
      <c r="WAF57" s="375"/>
      <c r="WAG57" s="374"/>
      <c r="WAH57" s="375"/>
      <c r="WAI57" s="374"/>
      <c r="WAJ57" s="375"/>
      <c r="WAK57" s="374"/>
      <c r="WAL57" s="375"/>
      <c r="WAM57" s="374"/>
      <c r="WAN57" s="375"/>
      <c r="WAO57" s="374"/>
      <c r="WAP57" s="375"/>
      <c r="WAQ57" s="374"/>
      <c r="WAR57" s="375"/>
      <c r="WAS57" s="374"/>
      <c r="WAT57" s="375"/>
      <c r="WAU57" s="374"/>
      <c r="WAV57" s="375"/>
      <c r="WAW57" s="374"/>
      <c r="WAX57" s="375"/>
      <c r="WAY57" s="374"/>
      <c r="WAZ57" s="375"/>
      <c r="WBA57" s="374"/>
      <c r="WBB57" s="375"/>
      <c r="WBC57" s="374"/>
      <c r="WBD57" s="375"/>
      <c r="WBE57" s="374"/>
      <c r="WBF57" s="375"/>
      <c r="WBG57" s="374"/>
      <c r="WBH57" s="375"/>
      <c r="WBI57" s="374"/>
      <c r="WBJ57" s="375"/>
      <c r="WBK57" s="374"/>
      <c r="WBL57" s="375"/>
      <c r="WBM57" s="374"/>
      <c r="WBN57" s="375"/>
      <c r="WBO57" s="374"/>
      <c r="WBP57" s="375"/>
      <c r="WBQ57" s="374"/>
      <c r="WBR57" s="375"/>
      <c r="WBS57" s="374"/>
      <c r="WBT57" s="375"/>
      <c r="WBU57" s="374"/>
      <c r="WBV57" s="375"/>
      <c r="WBW57" s="374"/>
      <c r="WBX57" s="375"/>
      <c r="WBY57" s="374"/>
      <c r="WBZ57" s="375"/>
      <c r="WCA57" s="374"/>
      <c r="WCB57" s="375"/>
      <c r="WCC57" s="374"/>
      <c r="WCD57" s="375"/>
      <c r="WCE57" s="374"/>
      <c r="WCF57" s="375"/>
      <c r="WCG57" s="374"/>
      <c r="WCH57" s="375"/>
      <c r="WCI57" s="374"/>
      <c r="WCJ57" s="375"/>
      <c r="WCK57" s="374"/>
      <c r="WCL57" s="375"/>
      <c r="WCM57" s="374"/>
      <c r="WCN57" s="375"/>
      <c r="WCO57" s="374"/>
      <c r="WCP57" s="375"/>
      <c r="WCQ57" s="374"/>
      <c r="WCR57" s="375"/>
      <c r="WCS57" s="374"/>
      <c r="WCT57" s="375"/>
      <c r="WCU57" s="374"/>
      <c r="WCV57" s="375"/>
      <c r="WCW57" s="374"/>
      <c r="WCX57" s="375"/>
      <c r="WCY57" s="374"/>
      <c r="WCZ57" s="375"/>
      <c r="WDA57" s="374"/>
      <c r="WDB57" s="375"/>
      <c r="WDC57" s="374"/>
      <c r="WDD57" s="375"/>
      <c r="WDE57" s="374"/>
      <c r="WDF57" s="375"/>
      <c r="WDG57" s="374"/>
      <c r="WDH57" s="375"/>
      <c r="WDI57" s="374"/>
      <c r="WDJ57" s="375"/>
      <c r="WDK57" s="374"/>
      <c r="WDL57" s="375"/>
      <c r="WDM57" s="374"/>
      <c r="WDN57" s="375"/>
      <c r="WDO57" s="374"/>
      <c r="WDP57" s="375"/>
      <c r="WDQ57" s="374"/>
      <c r="WDR57" s="375"/>
      <c r="WDS57" s="374"/>
      <c r="WDT57" s="375"/>
      <c r="WDU57" s="374"/>
      <c r="WDV57" s="375"/>
      <c r="WDW57" s="374"/>
      <c r="WDX57" s="375"/>
      <c r="WDY57" s="374"/>
      <c r="WDZ57" s="375"/>
      <c r="WEA57" s="374"/>
      <c r="WEB57" s="375"/>
      <c r="WEC57" s="374"/>
      <c r="WED57" s="375"/>
      <c r="WEE57" s="374"/>
      <c r="WEF57" s="375"/>
      <c r="WEG57" s="374"/>
      <c r="WEH57" s="375"/>
      <c r="WEI57" s="374"/>
      <c r="WEJ57" s="375"/>
      <c r="WEK57" s="374"/>
      <c r="WEL57" s="375"/>
      <c r="WEM57" s="374"/>
      <c r="WEN57" s="375"/>
      <c r="WEO57" s="374"/>
      <c r="WEP57" s="375"/>
      <c r="WEQ57" s="374"/>
      <c r="WER57" s="375"/>
      <c r="WES57" s="374"/>
      <c r="WET57" s="375"/>
      <c r="WEU57" s="374"/>
      <c r="WEV57" s="375"/>
      <c r="WEW57" s="374"/>
      <c r="WEX57" s="375"/>
      <c r="WEY57" s="374"/>
      <c r="WEZ57" s="375"/>
      <c r="WFA57" s="374"/>
      <c r="WFB57" s="375"/>
      <c r="WFC57" s="374"/>
      <c r="WFD57" s="375"/>
      <c r="WFE57" s="374"/>
      <c r="WFF57" s="375"/>
      <c r="WFG57" s="374"/>
      <c r="WFH57" s="375"/>
      <c r="WFI57" s="374"/>
      <c r="WFJ57" s="375"/>
      <c r="WFK57" s="374"/>
      <c r="WFL57" s="375"/>
      <c r="WFM57" s="374"/>
      <c r="WFN57" s="375"/>
      <c r="WFO57" s="374"/>
      <c r="WFP57" s="375"/>
      <c r="WFQ57" s="374"/>
      <c r="WFR57" s="375"/>
      <c r="WFS57" s="374"/>
      <c r="WFT57" s="375"/>
      <c r="WFU57" s="374"/>
      <c r="WFV57" s="375"/>
      <c r="WFW57" s="374"/>
      <c r="WFX57" s="375"/>
      <c r="WFY57" s="374"/>
      <c r="WFZ57" s="375"/>
      <c r="WGA57" s="374"/>
      <c r="WGB57" s="375"/>
      <c r="WGC57" s="374"/>
      <c r="WGD57" s="375"/>
      <c r="WGE57" s="374"/>
      <c r="WGF57" s="375"/>
      <c r="WGG57" s="374"/>
      <c r="WGH57" s="375"/>
      <c r="WGI57" s="374"/>
      <c r="WGJ57" s="375"/>
      <c r="WGK57" s="374"/>
      <c r="WGL57" s="375"/>
      <c r="WGM57" s="374"/>
      <c r="WGN57" s="375"/>
      <c r="WGO57" s="374"/>
      <c r="WGP57" s="375"/>
      <c r="WGQ57" s="374"/>
      <c r="WGR57" s="375"/>
      <c r="WGS57" s="374"/>
      <c r="WGT57" s="375"/>
      <c r="WGU57" s="374"/>
      <c r="WGV57" s="375"/>
      <c r="WGW57" s="374"/>
      <c r="WGX57" s="375"/>
      <c r="WGY57" s="374"/>
      <c r="WGZ57" s="375"/>
      <c r="WHA57" s="374"/>
      <c r="WHB57" s="375"/>
      <c r="WHC57" s="374"/>
      <c r="WHD57" s="375"/>
      <c r="WHE57" s="374"/>
      <c r="WHF57" s="375"/>
      <c r="WHG57" s="374"/>
      <c r="WHH57" s="375"/>
      <c r="WHI57" s="374"/>
      <c r="WHJ57" s="375"/>
      <c r="WHK57" s="374"/>
      <c r="WHL57" s="375"/>
      <c r="WHM57" s="374"/>
      <c r="WHN57" s="375"/>
      <c r="WHO57" s="374"/>
      <c r="WHP57" s="375"/>
      <c r="WHQ57" s="374"/>
      <c r="WHR57" s="375"/>
      <c r="WHS57" s="374"/>
      <c r="WHT57" s="375"/>
      <c r="WHU57" s="374"/>
      <c r="WHV57" s="375"/>
      <c r="WHW57" s="374"/>
      <c r="WHX57" s="375"/>
      <c r="WHY57" s="374"/>
      <c r="WHZ57" s="375"/>
      <c r="WIA57" s="374"/>
      <c r="WIB57" s="375"/>
      <c r="WIC57" s="374"/>
      <c r="WID57" s="375"/>
      <c r="WIE57" s="374"/>
      <c r="WIF57" s="375"/>
      <c r="WIG57" s="374"/>
      <c r="WIH57" s="375"/>
      <c r="WII57" s="374"/>
      <c r="WIJ57" s="375"/>
      <c r="WIK57" s="374"/>
      <c r="WIL57" s="375"/>
      <c r="WIM57" s="374"/>
      <c r="WIN57" s="375"/>
      <c r="WIO57" s="374"/>
      <c r="WIP57" s="375"/>
      <c r="WIQ57" s="374"/>
      <c r="WIR57" s="375"/>
      <c r="WIS57" s="374"/>
      <c r="WIT57" s="375"/>
      <c r="WIU57" s="374"/>
      <c r="WIV57" s="375"/>
      <c r="WIW57" s="374"/>
      <c r="WIX57" s="375"/>
      <c r="WIY57" s="374"/>
      <c r="WIZ57" s="375"/>
      <c r="WJA57" s="374"/>
      <c r="WJB57" s="375"/>
      <c r="WJC57" s="374"/>
      <c r="WJD57" s="375"/>
      <c r="WJE57" s="374"/>
      <c r="WJF57" s="375"/>
      <c r="WJG57" s="374"/>
      <c r="WJH57" s="375"/>
      <c r="WJI57" s="374"/>
      <c r="WJJ57" s="375"/>
      <c r="WJK57" s="374"/>
      <c r="WJL57" s="375"/>
      <c r="WJM57" s="374"/>
      <c r="WJN57" s="375"/>
      <c r="WJO57" s="374"/>
      <c r="WJP57" s="375"/>
      <c r="WJQ57" s="374"/>
      <c r="WJR57" s="375"/>
      <c r="WJS57" s="374"/>
      <c r="WJT57" s="375"/>
      <c r="WJU57" s="374"/>
      <c r="WJV57" s="375"/>
      <c r="WJW57" s="374"/>
      <c r="WJX57" s="375"/>
      <c r="WJY57" s="374"/>
      <c r="WJZ57" s="375"/>
      <c r="WKA57" s="374"/>
      <c r="WKB57" s="375"/>
      <c r="WKC57" s="374"/>
      <c r="WKD57" s="375"/>
      <c r="WKE57" s="374"/>
      <c r="WKF57" s="375"/>
      <c r="WKG57" s="374"/>
      <c r="WKH57" s="375"/>
      <c r="WKI57" s="374"/>
      <c r="WKJ57" s="375"/>
      <c r="WKK57" s="374"/>
      <c r="WKL57" s="375"/>
      <c r="WKM57" s="374"/>
      <c r="WKN57" s="375"/>
      <c r="WKO57" s="374"/>
      <c r="WKP57" s="375"/>
      <c r="WKQ57" s="374"/>
      <c r="WKR57" s="375"/>
      <c r="WKS57" s="374"/>
      <c r="WKT57" s="375"/>
      <c r="WKU57" s="374"/>
      <c r="WKV57" s="375"/>
      <c r="WKW57" s="374"/>
      <c r="WKX57" s="375"/>
      <c r="WKY57" s="374"/>
      <c r="WKZ57" s="375"/>
      <c r="WLA57" s="374"/>
      <c r="WLB57" s="375"/>
      <c r="WLC57" s="374"/>
      <c r="WLD57" s="375"/>
      <c r="WLE57" s="374"/>
      <c r="WLF57" s="375"/>
      <c r="WLG57" s="374"/>
      <c r="WLH57" s="375"/>
      <c r="WLI57" s="374"/>
      <c r="WLJ57" s="375"/>
      <c r="WLK57" s="374"/>
      <c r="WLL57" s="375"/>
      <c r="WLM57" s="374"/>
      <c r="WLN57" s="375"/>
      <c r="WLO57" s="374"/>
      <c r="WLP57" s="375"/>
      <c r="WLQ57" s="374"/>
      <c r="WLR57" s="375"/>
      <c r="WLS57" s="374"/>
      <c r="WLT57" s="375"/>
      <c r="WLU57" s="374"/>
      <c r="WLV57" s="375"/>
      <c r="WLW57" s="374"/>
      <c r="WLX57" s="375"/>
      <c r="WLY57" s="374"/>
      <c r="WLZ57" s="375"/>
      <c r="WMA57" s="374"/>
      <c r="WMB57" s="375"/>
      <c r="WMC57" s="374"/>
      <c r="WMD57" s="375"/>
      <c r="WME57" s="374"/>
      <c r="WMF57" s="375"/>
      <c r="WMG57" s="374"/>
      <c r="WMH57" s="375"/>
      <c r="WMI57" s="374"/>
      <c r="WMJ57" s="375"/>
      <c r="WMK57" s="374"/>
      <c r="WML57" s="375"/>
      <c r="WMM57" s="374"/>
      <c r="WMN57" s="375"/>
      <c r="WMO57" s="374"/>
      <c r="WMP57" s="375"/>
      <c r="WMQ57" s="374"/>
      <c r="WMR57" s="375"/>
      <c r="WMS57" s="374"/>
      <c r="WMT57" s="375"/>
      <c r="WMU57" s="374"/>
      <c r="WMV57" s="375"/>
      <c r="WMW57" s="374"/>
      <c r="WMX57" s="375"/>
      <c r="WMY57" s="374"/>
      <c r="WMZ57" s="375"/>
      <c r="WNA57" s="374"/>
      <c r="WNB57" s="375"/>
      <c r="WNC57" s="374"/>
      <c r="WND57" s="375"/>
      <c r="WNE57" s="374"/>
      <c r="WNF57" s="375"/>
      <c r="WNG57" s="374"/>
      <c r="WNH57" s="375"/>
      <c r="WNI57" s="374"/>
      <c r="WNJ57" s="375"/>
      <c r="WNK57" s="374"/>
      <c r="WNL57" s="375"/>
      <c r="WNM57" s="374"/>
      <c r="WNN57" s="375"/>
      <c r="WNO57" s="374"/>
      <c r="WNP57" s="375"/>
      <c r="WNQ57" s="374"/>
      <c r="WNR57" s="375"/>
      <c r="WNS57" s="374"/>
      <c r="WNT57" s="375"/>
      <c r="WNU57" s="374"/>
      <c r="WNV57" s="375"/>
      <c r="WNW57" s="374"/>
      <c r="WNX57" s="375"/>
      <c r="WNY57" s="374"/>
      <c r="WNZ57" s="375"/>
      <c r="WOA57" s="374"/>
      <c r="WOB57" s="375"/>
      <c r="WOC57" s="374"/>
      <c r="WOD57" s="375"/>
      <c r="WOE57" s="374"/>
      <c r="WOF57" s="375"/>
      <c r="WOG57" s="374"/>
      <c r="WOH57" s="375"/>
      <c r="WOI57" s="374"/>
      <c r="WOJ57" s="375"/>
      <c r="WOK57" s="374"/>
      <c r="WOL57" s="375"/>
      <c r="WOM57" s="374"/>
      <c r="WON57" s="375"/>
      <c r="WOO57" s="374"/>
      <c r="WOP57" s="375"/>
      <c r="WOQ57" s="374"/>
      <c r="WOR57" s="375"/>
      <c r="WOS57" s="374"/>
      <c r="WOT57" s="375"/>
      <c r="WOU57" s="374"/>
      <c r="WOV57" s="375"/>
      <c r="WOW57" s="374"/>
      <c r="WOX57" s="375"/>
      <c r="WOY57" s="374"/>
      <c r="WOZ57" s="375"/>
      <c r="WPA57" s="374"/>
      <c r="WPB57" s="375"/>
      <c r="WPC57" s="374"/>
      <c r="WPD57" s="375"/>
      <c r="WPE57" s="374"/>
      <c r="WPF57" s="375"/>
      <c r="WPG57" s="374"/>
      <c r="WPH57" s="375"/>
      <c r="WPI57" s="374"/>
      <c r="WPJ57" s="375"/>
      <c r="WPK57" s="374"/>
      <c r="WPL57" s="375"/>
      <c r="WPM57" s="374"/>
      <c r="WPN57" s="375"/>
      <c r="WPO57" s="374"/>
      <c r="WPP57" s="375"/>
      <c r="WPQ57" s="374"/>
      <c r="WPR57" s="375"/>
      <c r="WPS57" s="374"/>
      <c r="WPT57" s="375"/>
      <c r="WPU57" s="374"/>
      <c r="WPV57" s="375"/>
      <c r="WPW57" s="374"/>
      <c r="WPX57" s="375"/>
      <c r="WPY57" s="374"/>
      <c r="WPZ57" s="375"/>
      <c r="WQA57" s="374"/>
      <c r="WQB57" s="375"/>
      <c r="WQC57" s="374"/>
      <c r="WQD57" s="375"/>
      <c r="WQE57" s="374"/>
      <c r="WQF57" s="375"/>
      <c r="WQG57" s="374"/>
      <c r="WQH57" s="375"/>
      <c r="WQI57" s="374"/>
      <c r="WQJ57" s="375"/>
      <c r="WQK57" s="374"/>
      <c r="WQL57" s="375"/>
      <c r="WQM57" s="374"/>
      <c r="WQN57" s="375"/>
      <c r="WQO57" s="374"/>
      <c r="WQP57" s="375"/>
      <c r="WQQ57" s="374"/>
      <c r="WQR57" s="375"/>
      <c r="WQS57" s="374"/>
      <c r="WQT57" s="375"/>
      <c r="WQU57" s="374"/>
      <c r="WQV57" s="375"/>
      <c r="WQW57" s="374"/>
      <c r="WQX57" s="375"/>
      <c r="WQY57" s="374"/>
      <c r="WQZ57" s="375"/>
      <c r="WRA57" s="374"/>
      <c r="WRB57" s="375"/>
      <c r="WRC57" s="374"/>
      <c r="WRD57" s="375"/>
      <c r="WRE57" s="374"/>
      <c r="WRF57" s="375"/>
      <c r="WRG57" s="374"/>
      <c r="WRH57" s="375"/>
      <c r="WRI57" s="374"/>
      <c r="WRJ57" s="375"/>
      <c r="WRK57" s="374"/>
      <c r="WRL57" s="375"/>
      <c r="WRM57" s="374"/>
      <c r="WRN57" s="375"/>
      <c r="WRO57" s="374"/>
      <c r="WRP57" s="375"/>
      <c r="WRQ57" s="374"/>
      <c r="WRR57" s="375"/>
      <c r="WRS57" s="374"/>
      <c r="WRT57" s="375"/>
      <c r="WRU57" s="374"/>
      <c r="WRV57" s="375"/>
      <c r="WRW57" s="374"/>
      <c r="WRX57" s="375"/>
      <c r="WRY57" s="374"/>
      <c r="WRZ57" s="375"/>
      <c r="WSA57" s="374"/>
      <c r="WSB57" s="375"/>
      <c r="WSC57" s="374"/>
      <c r="WSD57" s="375"/>
      <c r="WSE57" s="374"/>
      <c r="WSF57" s="375"/>
      <c r="WSG57" s="374"/>
      <c r="WSH57" s="375"/>
      <c r="WSI57" s="374"/>
      <c r="WSJ57" s="375"/>
      <c r="WSK57" s="374"/>
      <c r="WSL57" s="375"/>
      <c r="WSM57" s="374"/>
      <c r="WSN57" s="375"/>
      <c r="WSO57" s="374"/>
      <c r="WSP57" s="375"/>
      <c r="WSQ57" s="374"/>
      <c r="WSR57" s="375"/>
      <c r="WSS57" s="374"/>
      <c r="WST57" s="375"/>
      <c r="WSU57" s="374"/>
      <c r="WSV57" s="375"/>
      <c r="WSW57" s="374"/>
      <c r="WSX57" s="375"/>
      <c r="WSY57" s="374"/>
      <c r="WSZ57" s="375"/>
      <c r="WTA57" s="374"/>
      <c r="WTB57" s="375"/>
      <c r="WTC57" s="374"/>
      <c r="WTD57" s="375"/>
      <c r="WTE57" s="374"/>
      <c r="WTF57" s="375"/>
      <c r="WTG57" s="374"/>
      <c r="WTH57" s="375"/>
      <c r="WTI57" s="374"/>
      <c r="WTJ57" s="375"/>
      <c r="WTK57" s="374"/>
      <c r="WTL57" s="375"/>
      <c r="WTM57" s="374"/>
      <c r="WTN57" s="375"/>
      <c r="WTO57" s="374"/>
      <c r="WTP57" s="375"/>
      <c r="WTQ57" s="374"/>
      <c r="WTR57" s="375"/>
      <c r="WTS57" s="374"/>
      <c r="WTT57" s="375"/>
      <c r="WTU57" s="374"/>
      <c r="WTV57" s="375"/>
      <c r="WTW57" s="374"/>
      <c r="WTX57" s="375"/>
      <c r="WTY57" s="374"/>
      <c r="WTZ57" s="375"/>
      <c r="WUA57" s="374"/>
      <c r="WUB57" s="375"/>
      <c r="WUC57" s="374"/>
      <c r="WUD57" s="375"/>
      <c r="WUE57" s="374"/>
      <c r="WUF57" s="375"/>
      <c r="WUG57" s="374"/>
      <c r="WUH57" s="375"/>
      <c r="WUI57" s="374"/>
      <c r="WUJ57" s="375"/>
      <c r="WUK57" s="374"/>
      <c r="WUL57" s="375"/>
      <c r="WUM57" s="374"/>
      <c r="WUN57" s="375"/>
      <c r="WUO57" s="374"/>
      <c r="WUP57" s="375"/>
      <c r="WUQ57" s="374"/>
      <c r="WUR57" s="375"/>
      <c r="WUS57" s="374"/>
      <c r="WUT57" s="375"/>
      <c r="WUU57" s="374"/>
      <c r="WUV57" s="375"/>
      <c r="WUW57" s="374"/>
      <c r="WUX57" s="375"/>
      <c r="WUY57" s="374"/>
      <c r="WUZ57" s="375"/>
      <c r="WVA57" s="374"/>
      <c r="WVB57" s="375"/>
      <c r="WVC57" s="374"/>
      <c r="WVD57" s="375"/>
      <c r="WVE57" s="374"/>
      <c r="WVF57" s="375"/>
      <c r="WVG57" s="374"/>
      <c r="WVH57" s="375"/>
      <c r="WVI57" s="374"/>
      <c r="WVJ57" s="375"/>
      <c r="WVK57" s="374"/>
      <c r="WVL57" s="375"/>
      <c r="WVM57" s="374"/>
      <c r="WVN57" s="375"/>
      <c r="WVO57" s="374"/>
      <c r="WVP57" s="375"/>
      <c r="WVQ57" s="374"/>
      <c r="WVR57" s="375"/>
      <c r="WVS57" s="374"/>
      <c r="WVT57" s="375"/>
      <c r="WVU57" s="374"/>
      <c r="WVV57" s="375"/>
      <c r="WVW57" s="374"/>
      <c r="WVX57" s="375"/>
      <c r="WVY57" s="374"/>
      <c r="WVZ57" s="375"/>
      <c r="WWA57" s="374"/>
      <c r="WWB57" s="375"/>
      <c r="WWC57" s="374"/>
      <c r="WWD57" s="375"/>
      <c r="WWE57" s="374"/>
      <c r="WWF57" s="375"/>
      <c r="WWG57" s="374"/>
      <c r="WWH57" s="375"/>
      <c r="WWI57" s="374"/>
      <c r="WWJ57" s="375"/>
      <c r="WWK57" s="374"/>
      <c r="WWL57" s="375"/>
      <c r="WWM57" s="374"/>
      <c r="WWN57" s="375"/>
      <c r="WWO57" s="374"/>
      <c r="WWP57" s="375"/>
      <c r="WWQ57" s="374"/>
      <c r="WWR57" s="375"/>
      <c r="WWS57" s="374"/>
      <c r="WWT57" s="375"/>
      <c r="WWU57" s="374"/>
      <c r="WWV57" s="375"/>
      <c r="WWW57" s="374"/>
      <c r="WWX57" s="375"/>
      <c r="WWY57" s="374"/>
      <c r="WWZ57" s="375"/>
      <c r="WXA57" s="374"/>
      <c r="WXB57" s="375"/>
      <c r="WXC57" s="374"/>
      <c r="WXD57" s="375"/>
      <c r="WXE57" s="374"/>
      <c r="WXF57" s="375"/>
      <c r="WXG57" s="374"/>
      <c r="WXH57" s="375"/>
      <c r="WXI57" s="374"/>
      <c r="WXJ57" s="375"/>
      <c r="WXK57" s="374"/>
      <c r="WXL57" s="375"/>
      <c r="WXM57" s="374"/>
      <c r="WXN57" s="375"/>
      <c r="WXO57" s="374"/>
      <c r="WXP57" s="375"/>
      <c r="WXQ57" s="374"/>
      <c r="WXR57" s="375"/>
      <c r="WXS57" s="374"/>
      <c r="WXT57" s="375"/>
      <c r="WXU57" s="374"/>
      <c r="WXV57" s="375"/>
      <c r="WXW57" s="374"/>
      <c r="WXX57" s="375"/>
      <c r="WXY57" s="374"/>
      <c r="WXZ57" s="375"/>
      <c r="WYA57" s="374"/>
      <c r="WYB57" s="375"/>
      <c r="WYC57" s="374"/>
      <c r="WYD57" s="375"/>
      <c r="WYE57" s="374"/>
      <c r="WYF57" s="375"/>
      <c r="WYG57" s="374"/>
      <c r="WYH57" s="375"/>
      <c r="WYI57" s="374"/>
      <c r="WYJ57" s="375"/>
      <c r="WYK57" s="374"/>
      <c r="WYL57" s="375"/>
      <c r="WYM57" s="374"/>
      <c r="WYN57" s="375"/>
      <c r="WYO57" s="374"/>
      <c r="WYP57" s="375"/>
      <c r="WYQ57" s="374"/>
      <c r="WYR57" s="375"/>
      <c r="WYS57" s="374"/>
      <c r="WYT57" s="375"/>
      <c r="WYU57" s="374"/>
      <c r="WYV57" s="375"/>
      <c r="WYW57" s="374"/>
      <c r="WYX57" s="375"/>
      <c r="WYY57" s="374"/>
      <c r="WYZ57" s="375"/>
      <c r="WZA57" s="374"/>
      <c r="WZB57" s="375"/>
      <c r="WZC57" s="374"/>
      <c r="WZD57" s="375"/>
      <c r="WZE57" s="374"/>
      <c r="WZF57" s="375"/>
      <c r="WZG57" s="374"/>
      <c r="WZH57" s="375"/>
      <c r="WZI57" s="374"/>
      <c r="WZJ57" s="375"/>
      <c r="WZK57" s="374"/>
      <c r="WZL57" s="375"/>
      <c r="WZM57" s="374"/>
      <c r="WZN57" s="375"/>
      <c r="WZO57" s="374"/>
      <c r="WZP57" s="375"/>
      <c r="WZQ57" s="374"/>
      <c r="WZR57" s="375"/>
      <c r="WZS57" s="374"/>
      <c r="WZT57" s="375"/>
      <c r="WZU57" s="374"/>
      <c r="WZV57" s="375"/>
      <c r="WZW57" s="374"/>
      <c r="WZX57" s="375"/>
      <c r="WZY57" s="374"/>
      <c r="WZZ57" s="375"/>
      <c r="XAA57" s="374"/>
      <c r="XAB57" s="375"/>
      <c r="XAC57" s="374"/>
      <c r="XAD57" s="375"/>
      <c r="XAE57" s="374"/>
      <c r="XAF57" s="375"/>
      <c r="XAG57" s="374"/>
      <c r="XAH57" s="375"/>
      <c r="XAI57" s="374"/>
      <c r="XAJ57" s="375"/>
      <c r="XAK57" s="374"/>
      <c r="XAL57" s="375"/>
      <c r="XAM57" s="374"/>
      <c r="XAN57" s="375"/>
      <c r="XAO57" s="374"/>
      <c r="XAP57" s="375"/>
      <c r="XAQ57" s="374"/>
      <c r="XAR57" s="375"/>
      <c r="XAS57" s="374"/>
      <c r="XAT57" s="375"/>
      <c r="XAU57" s="374"/>
      <c r="XAV57" s="375"/>
      <c r="XAW57" s="374"/>
      <c r="XAX57" s="375"/>
      <c r="XAY57" s="374"/>
      <c r="XAZ57" s="375"/>
      <c r="XBA57" s="374"/>
      <c r="XBB57" s="375"/>
      <c r="XBC57" s="374"/>
      <c r="XBD57" s="375"/>
      <c r="XBE57" s="374"/>
      <c r="XBF57" s="375"/>
      <c r="XBG57" s="374"/>
      <c r="XBH57" s="375"/>
      <c r="XBI57" s="374"/>
      <c r="XBJ57" s="375"/>
      <c r="XBK57" s="374"/>
      <c r="XBL57" s="375"/>
      <c r="XBM57" s="374"/>
      <c r="XBN57" s="375"/>
      <c r="XBO57" s="374"/>
      <c r="XBP57" s="375"/>
      <c r="XBQ57" s="374"/>
      <c r="XBR57" s="375"/>
      <c r="XBS57" s="374"/>
      <c r="XBT57" s="375"/>
      <c r="XBU57" s="374"/>
      <c r="XBV57" s="375"/>
      <c r="XBW57" s="374"/>
      <c r="XBX57" s="375"/>
      <c r="XBY57" s="374"/>
      <c r="XBZ57" s="375"/>
      <c r="XCA57" s="374"/>
      <c r="XCB57" s="375"/>
      <c r="XCC57" s="374"/>
      <c r="XCD57" s="375"/>
      <c r="XCE57" s="374"/>
      <c r="XCF57" s="375"/>
      <c r="XCG57" s="374"/>
      <c r="XCH57" s="375"/>
      <c r="XCI57" s="374"/>
      <c r="XCJ57" s="375"/>
      <c r="XCK57" s="374"/>
      <c r="XCL57" s="375"/>
      <c r="XCM57" s="374"/>
      <c r="XCN57" s="375"/>
      <c r="XCO57" s="374"/>
      <c r="XCP57" s="375"/>
      <c r="XCQ57" s="374"/>
      <c r="XCR57" s="375"/>
      <c r="XCS57" s="374"/>
      <c r="XCT57" s="375"/>
      <c r="XCU57" s="374"/>
      <c r="XCV57" s="375"/>
      <c r="XCW57" s="374"/>
      <c r="XCX57" s="375"/>
      <c r="XCY57" s="374"/>
      <c r="XCZ57" s="375"/>
      <c r="XDA57" s="374"/>
      <c r="XDB57" s="375"/>
      <c r="XDC57" s="374"/>
      <c r="XDD57" s="375"/>
      <c r="XDE57" s="374"/>
      <c r="XDF57" s="375"/>
      <c r="XDG57" s="374"/>
      <c r="XDH57" s="375"/>
      <c r="XDI57" s="374"/>
      <c r="XDJ57" s="375"/>
      <c r="XDK57" s="374"/>
      <c r="XDL57" s="375"/>
      <c r="XDM57" s="374"/>
      <c r="XDN57" s="375"/>
      <c r="XDO57" s="374"/>
      <c r="XDP57" s="375"/>
      <c r="XDQ57" s="374"/>
      <c r="XDR57" s="375"/>
      <c r="XDS57" s="374"/>
      <c r="XDT57" s="375"/>
      <c r="XDU57" s="374"/>
      <c r="XDV57" s="375"/>
      <c r="XDW57" s="374"/>
      <c r="XDX57" s="375"/>
      <c r="XDY57" s="374"/>
      <c r="XDZ57" s="375"/>
      <c r="XEA57" s="374"/>
      <c r="XEB57" s="375"/>
      <c r="XEC57" s="374"/>
      <c r="XED57" s="375"/>
      <c r="XEE57" s="374"/>
      <c r="XEF57" s="375"/>
      <c r="XEG57" s="374"/>
      <c r="XEH57" s="375"/>
      <c r="XEI57" s="374"/>
      <c r="XEJ57" s="375"/>
      <c r="XEK57" s="374"/>
      <c r="XEL57" s="375"/>
      <c r="XEM57" s="374"/>
      <c r="XEN57" s="375"/>
      <c r="XEO57" s="374"/>
      <c r="XEP57" s="375"/>
      <c r="XEQ57" s="374"/>
      <c r="XER57" s="375"/>
      <c r="XES57" s="374"/>
      <c r="XET57" s="375"/>
      <c r="XEU57" s="374"/>
      <c r="XEV57" s="375"/>
      <c r="XEW57" s="374"/>
      <c r="XEX57" s="375"/>
      <c r="XEY57" s="374"/>
      <c r="XEZ57" s="375"/>
      <c r="XFA57" s="374"/>
      <c r="XFB57" s="375"/>
      <c r="XFC57" s="374"/>
      <c r="XFD57" s="375"/>
    </row>
    <row r="58" spans="1:16384" x14ac:dyDescent="0.3">
      <c r="A58" s="358"/>
      <c r="B58" s="366" t="s">
        <v>1155</v>
      </c>
      <c r="C58" s="374"/>
      <c r="D58" s="375"/>
      <c r="E58" s="374"/>
      <c r="F58" s="375"/>
      <c r="G58" s="374"/>
      <c r="H58" s="375"/>
      <c r="I58" s="374"/>
      <c r="J58" s="375"/>
      <c r="K58" s="374"/>
      <c r="L58" s="375"/>
      <c r="M58" s="374"/>
      <c r="N58" s="375"/>
      <c r="O58" s="374"/>
      <c r="P58" s="375"/>
      <c r="Q58" s="374"/>
      <c r="R58" s="375"/>
      <c r="S58" s="374"/>
      <c r="T58" s="375"/>
      <c r="U58" s="374"/>
      <c r="V58" s="375"/>
      <c r="W58" s="374"/>
      <c r="X58" s="375"/>
      <c r="Y58" s="374"/>
      <c r="Z58" s="375"/>
      <c r="AA58" s="374"/>
      <c r="AB58" s="375"/>
      <c r="AC58" s="374"/>
      <c r="AD58" s="375"/>
      <c r="AE58" s="374"/>
      <c r="AF58" s="375"/>
      <c r="AG58" s="374"/>
      <c r="AH58" s="375"/>
      <c r="AI58" s="374"/>
      <c r="AJ58" s="375"/>
      <c r="AK58" s="374"/>
      <c r="AL58" s="375"/>
      <c r="AM58" s="374"/>
      <c r="AN58" s="375"/>
      <c r="AO58" s="374"/>
      <c r="AP58" s="375"/>
      <c r="AQ58" s="374"/>
      <c r="AR58" s="375"/>
      <c r="AS58" s="374"/>
      <c r="AT58" s="375"/>
      <c r="AU58" s="374"/>
      <c r="AV58" s="375"/>
      <c r="AW58" s="374"/>
      <c r="AX58" s="375"/>
      <c r="AY58" s="374"/>
      <c r="AZ58" s="375"/>
      <c r="BA58" s="374"/>
      <c r="BB58" s="375"/>
      <c r="BC58" s="374"/>
      <c r="BD58" s="375"/>
      <c r="BE58" s="374"/>
      <c r="BF58" s="375"/>
      <c r="BG58" s="374"/>
      <c r="BH58" s="375"/>
      <c r="BI58" s="374"/>
      <c r="BJ58" s="375"/>
      <c r="BK58" s="374"/>
      <c r="BL58" s="375"/>
      <c r="BM58" s="374"/>
      <c r="BN58" s="375"/>
      <c r="BO58" s="374"/>
      <c r="BP58" s="375"/>
      <c r="BQ58" s="374"/>
      <c r="BR58" s="375"/>
      <c r="BS58" s="374"/>
      <c r="BT58" s="375"/>
      <c r="BU58" s="374"/>
      <c r="BV58" s="375"/>
      <c r="BW58" s="374"/>
      <c r="BX58" s="375"/>
      <c r="BY58" s="374"/>
      <c r="BZ58" s="375"/>
      <c r="CA58" s="374"/>
      <c r="CB58" s="375"/>
      <c r="CC58" s="374"/>
      <c r="CD58" s="375"/>
      <c r="CE58" s="374"/>
      <c r="CF58" s="375"/>
      <c r="CG58" s="374"/>
      <c r="CH58" s="375"/>
      <c r="CI58" s="374"/>
      <c r="CJ58" s="375"/>
      <c r="CK58" s="374"/>
      <c r="CL58" s="375"/>
      <c r="CM58" s="374"/>
      <c r="CN58" s="375"/>
      <c r="CO58" s="374"/>
      <c r="CP58" s="375"/>
      <c r="CQ58" s="374"/>
      <c r="CR58" s="375"/>
      <c r="CS58" s="374"/>
      <c r="CT58" s="375"/>
      <c r="CU58" s="374"/>
      <c r="CV58" s="375"/>
      <c r="CW58" s="374"/>
      <c r="CX58" s="375"/>
      <c r="CY58" s="374"/>
      <c r="CZ58" s="375"/>
      <c r="DA58" s="374"/>
      <c r="DB58" s="375"/>
      <c r="DC58" s="374"/>
      <c r="DD58" s="375"/>
      <c r="DE58" s="374"/>
      <c r="DF58" s="375"/>
      <c r="DG58" s="374"/>
      <c r="DH58" s="375"/>
      <c r="DI58" s="374"/>
      <c r="DJ58" s="375"/>
      <c r="DK58" s="374"/>
      <c r="DL58" s="375"/>
      <c r="DM58" s="374"/>
      <c r="DN58" s="375"/>
      <c r="DO58" s="374"/>
      <c r="DP58" s="375"/>
      <c r="DQ58" s="374"/>
      <c r="DR58" s="375"/>
      <c r="DS58" s="374"/>
      <c r="DT58" s="375"/>
      <c r="DU58" s="374"/>
      <c r="DV58" s="375"/>
      <c r="DW58" s="374"/>
      <c r="DX58" s="375"/>
      <c r="DY58" s="374"/>
      <c r="DZ58" s="375"/>
      <c r="EA58" s="374"/>
      <c r="EB58" s="375"/>
      <c r="EC58" s="374"/>
      <c r="ED58" s="375"/>
      <c r="EE58" s="374"/>
      <c r="EF58" s="375"/>
      <c r="EG58" s="374"/>
      <c r="EH58" s="375"/>
      <c r="EI58" s="374"/>
      <c r="EJ58" s="375"/>
      <c r="EK58" s="374"/>
      <c r="EL58" s="375"/>
      <c r="EM58" s="374"/>
      <c r="EN58" s="375"/>
      <c r="EO58" s="374"/>
      <c r="EP58" s="375"/>
      <c r="EQ58" s="374"/>
      <c r="ER58" s="375"/>
      <c r="ES58" s="374"/>
      <c r="ET58" s="375"/>
      <c r="EU58" s="374"/>
      <c r="EV58" s="375"/>
      <c r="EW58" s="374"/>
      <c r="EX58" s="375"/>
      <c r="EY58" s="374"/>
      <c r="EZ58" s="375"/>
      <c r="FA58" s="374"/>
      <c r="FB58" s="375"/>
      <c r="FC58" s="374"/>
      <c r="FD58" s="375"/>
      <c r="FE58" s="374"/>
      <c r="FF58" s="375"/>
      <c r="FG58" s="374"/>
      <c r="FH58" s="375"/>
      <c r="FI58" s="374"/>
      <c r="FJ58" s="375"/>
      <c r="FK58" s="374"/>
      <c r="FL58" s="375"/>
      <c r="FM58" s="374"/>
      <c r="FN58" s="375"/>
      <c r="FO58" s="374"/>
      <c r="FP58" s="375"/>
      <c r="FQ58" s="374"/>
      <c r="FR58" s="375"/>
      <c r="FS58" s="374"/>
      <c r="FT58" s="375"/>
      <c r="FU58" s="374"/>
      <c r="FV58" s="375"/>
      <c r="FW58" s="374"/>
      <c r="FX58" s="375"/>
      <c r="FY58" s="374"/>
      <c r="FZ58" s="375"/>
      <c r="GA58" s="374"/>
      <c r="GB58" s="375"/>
      <c r="GC58" s="374"/>
      <c r="GD58" s="375"/>
      <c r="GE58" s="374"/>
      <c r="GF58" s="375"/>
      <c r="GG58" s="374"/>
      <c r="GH58" s="375"/>
      <c r="GI58" s="374"/>
      <c r="GJ58" s="375"/>
      <c r="GK58" s="374"/>
      <c r="GL58" s="375"/>
      <c r="GM58" s="374"/>
      <c r="GN58" s="375"/>
      <c r="GO58" s="374"/>
      <c r="GP58" s="375"/>
      <c r="GQ58" s="374"/>
      <c r="GR58" s="375"/>
      <c r="GS58" s="374"/>
      <c r="GT58" s="375"/>
      <c r="GU58" s="374"/>
      <c r="GV58" s="375"/>
      <c r="GW58" s="374"/>
      <c r="GX58" s="375"/>
      <c r="GY58" s="374"/>
      <c r="GZ58" s="375"/>
      <c r="HA58" s="374"/>
      <c r="HB58" s="375"/>
      <c r="HC58" s="374"/>
      <c r="HD58" s="375"/>
      <c r="HE58" s="374"/>
      <c r="HF58" s="375"/>
      <c r="HG58" s="374"/>
      <c r="HH58" s="375"/>
      <c r="HI58" s="374"/>
      <c r="HJ58" s="375"/>
      <c r="HK58" s="374"/>
      <c r="HL58" s="375"/>
      <c r="HM58" s="374"/>
      <c r="HN58" s="375"/>
      <c r="HO58" s="374"/>
      <c r="HP58" s="375"/>
      <c r="HQ58" s="374"/>
      <c r="HR58" s="375"/>
      <c r="HS58" s="374"/>
      <c r="HT58" s="375"/>
      <c r="HU58" s="374"/>
      <c r="HV58" s="375"/>
      <c r="HW58" s="374"/>
      <c r="HX58" s="375"/>
      <c r="HY58" s="374"/>
      <c r="HZ58" s="375"/>
      <c r="IA58" s="374"/>
      <c r="IB58" s="375"/>
      <c r="IC58" s="374"/>
      <c r="ID58" s="375"/>
      <c r="IE58" s="374"/>
      <c r="IF58" s="375"/>
      <c r="IG58" s="374"/>
      <c r="IH58" s="375"/>
      <c r="II58" s="374"/>
      <c r="IJ58" s="375"/>
      <c r="IK58" s="374"/>
      <c r="IL58" s="375"/>
      <c r="IM58" s="374"/>
      <c r="IN58" s="375"/>
      <c r="IO58" s="374"/>
      <c r="IP58" s="375"/>
      <c r="IQ58" s="374"/>
      <c r="IR58" s="375"/>
      <c r="IS58" s="374"/>
      <c r="IT58" s="375"/>
      <c r="IU58" s="374"/>
      <c r="IV58" s="375"/>
      <c r="IW58" s="374"/>
      <c r="IX58" s="375"/>
      <c r="IY58" s="374"/>
      <c r="IZ58" s="375"/>
      <c r="JA58" s="374"/>
      <c r="JB58" s="375"/>
      <c r="JC58" s="374"/>
      <c r="JD58" s="375"/>
      <c r="JE58" s="374"/>
      <c r="JF58" s="375"/>
      <c r="JG58" s="374"/>
      <c r="JH58" s="375"/>
      <c r="JI58" s="374"/>
      <c r="JJ58" s="375"/>
      <c r="JK58" s="374"/>
      <c r="JL58" s="375"/>
      <c r="JM58" s="374"/>
      <c r="JN58" s="375"/>
      <c r="JO58" s="374"/>
      <c r="JP58" s="375"/>
      <c r="JQ58" s="374"/>
      <c r="JR58" s="375"/>
      <c r="JS58" s="374"/>
      <c r="JT58" s="375"/>
      <c r="JU58" s="374"/>
      <c r="JV58" s="375"/>
      <c r="JW58" s="374"/>
      <c r="JX58" s="375"/>
      <c r="JY58" s="374"/>
      <c r="JZ58" s="375"/>
      <c r="KA58" s="374"/>
      <c r="KB58" s="375"/>
      <c r="KC58" s="374"/>
      <c r="KD58" s="375"/>
      <c r="KE58" s="374"/>
      <c r="KF58" s="375"/>
      <c r="KG58" s="374"/>
      <c r="KH58" s="375"/>
      <c r="KI58" s="374"/>
      <c r="KJ58" s="375"/>
      <c r="KK58" s="374"/>
      <c r="KL58" s="375"/>
      <c r="KM58" s="374"/>
      <c r="KN58" s="375"/>
      <c r="KO58" s="374"/>
      <c r="KP58" s="375"/>
      <c r="KQ58" s="374"/>
      <c r="KR58" s="375"/>
      <c r="KS58" s="374"/>
      <c r="KT58" s="375"/>
      <c r="KU58" s="374"/>
      <c r="KV58" s="375"/>
      <c r="KW58" s="374"/>
      <c r="KX58" s="375"/>
      <c r="KY58" s="374"/>
      <c r="KZ58" s="375"/>
      <c r="LA58" s="374"/>
      <c r="LB58" s="375"/>
      <c r="LC58" s="374"/>
      <c r="LD58" s="375"/>
      <c r="LE58" s="374"/>
      <c r="LF58" s="375"/>
      <c r="LG58" s="374"/>
      <c r="LH58" s="375"/>
      <c r="LI58" s="374"/>
      <c r="LJ58" s="375"/>
      <c r="LK58" s="374"/>
      <c r="LL58" s="375"/>
      <c r="LM58" s="374"/>
      <c r="LN58" s="375"/>
      <c r="LO58" s="374"/>
      <c r="LP58" s="375"/>
      <c r="LQ58" s="374"/>
      <c r="LR58" s="375"/>
      <c r="LS58" s="374"/>
      <c r="LT58" s="375"/>
      <c r="LU58" s="374"/>
      <c r="LV58" s="375"/>
      <c r="LW58" s="374"/>
      <c r="LX58" s="375"/>
      <c r="LY58" s="374"/>
      <c r="LZ58" s="375"/>
      <c r="MA58" s="374"/>
      <c r="MB58" s="375"/>
      <c r="MC58" s="374"/>
      <c r="MD58" s="375"/>
      <c r="ME58" s="374"/>
      <c r="MF58" s="375"/>
      <c r="MG58" s="374"/>
      <c r="MH58" s="375"/>
      <c r="MI58" s="374"/>
      <c r="MJ58" s="375"/>
      <c r="MK58" s="374"/>
      <c r="ML58" s="375"/>
      <c r="MM58" s="374"/>
      <c r="MN58" s="375"/>
      <c r="MO58" s="374"/>
      <c r="MP58" s="375"/>
      <c r="MQ58" s="374"/>
      <c r="MR58" s="375"/>
      <c r="MS58" s="374"/>
      <c r="MT58" s="375"/>
      <c r="MU58" s="374"/>
      <c r="MV58" s="375"/>
      <c r="MW58" s="374"/>
      <c r="MX58" s="375"/>
      <c r="MY58" s="374"/>
      <c r="MZ58" s="375"/>
      <c r="NA58" s="374"/>
      <c r="NB58" s="375"/>
      <c r="NC58" s="374"/>
      <c r="ND58" s="375"/>
      <c r="NE58" s="374"/>
      <c r="NF58" s="375"/>
      <c r="NG58" s="374"/>
      <c r="NH58" s="375"/>
      <c r="NI58" s="374"/>
      <c r="NJ58" s="375"/>
      <c r="NK58" s="374"/>
      <c r="NL58" s="375"/>
      <c r="NM58" s="374"/>
      <c r="NN58" s="375"/>
      <c r="NO58" s="374"/>
      <c r="NP58" s="375"/>
      <c r="NQ58" s="374"/>
      <c r="NR58" s="375"/>
      <c r="NS58" s="374"/>
      <c r="NT58" s="375"/>
      <c r="NU58" s="374"/>
      <c r="NV58" s="375"/>
      <c r="NW58" s="374"/>
      <c r="NX58" s="375"/>
      <c r="NY58" s="374"/>
      <c r="NZ58" s="375"/>
      <c r="OA58" s="374"/>
      <c r="OB58" s="375"/>
      <c r="OC58" s="374"/>
      <c r="OD58" s="375"/>
      <c r="OE58" s="374"/>
      <c r="OF58" s="375"/>
      <c r="OG58" s="374"/>
      <c r="OH58" s="375"/>
      <c r="OI58" s="374"/>
      <c r="OJ58" s="375"/>
      <c r="OK58" s="374"/>
      <c r="OL58" s="375"/>
      <c r="OM58" s="374"/>
      <c r="ON58" s="375"/>
      <c r="OO58" s="374"/>
      <c r="OP58" s="375"/>
      <c r="OQ58" s="374"/>
      <c r="OR58" s="375"/>
      <c r="OS58" s="374"/>
      <c r="OT58" s="375"/>
      <c r="OU58" s="374"/>
      <c r="OV58" s="375"/>
      <c r="OW58" s="374"/>
      <c r="OX58" s="375"/>
      <c r="OY58" s="374"/>
      <c r="OZ58" s="375"/>
      <c r="PA58" s="374"/>
      <c r="PB58" s="375"/>
      <c r="PC58" s="374"/>
      <c r="PD58" s="375"/>
      <c r="PE58" s="374"/>
      <c r="PF58" s="375"/>
      <c r="PG58" s="374"/>
      <c r="PH58" s="375"/>
      <c r="PI58" s="374"/>
      <c r="PJ58" s="375"/>
      <c r="PK58" s="374"/>
      <c r="PL58" s="375"/>
      <c r="PM58" s="374"/>
      <c r="PN58" s="375"/>
      <c r="PO58" s="374"/>
      <c r="PP58" s="375"/>
      <c r="PQ58" s="374"/>
      <c r="PR58" s="375"/>
      <c r="PS58" s="374"/>
      <c r="PT58" s="375"/>
      <c r="PU58" s="374"/>
      <c r="PV58" s="375"/>
      <c r="PW58" s="374"/>
      <c r="PX58" s="375"/>
      <c r="PY58" s="374"/>
      <c r="PZ58" s="375"/>
      <c r="QA58" s="374"/>
      <c r="QB58" s="375"/>
      <c r="QC58" s="374"/>
      <c r="QD58" s="375"/>
      <c r="QE58" s="374"/>
      <c r="QF58" s="375"/>
      <c r="QG58" s="374"/>
      <c r="QH58" s="375"/>
      <c r="QI58" s="374"/>
      <c r="QJ58" s="375"/>
      <c r="QK58" s="374"/>
      <c r="QL58" s="375"/>
      <c r="QM58" s="374"/>
      <c r="QN58" s="375"/>
      <c r="QO58" s="374"/>
      <c r="QP58" s="375"/>
      <c r="QQ58" s="374"/>
      <c r="QR58" s="375"/>
      <c r="QS58" s="374"/>
      <c r="QT58" s="375"/>
      <c r="QU58" s="374"/>
      <c r="QV58" s="375"/>
      <c r="QW58" s="374"/>
      <c r="QX58" s="375"/>
      <c r="QY58" s="374"/>
      <c r="QZ58" s="375"/>
      <c r="RA58" s="374"/>
      <c r="RB58" s="375"/>
      <c r="RC58" s="374"/>
      <c r="RD58" s="375"/>
      <c r="RE58" s="374"/>
      <c r="RF58" s="375"/>
      <c r="RG58" s="374"/>
      <c r="RH58" s="375"/>
      <c r="RI58" s="374"/>
      <c r="RJ58" s="375"/>
      <c r="RK58" s="374"/>
      <c r="RL58" s="375"/>
      <c r="RM58" s="374"/>
      <c r="RN58" s="375"/>
      <c r="RO58" s="374"/>
      <c r="RP58" s="375"/>
      <c r="RQ58" s="374"/>
      <c r="RR58" s="375"/>
      <c r="RS58" s="374"/>
      <c r="RT58" s="375"/>
      <c r="RU58" s="374"/>
      <c r="RV58" s="375"/>
      <c r="RW58" s="374"/>
      <c r="RX58" s="375"/>
      <c r="RY58" s="374"/>
      <c r="RZ58" s="375"/>
      <c r="SA58" s="374"/>
      <c r="SB58" s="375"/>
      <c r="SC58" s="374"/>
      <c r="SD58" s="375"/>
      <c r="SE58" s="374"/>
      <c r="SF58" s="375"/>
      <c r="SG58" s="374"/>
      <c r="SH58" s="375"/>
      <c r="SI58" s="374"/>
      <c r="SJ58" s="375"/>
      <c r="SK58" s="374"/>
      <c r="SL58" s="375"/>
      <c r="SM58" s="374"/>
      <c r="SN58" s="375"/>
      <c r="SO58" s="374"/>
      <c r="SP58" s="375"/>
      <c r="SQ58" s="374"/>
      <c r="SR58" s="375"/>
      <c r="SS58" s="374"/>
      <c r="ST58" s="375"/>
      <c r="SU58" s="374"/>
      <c r="SV58" s="375"/>
      <c r="SW58" s="374"/>
      <c r="SX58" s="375"/>
      <c r="SY58" s="374"/>
      <c r="SZ58" s="375"/>
      <c r="TA58" s="374"/>
      <c r="TB58" s="375"/>
      <c r="TC58" s="374"/>
      <c r="TD58" s="375"/>
      <c r="TE58" s="374"/>
      <c r="TF58" s="375"/>
      <c r="TG58" s="374"/>
      <c r="TH58" s="375"/>
      <c r="TI58" s="374"/>
      <c r="TJ58" s="375"/>
      <c r="TK58" s="374"/>
      <c r="TL58" s="375"/>
      <c r="TM58" s="374"/>
      <c r="TN58" s="375"/>
      <c r="TO58" s="374"/>
      <c r="TP58" s="375"/>
      <c r="TQ58" s="374"/>
      <c r="TR58" s="375"/>
      <c r="TS58" s="374"/>
      <c r="TT58" s="375"/>
      <c r="TU58" s="374"/>
      <c r="TV58" s="375"/>
      <c r="TW58" s="374"/>
      <c r="TX58" s="375"/>
      <c r="TY58" s="374"/>
      <c r="TZ58" s="375"/>
      <c r="UA58" s="374"/>
      <c r="UB58" s="375"/>
      <c r="UC58" s="374"/>
      <c r="UD58" s="375"/>
      <c r="UE58" s="374"/>
      <c r="UF58" s="375"/>
      <c r="UG58" s="374"/>
      <c r="UH58" s="375"/>
      <c r="UI58" s="374"/>
      <c r="UJ58" s="375"/>
      <c r="UK58" s="374"/>
      <c r="UL58" s="375"/>
      <c r="UM58" s="374"/>
      <c r="UN58" s="375"/>
      <c r="UO58" s="374"/>
      <c r="UP58" s="375"/>
      <c r="UQ58" s="374"/>
      <c r="UR58" s="375"/>
      <c r="US58" s="374"/>
      <c r="UT58" s="375"/>
      <c r="UU58" s="374"/>
      <c r="UV58" s="375"/>
      <c r="UW58" s="374"/>
      <c r="UX58" s="375"/>
      <c r="UY58" s="374"/>
      <c r="UZ58" s="375"/>
      <c r="VA58" s="374"/>
      <c r="VB58" s="375"/>
      <c r="VC58" s="374"/>
      <c r="VD58" s="375"/>
      <c r="VE58" s="374"/>
      <c r="VF58" s="375"/>
      <c r="VG58" s="374"/>
      <c r="VH58" s="375"/>
      <c r="VI58" s="374"/>
      <c r="VJ58" s="375"/>
      <c r="VK58" s="374"/>
      <c r="VL58" s="375"/>
      <c r="VM58" s="374"/>
      <c r="VN58" s="375"/>
      <c r="VO58" s="374"/>
      <c r="VP58" s="375"/>
      <c r="VQ58" s="374"/>
      <c r="VR58" s="375"/>
      <c r="VS58" s="374"/>
      <c r="VT58" s="375"/>
      <c r="VU58" s="374"/>
      <c r="VV58" s="375"/>
      <c r="VW58" s="374"/>
      <c r="VX58" s="375"/>
      <c r="VY58" s="374"/>
      <c r="VZ58" s="375"/>
      <c r="WA58" s="374"/>
      <c r="WB58" s="375"/>
      <c r="WC58" s="374"/>
      <c r="WD58" s="375"/>
      <c r="WE58" s="374"/>
      <c r="WF58" s="375"/>
      <c r="WG58" s="374"/>
      <c r="WH58" s="375"/>
      <c r="WI58" s="374"/>
      <c r="WJ58" s="375"/>
      <c r="WK58" s="374"/>
      <c r="WL58" s="375"/>
      <c r="WM58" s="374"/>
      <c r="WN58" s="375"/>
      <c r="WO58" s="374"/>
      <c r="WP58" s="375"/>
      <c r="WQ58" s="374"/>
      <c r="WR58" s="375"/>
      <c r="WS58" s="374"/>
      <c r="WT58" s="375"/>
      <c r="WU58" s="374"/>
      <c r="WV58" s="375"/>
      <c r="WW58" s="374"/>
      <c r="WX58" s="375"/>
      <c r="WY58" s="374"/>
      <c r="WZ58" s="375"/>
      <c r="XA58" s="374"/>
      <c r="XB58" s="375"/>
      <c r="XC58" s="374"/>
      <c r="XD58" s="375"/>
      <c r="XE58" s="374"/>
      <c r="XF58" s="375"/>
      <c r="XG58" s="374"/>
      <c r="XH58" s="375"/>
      <c r="XI58" s="374"/>
      <c r="XJ58" s="375"/>
      <c r="XK58" s="374"/>
      <c r="XL58" s="375"/>
      <c r="XM58" s="374"/>
      <c r="XN58" s="375"/>
      <c r="XO58" s="374"/>
      <c r="XP58" s="375"/>
      <c r="XQ58" s="374"/>
      <c r="XR58" s="375"/>
      <c r="XS58" s="374"/>
      <c r="XT58" s="375"/>
      <c r="XU58" s="374"/>
      <c r="XV58" s="375"/>
      <c r="XW58" s="374"/>
      <c r="XX58" s="375"/>
      <c r="XY58" s="374"/>
      <c r="XZ58" s="375"/>
      <c r="YA58" s="374"/>
      <c r="YB58" s="375"/>
      <c r="YC58" s="374"/>
      <c r="YD58" s="375"/>
      <c r="YE58" s="374"/>
      <c r="YF58" s="375"/>
      <c r="YG58" s="374"/>
      <c r="YH58" s="375"/>
      <c r="YI58" s="374"/>
      <c r="YJ58" s="375"/>
      <c r="YK58" s="374"/>
      <c r="YL58" s="375"/>
      <c r="YM58" s="374"/>
      <c r="YN58" s="375"/>
      <c r="YO58" s="374"/>
      <c r="YP58" s="375"/>
      <c r="YQ58" s="374"/>
      <c r="YR58" s="375"/>
      <c r="YS58" s="374"/>
      <c r="YT58" s="375"/>
      <c r="YU58" s="374"/>
      <c r="YV58" s="375"/>
      <c r="YW58" s="374"/>
      <c r="YX58" s="375"/>
      <c r="YY58" s="374"/>
      <c r="YZ58" s="375"/>
      <c r="ZA58" s="374"/>
      <c r="ZB58" s="375"/>
      <c r="ZC58" s="374"/>
      <c r="ZD58" s="375"/>
      <c r="ZE58" s="374"/>
      <c r="ZF58" s="375"/>
      <c r="ZG58" s="374"/>
      <c r="ZH58" s="375"/>
      <c r="ZI58" s="374"/>
      <c r="ZJ58" s="375"/>
      <c r="ZK58" s="374"/>
      <c r="ZL58" s="375"/>
      <c r="ZM58" s="374"/>
      <c r="ZN58" s="375"/>
      <c r="ZO58" s="374"/>
      <c r="ZP58" s="375"/>
      <c r="ZQ58" s="374"/>
      <c r="ZR58" s="375"/>
      <c r="ZS58" s="374"/>
      <c r="ZT58" s="375"/>
      <c r="ZU58" s="374"/>
      <c r="ZV58" s="375"/>
      <c r="ZW58" s="374"/>
      <c r="ZX58" s="375"/>
      <c r="ZY58" s="374"/>
      <c r="ZZ58" s="375"/>
      <c r="AAA58" s="374"/>
      <c r="AAB58" s="375"/>
      <c r="AAC58" s="374"/>
      <c r="AAD58" s="375"/>
      <c r="AAE58" s="374"/>
      <c r="AAF58" s="375"/>
      <c r="AAG58" s="374"/>
      <c r="AAH58" s="375"/>
      <c r="AAI58" s="374"/>
      <c r="AAJ58" s="375"/>
      <c r="AAK58" s="374"/>
      <c r="AAL58" s="375"/>
      <c r="AAM58" s="374"/>
      <c r="AAN58" s="375"/>
      <c r="AAO58" s="374"/>
      <c r="AAP58" s="375"/>
      <c r="AAQ58" s="374"/>
      <c r="AAR58" s="375"/>
      <c r="AAS58" s="374"/>
      <c r="AAT58" s="375"/>
      <c r="AAU58" s="374"/>
      <c r="AAV58" s="375"/>
      <c r="AAW58" s="374"/>
      <c r="AAX58" s="375"/>
      <c r="AAY58" s="374"/>
      <c r="AAZ58" s="375"/>
      <c r="ABA58" s="374"/>
      <c r="ABB58" s="375"/>
      <c r="ABC58" s="374"/>
      <c r="ABD58" s="375"/>
      <c r="ABE58" s="374"/>
      <c r="ABF58" s="375"/>
      <c r="ABG58" s="374"/>
      <c r="ABH58" s="375"/>
      <c r="ABI58" s="374"/>
      <c r="ABJ58" s="375"/>
      <c r="ABK58" s="374"/>
      <c r="ABL58" s="375"/>
      <c r="ABM58" s="374"/>
      <c r="ABN58" s="375"/>
      <c r="ABO58" s="374"/>
      <c r="ABP58" s="375"/>
      <c r="ABQ58" s="374"/>
      <c r="ABR58" s="375"/>
      <c r="ABS58" s="374"/>
      <c r="ABT58" s="375"/>
      <c r="ABU58" s="374"/>
      <c r="ABV58" s="375"/>
      <c r="ABW58" s="374"/>
      <c r="ABX58" s="375"/>
      <c r="ABY58" s="374"/>
      <c r="ABZ58" s="375"/>
      <c r="ACA58" s="374"/>
      <c r="ACB58" s="375"/>
      <c r="ACC58" s="374"/>
      <c r="ACD58" s="375"/>
      <c r="ACE58" s="374"/>
      <c r="ACF58" s="375"/>
      <c r="ACG58" s="374"/>
      <c r="ACH58" s="375"/>
      <c r="ACI58" s="374"/>
      <c r="ACJ58" s="375"/>
      <c r="ACK58" s="374"/>
      <c r="ACL58" s="375"/>
      <c r="ACM58" s="374"/>
      <c r="ACN58" s="375"/>
      <c r="ACO58" s="374"/>
      <c r="ACP58" s="375"/>
      <c r="ACQ58" s="374"/>
      <c r="ACR58" s="375"/>
      <c r="ACS58" s="374"/>
      <c r="ACT58" s="375"/>
      <c r="ACU58" s="374"/>
      <c r="ACV58" s="375"/>
      <c r="ACW58" s="374"/>
      <c r="ACX58" s="375"/>
      <c r="ACY58" s="374"/>
      <c r="ACZ58" s="375"/>
      <c r="ADA58" s="374"/>
      <c r="ADB58" s="375"/>
      <c r="ADC58" s="374"/>
      <c r="ADD58" s="375"/>
      <c r="ADE58" s="374"/>
      <c r="ADF58" s="375"/>
      <c r="ADG58" s="374"/>
      <c r="ADH58" s="375"/>
      <c r="ADI58" s="374"/>
      <c r="ADJ58" s="375"/>
      <c r="ADK58" s="374"/>
      <c r="ADL58" s="375"/>
      <c r="ADM58" s="374"/>
      <c r="ADN58" s="375"/>
      <c r="ADO58" s="374"/>
      <c r="ADP58" s="375"/>
      <c r="ADQ58" s="374"/>
      <c r="ADR58" s="375"/>
      <c r="ADS58" s="374"/>
      <c r="ADT58" s="375"/>
      <c r="ADU58" s="374"/>
      <c r="ADV58" s="375"/>
      <c r="ADW58" s="374"/>
      <c r="ADX58" s="375"/>
      <c r="ADY58" s="374"/>
      <c r="ADZ58" s="375"/>
      <c r="AEA58" s="374"/>
      <c r="AEB58" s="375"/>
      <c r="AEC58" s="374"/>
      <c r="AED58" s="375"/>
      <c r="AEE58" s="374"/>
      <c r="AEF58" s="375"/>
      <c r="AEG58" s="374"/>
      <c r="AEH58" s="375"/>
      <c r="AEI58" s="374"/>
      <c r="AEJ58" s="375"/>
      <c r="AEK58" s="374"/>
      <c r="AEL58" s="375"/>
      <c r="AEM58" s="374"/>
      <c r="AEN58" s="375"/>
      <c r="AEO58" s="374"/>
      <c r="AEP58" s="375"/>
      <c r="AEQ58" s="374"/>
      <c r="AER58" s="375"/>
      <c r="AES58" s="374"/>
      <c r="AET58" s="375"/>
      <c r="AEU58" s="374"/>
      <c r="AEV58" s="375"/>
      <c r="AEW58" s="374"/>
      <c r="AEX58" s="375"/>
      <c r="AEY58" s="374"/>
      <c r="AEZ58" s="375"/>
      <c r="AFA58" s="374"/>
      <c r="AFB58" s="375"/>
      <c r="AFC58" s="374"/>
      <c r="AFD58" s="375"/>
      <c r="AFE58" s="374"/>
      <c r="AFF58" s="375"/>
      <c r="AFG58" s="374"/>
      <c r="AFH58" s="375"/>
      <c r="AFI58" s="374"/>
      <c r="AFJ58" s="375"/>
      <c r="AFK58" s="374"/>
      <c r="AFL58" s="375"/>
      <c r="AFM58" s="374"/>
      <c r="AFN58" s="375"/>
      <c r="AFO58" s="374"/>
      <c r="AFP58" s="375"/>
      <c r="AFQ58" s="374"/>
      <c r="AFR58" s="375"/>
      <c r="AFS58" s="374"/>
      <c r="AFT58" s="375"/>
      <c r="AFU58" s="374"/>
      <c r="AFV58" s="375"/>
      <c r="AFW58" s="374"/>
      <c r="AFX58" s="375"/>
      <c r="AFY58" s="374"/>
      <c r="AFZ58" s="375"/>
      <c r="AGA58" s="374"/>
      <c r="AGB58" s="375"/>
      <c r="AGC58" s="374"/>
      <c r="AGD58" s="375"/>
      <c r="AGE58" s="374"/>
      <c r="AGF58" s="375"/>
      <c r="AGG58" s="374"/>
      <c r="AGH58" s="375"/>
      <c r="AGI58" s="374"/>
      <c r="AGJ58" s="375"/>
      <c r="AGK58" s="374"/>
      <c r="AGL58" s="375"/>
      <c r="AGM58" s="374"/>
      <c r="AGN58" s="375"/>
      <c r="AGO58" s="374"/>
      <c r="AGP58" s="375"/>
      <c r="AGQ58" s="374"/>
      <c r="AGR58" s="375"/>
      <c r="AGS58" s="374"/>
      <c r="AGT58" s="375"/>
      <c r="AGU58" s="374"/>
      <c r="AGV58" s="375"/>
      <c r="AGW58" s="374"/>
      <c r="AGX58" s="375"/>
      <c r="AGY58" s="374"/>
      <c r="AGZ58" s="375"/>
      <c r="AHA58" s="374"/>
      <c r="AHB58" s="375"/>
      <c r="AHC58" s="374"/>
      <c r="AHD58" s="375"/>
      <c r="AHE58" s="374"/>
      <c r="AHF58" s="375"/>
      <c r="AHG58" s="374"/>
      <c r="AHH58" s="375"/>
      <c r="AHI58" s="374"/>
      <c r="AHJ58" s="375"/>
      <c r="AHK58" s="374"/>
      <c r="AHL58" s="375"/>
      <c r="AHM58" s="374"/>
      <c r="AHN58" s="375"/>
      <c r="AHO58" s="374"/>
      <c r="AHP58" s="375"/>
      <c r="AHQ58" s="374"/>
      <c r="AHR58" s="375"/>
      <c r="AHS58" s="374"/>
      <c r="AHT58" s="375"/>
      <c r="AHU58" s="374"/>
      <c r="AHV58" s="375"/>
      <c r="AHW58" s="374"/>
      <c r="AHX58" s="375"/>
      <c r="AHY58" s="374"/>
      <c r="AHZ58" s="375"/>
      <c r="AIA58" s="374"/>
      <c r="AIB58" s="375"/>
      <c r="AIC58" s="374"/>
      <c r="AID58" s="375"/>
      <c r="AIE58" s="374"/>
      <c r="AIF58" s="375"/>
      <c r="AIG58" s="374"/>
      <c r="AIH58" s="375"/>
      <c r="AII58" s="374"/>
      <c r="AIJ58" s="375"/>
      <c r="AIK58" s="374"/>
      <c r="AIL58" s="375"/>
      <c r="AIM58" s="374"/>
      <c r="AIN58" s="375"/>
      <c r="AIO58" s="374"/>
      <c r="AIP58" s="375"/>
      <c r="AIQ58" s="374"/>
      <c r="AIR58" s="375"/>
      <c r="AIS58" s="374"/>
      <c r="AIT58" s="375"/>
      <c r="AIU58" s="374"/>
      <c r="AIV58" s="375"/>
      <c r="AIW58" s="374"/>
      <c r="AIX58" s="375"/>
      <c r="AIY58" s="374"/>
      <c r="AIZ58" s="375"/>
      <c r="AJA58" s="374"/>
      <c r="AJB58" s="375"/>
      <c r="AJC58" s="374"/>
      <c r="AJD58" s="375"/>
      <c r="AJE58" s="374"/>
      <c r="AJF58" s="375"/>
      <c r="AJG58" s="374"/>
      <c r="AJH58" s="375"/>
      <c r="AJI58" s="374"/>
      <c r="AJJ58" s="375"/>
      <c r="AJK58" s="374"/>
      <c r="AJL58" s="375"/>
      <c r="AJM58" s="374"/>
      <c r="AJN58" s="375"/>
      <c r="AJO58" s="374"/>
      <c r="AJP58" s="375"/>
      <c r="AJQ58" s="374"/>
      <c r="AJR58" s="375"/>
      <c r="AJS58" s="374"/>
      <c r="AJT58" s="375"/>
      <c r="AJU58" s="374"/>
      <c r="AJV58" s="375"/>
      <c r="AJW58" s="374"/>
      <c r="AJX58" s="375"/>
      <c r="AJY58" s="374"/>
      <c r="AJZ58" s="375"/>
      <c r="AKA58" s="374"/>
      <c r="AKB58" s="375"/>
      <c r="AKC58" s="374"/>
      <c r="AKD58" s="375"/>
      <c r="AKE58" s="374"/>
      <c r="AKF58" s="375"/>
      <c r="AKG58" s="374"/>
      <c r="AKH58" s="375"/>
      <c r="AKI58" s="374"/>
      <c r="AKJ58" s="375"/>
      <c r="AKK58" s="374"/>
      <c r="AKL58" s="375"/>
      <c r="AKM58" s="374"/>
      <c r="AKN58" s="375"/>
      <c r="AKO58" s="374"/>
      <c r="AKP58" s="375"/>
      <c r="AKQ58" s="374"/>
      <c r="AKR58" s="375"/>
      <c r="AKS58" s="374"/>
      <c r="AKT58" s="375"/>
      <c r="AKU58" s="374"/>
      <c r="AKV58" s="375"/>
      <c r="AKW58" s="374"/>
      <c r="AKX58" s="375"/>
      <c r="AKY58" s="374"/>
      <c r="AKZ58" s="375"/>
      <c r="ALA58" s="374"/>
      <c r="ALB58" s="375"/>
      <c r="ALC58" s="374"/>
      <c r="ALD58" s="375"/>
      <c r="ALE58" s="374"/>
      <c r="ALF58" s="375"/>
      <c r="ALG58" s="374"/>
      <c r="ALH58" s="375"/>
      <c r="ALI58" s="374"/>
      <c r="ALJ58" s="375"/>
      <c r="ALK58" s="374"/>
      <c r="ALL58" s="375"/>
      <c r="ALM58" s="374"/>
      <c r="ALN58" s="375"/>
      <c r="ALO58" s="374"/>
      <c r="ALP58" s="375"/>
      <c r="ALQ58" s="374"/>
      <c r="ALR58" s="375"/>
      <c r="ALS58" s="374"/>
      <c r="ALT58" s="375"/>
      <c r="ALU58" s="374"/>
      <c r="ALV58" s="375"/>
      <c r="ALW58" s="374"/>
      <c r="ALX58" s="375"/>
      <c r="ALY58" s="374"/>
      <c r="ALZ58" s="375"/>
      <c r="AMA58" s="374"/>
      <c r="AMB58" s="375"/>
      <c r="AMC58" s="374"/>
      <c r="AMD58" s="375"/>
      <c r="AME58" s="374"/>
      <c r="AMF58" s="375"/>
      <c r="AMG58" s="374"/>
      <c r="AMH58" s="375"/>
      <c r="AMI58" s="374"/>
      <c r="AMJ58" s="375"/>
      <c r="AMK58" s="374"/>
      <c r="AML58" s="375"/>
      <c r="AMM58" s="374"/>
      <c r="AMN58" s="375"/>
      <c r="AMO58" s="374"/>
      <c r="AMP58" s="375"/>
      <c r="AMQ58" s="374"/>
      <c r="AMR58" s="375"/>
      <c r="AMS58" s="374"/>
      <c r="AMT58" s="375"/>
      <c r="AMU58" s="374"/>
      <c r="AMV58" s="375"/>
      <c r="AMW58" s="374"/>
      <c r="AMX58" s="375"/>
      <c r="AMY58" s="374"/>
      <c r="AMZ58" s="375"/>
      <c r="ANA58" s="374"/>
      <c r="ANB58" s="375"/>
      <c r="ANC58" s="374"/>
      <c r="AND58" s="375"/>
      <c r="ANE58" s="374"/>
      <c r="ANF58" s="375"/>
      <c r="ANG58" s="374"/>
      <c r="ANH58" s="375"/>
      <c r="ANI58" s="374"/>
      <c r="ANJ58" s="375"/>
      <c r="ANK58" s="374"/>
      <c r="ANL58" s="375"/>
      <c r="ANM58" s="374"/>
      <c r="ANN58" s="375"/>
      <c r="ANO58" s="374"/>
      <c r="ANP58" s="375"/>
      <c r="ANQ58" s="374"/>
      <c r="ANR58" s="375"/>
      <c r="ANS58" s="374"/>
      <c r="ANT58" s="375"/>
      <c r="ANU58" s="374"/>
      <c r="ANV58" s="375"/>
      <c r="ANW58" s="374"/>
      <c r="ANX58" s="375"/>
      <c r="ANY58" s="374"/>
      <c r="ANZ58" s="375"/>
      <c r="AOA58" s="374"/>
      <c r="AOB58" s="375"/>
      <c r="AOC58" s="374"/>
      <c r="AOD58" s="375"/>
      <c r="AOE58" s="374"/>
      <c r="AOF58" s="375"/>
      <c r="AOG58" s="374"/>
      <c r="AOH58" s="375"/>
      <c r="AOI58" s="374"/>
      <c r="AOJ58" s="375"/>
      <c r="AOK58" s="374"/>
      <c r="AOL58" s="375"/>
      <c r="AOM58" s="374"/>
      <c r="AON58" s="375"/>
      <c r="AOO58" s="374"/>
      <c r="AOP58" s="375"/>
      <c r="AOQ58" s="374"/>
      <c r="AOR58" s="375"/>
      <c r="AOS58" s="374"/>
      <c r="AOT58" s="375"/>
      <c r="AOU58" s="374"/>
      <c r="AOV58" s="375"/>
      <c r="AOW58" s="374"/>
      <c r="AOX58" s="375"/>
      <c r="AOY58" s="374"/>
      <c r="AOZ58" s="375"/>
      <c r="APA58" s="374"/>
      <c r="APB58" s="375"/>
      <c r="APC58" s="374"/>
      <c r="APD58" s="375"/>
      <c r="APE58" s="374"/>
      <c r="APF58" s="375"/>
      <c r="APG58" s="374"/>
      <c r="APH58" s="375"/>
      <c r="API58" s="374"/>
      <c r="APJ58" s="375"/>
      <c r="APK58" s="374"/>
      <c r="APL58" s="375"/>
      <c r="APM58" s="374"/>
      <c r="APN58" s="375"/>
      <c r="APO58" s="374"/>
      <c r="APP58" s="375"/>
      <c r="APQ58" s="374"/>
      <c r="APR58" s="375"/>
      <c r="APS58" s="374"/>
      <c r="APT58" s="375"/>
      <c r="APU58" s="374"/>
      <c r="APV58" s="375"/>
      <c r="APW58" s="374"/>
      <c r="APX58" s="375"/>
      <c r="APY58" s="374"/>
      <c r="APZ58" s="375"/>
      <c r="AQA58" s="374"/>
      <c r="AQB58" s="375"/>
      <c r="AQC58" s="374"/>
      <c r="AQD58" s="375"/>
      <c r="AQE58" s="374"/>
      <c r="AQF58" s="375"/>
      <c r="AQG58" s="374"/>
      <c r="AQH58" s="375"/>
      <c r="AQI58" s="374"/>
      <c r="AQJ58" s="375"/>
      <c r="AQK58" s="374"/>
      <c r="AQL58" s="375"/>
      <c r="AQM58" s="374"/>
      <c r="AQN58" s="375"/>
      <c r="AQO58" s="374"/>
      <c r="AQP58" s="375"/>
      <c r="AQQ58" s="374"/>
      <c r="AQR58" s="375"/>
      <c r="AQS58" s="374"/>
      <c r="AQT58" s="375"/>
      <c r="AQU58" s="374"/>
      <c r="AQV58" s="375"/>
      <c r="AQW58" s="374"/>
      <c r="AQX58" s="375"/>
      <c r="AQY58" s="374"/>
      <c r="AQZ58" s="375"/>
      <c r="ARA58" s="374"/>
      <c r="ARB58" s="375"/>
      <c r="ARC58" s="374"/>
      <c r="ARD58" s="375"/>
      <c r="ARE58" s="374"/>
      <c r="ARF58" s="375"/>
      <c r="ARG58" s="374"/>
      <c r="ARH58" s="375"/>
      <c r="ARI58" s="374"/>
      <c r="ARJ58" s="375"/>
      <c r="ARK58" s="374"/>
      <c r="ARL58" s="375"/>
      <c r="ARM58" s="374"/>
      <c r="ARN58" s="375"/>
      <c r="ARO58" s="374"/>
      <c r="ARP58" s="375"/>
      <c r="ARQ58" s="374"/>
      <c r="ARR58" s="375"/>
      <c r="ARS58" s="374"/>
      <c r="ART58" s="375"/>
      <c r="ARU58" s="374"/>
      <c r="ARV58" s="375"/>
      <c r="ARW58" s="374"/>
      <c r="ARX58" s="375"/>
      <c r="ARY58" s="374"/>
      <c r="ARZ58" s="375"/>
      <c r="ASA58" s="374"/>
      <c r="ASB58" s="375"/>
      <c r="ASC58" s="374"/>
      <c r="ASD58" s="375"/>
      <c r="ASE58" s="374"/>
      <c r="ASF58" s="375"/>
      <c r="ASG58" s="374"/>
      <c r="ASH58" s="375"/>
      <c r="ASI58" s="374"/>
      <c r="ASJ58" s="375"/>
      <c r="ASK58" s="374"/>
      <c r="ASL58" s="375"/>
      <c r="ASM58" s="374"/>
      <c r="ASN58" s="375"/>
      <c r="ASO58" s="374"/>
      <c r="ASP58" s="375"/>
      <c r="ASQ58" s="374"/>
      <c r="ASR58" s="375"/>
      <c r="ASS58" s="374"/>
      <c r="AST58" s="375"/>
      <c r="ASU58" s="374"/>
      <c r="ASV58" s="375"/>
      <c r="ASW58" s="374"/>
      <c r="ASX58" s="375"/>
      <c r="ASY58" s="374"/>
      <c r="ASZ58" s="375"/>
      <c r="ATA58" s="374"/>
      <c r="ATB58" s="375"/>
      <c r="ATC58" s="374"/>
      <c r="ATD58" s="375"/>
      <c r="ATE58" s="374"/>
      <c r="ATF58" s="375"/>
      <c r="ATG58" s="374"/>
      <c r="ATH58" s="375"/>
      <c r="ATI58" s="374"/>
      <c r="ATJ58" s="375"/>
      <c r="ATK58" s="374"/>
      <c r="ATL58" s="375"/>
      <c r="ATM58" s="374"/>
      <c r="ATN58" s="375"/>
      <c r="ATO58" s="374"/>
      <c r="ATP58" s="375"/>
      <c r="ATQ58" s="374"/>
      <c r="ATR58" s="375"/>
      <c r="ATS58" s="374"/>
      <c r="ATT58" s="375"/>
      <c r="ATU58" s="374"/>
      <c r="ATV58" s="375"/>
      <c r="ATW58" s="374"/>
      <c r="ATX58" s="375"/>
      <c r="ATY58" s="374"/>
      <c r="ATZ58" s="375"/>
      <c r="AUA58" s="374"/>
      <c r="AUB58" s="375"/>
      <c r="AUC58" s="374"/>
      <c r="AUD58" s="375"/>
      <c r="AUE58" s="374"/>
      <c r="AUF58" s="375"/>
      <c r="AUG58" s="374"/>
      <c r="AUH58" s="375"/>
      <c r="AUI58" s="374"/>
      <c r="AUJ58" s="375"/>
      <c r="AUK58" s="374"/>
      <c r="AUL58" s="375"/>
      <c r="AUM58" s="374"/>
      <c r="AUN58" s="375"/>
      <c r="AUO58" s="374"/>
      <c r="AUP58" s="375"/>
      <c r="AUQ58" s="374"/>
      <c r="AUR58" s="375"/>
      <c r="AUS58" s="374"/>
      <c r="AUT58" s="375"/>
      <c r="AUU58" s="374"/>
      <c r="AUV58" s="375"/>
      <c r="AUW58" s="374"/>
      <c r="AUX58" s="375"/>
      <c r="AUY58" s="374"/>
      <c r="AUZ58" s="375"/>
      <c r="AVA58" s="374"/>
      <c r="AVB58" s="375"/>
      <c r="AVC58" s="374"/>
      <c r="AVD58" s="375"/>
      <c r="AVE58" s="374"/>
      <c r="AVF58" s="375"/>
      <c r="AVG58" s="374"/>
      <c r="AVH58" s="375"/>
      <c r="AVI58" s="374"/>
      <c r="AVJ58" s="375"/>
      <c r="AVK58" s="374"/>
      <c r="AVL58" s="375"/>
      <c r="AVM58" s="374"/>
      <c r="AVN58" s="375"/>
      <c r="AVO58" s="374"/>
      <c r="AVP58" s="375"/>
      <c r="AVQ58" s="374"/>
      <c r="AVR58" s="375"/>
      <c r="AVS58" s="374"/>
      <c r="AVT58" s="375"/>
      <c r="AVU58" s="374"/>
      <c r="AVV58" s="375"/>
      <c r="AVW58" s="374"/>
      <c r="AVX58" s="375"/>
      <c r="AVY58" s="374"/>
      <c r="AVZ58" s="375"/>
      <c r="AWA58" s="374"/>
      <c r="AWB58" s="375"/>
      <c r="AWC58" s="374"/>
      <c r="AWD58" s="375"/>
      <c r="AWE58" s="374"/>
      <c r="AWF58" s="375"/>
      <c r="AWG58" s="374"/>
      <c r="AWH58" s="375"/>
      <c r="AWI58" s="374"/>
      <c r="AWJ58" s="375"/>
      <c r="AWK58" s="374"/>
      <c r="AWL58" s="375"/>
      <c r="AWM58" s="374"/>
      <c r="AWN58" s="375"/>
      <c r="AWO58" s="374"/>
      <c r="AWP58" s="375"/>
      <c r="AWQ58" s="374"/>
      <c r="AWR58" s="375"/>
      <c r="AWS58" s="374"/>
      <c r="AWT58" s="375"/>
      <c r="AWU58" s="374"/>
      <c r="AWV58" s="375"/>
      <c r="AWW58" s="374"/>
      <c r="AWX58" s="375"/>
      <c r="AWY58" s="374"/>
      <c r="AWZ58" s="375"/>
      <c r="AXA58" s="374"/>
      <c r="AXB58" s="375"/>
      <c r="AXC58" s="374"/>
      <c r="AXD58" s="375"/>
      <c r="AXE58" s="374"/>
      <c r="AXF58" s="375"/>
      <c r="AXG58" s="374"/>
      <c r="AXH58" s="375"/>
      <c r="AXI58" s="374"/>
      <c r="AXJ58" s="375"/>
      <c r="AXK58" s="374"/>
      <c r="AXL58" s="375"/>
      <c r="AXM58" s="374"/>
      <c r="AXN58" s="375"/>
      <c r="AXO58" s="374"/>
      <c r="AXP58" s="375"/>
      <c r="AXQ58" s="374"/>
      <c r="AXR58" s="375"/>
      <c r="AXS58" s="374"/>
      <c r="AXT58" s="375"/>
      <c r="AXU58" s="374"/>
      <c r="AXV58" s="375"/>
      <c r="AXW58" s="374"/>
      <c r="AXX58" s="375"/>
      <c r="AXY58" s="374"/>
      <c r="AXZ58" s="375"/>
      <c r="AYA58" s="374"/>
      <c r="AYB58" s="375"/>
      <c r="AYC58" s="374"/>
      <c r="AYD58" s="375"/>
      <c r="AYE58" s="374"/>
      <c r="AYF58" s="375"/>
      <c r="AYG58" s="374"/>
      <c r="AYH58" s="375"/>
      <c r="AYI58" s="374"/>
      <c r="AYJ58" s="375"/>
      <c r="AYK58" s="374"/>
      <c r="AYL58" s="375"/>
      <c r="AYM58" s="374"/>
      <c r="AYN58" s="375"/>
      <c r="AYO58" s="374"/>
      <c r="AYP58" s="375"/>
      <c r="AYQ58" s="374"/>
      <c r="AYR58" s="375"/>
      <c r="AYS58" s="374"/>
      <c r="AYT58" s="375"/>
      <c r="AYU58" s="374"/>
      <c r="AYV58" s="375"/>
      <c r="AYW58" s="374"/>
      <c r="AYX58" s="375"/>
      <c r="AYY58" s="374"/>
      <c r="AYZ58" s="375"/>
      <c r="AZA58" s="374"/>
      <c r="AZB58" s="375"/>
      <c r="AZC58" s="374"/>
      <c r="AZD58" s="375"/>
      <c r="AZE58" s="374"/>
      <c r="AZF58" s="375"/>
      <c r="AZG58" s="374"/>
      <c r="AZH58" s="375"/>
      <c r="AZI58" s="374"/>
      <c r="AZJ58" s="375"/>
      <c r="AZK58" s="374"/>
      <c r="AZL58" s="375"/>
      <c r="AZM58" s="374"/>
      <c r="AZN58" s="375"/>
      <c r="AZO58" s="374"/>
      <c r="AZP58" s="375"/>
      <c r="AZQ58" s="374"/>
      <c r="AZR58" s="375"/>
      <c r="AZS58" s="374"/>
      <c r="AZT58" s="375"/>
      <c r="AZU58" s="374"/>
      <c r="AZV58" s="375"/>
      <c r="AZW58" s="374"/>
      <c r="AZX58" s="375"/>
      <c r="AZY58" s="374"/>
      <c r="AZZ58" s="375"/>
      <c r="BAA58" s="374"/>
      <c r="BAB58" s="375"/>
      <c r="BAC58" s="374"/>
      <c r="BAD58" s="375"/>
      <c r="BAE58" s="374"/>
      <c r="BAF58" s="375"/>
      <c r="BAG58" s="374"/>
      <c r="BAH58" s="375"/>
      <c r="BAI58" s="374"/>
      <c r="BAJ58" s="375"/>
      <c r="BAK58" s="374"/>
      <c r="BAL58" s="375"/>
      <c r="BAM58" s="374"/>
      <c r="BAN58" s="375"/>
      <c r="BAO58" s="374"/>
      <c r="BAP58" s="375"/>
      <c r="BAQ58" s="374"/>
      <c r="BAR58" s="375"/>
      <c r="BAS58" s="374"/>
      <c r="BAT58" s="375"/>
      <c r="BAU58" s="374"/>
      <c r="BAV58" s="375"/>
      <c r="BAW58" s="374"/>
      <c r="BAX58" s="375"/>
      <c r="BAY58" s="374"/>
      <c r="BAZ58" s="375"/>
      <c r="BBA58" s="374"/>
      <c r="BBB58" s="375"/>
      <c r="BBC58" s="374"/>
      <c r="BBD58" s="375"/>
      <c r="BBE58" s="374"/>
      <c r="BBF58" s="375"/>
      <c r="BBG58" s="374"/>
      <c r="BBH58" s="375"/>
      <c r="BBI58" s="374"/>
      <c r="BBJ58" s="375"/>
      <c r="BBK58" s="374"/>
      <c r="BBL58" s="375"/>
      <c r="BBM58" s="374"/>
      <c r="BBN58" s="375"/>
      <c r="BBO58" s="374"/>
      <c r="BBP58" s="375"/>
      <c r="BBQ58" s="374"/>
      <c r="BBR58" s="375"/>
      <c r="BBS58" s="374"/>
      <c r="BBT58" s="375"/>
      <c r="BBU58" s="374"/>
      <c r="BBV58" s="375"/>
      <c r="BBW58" s="374"/>
      <c r="BBX58" s="375"/>
      <c r="BBY58" s="374"/>
      <c r="BBZ58" s="375"/>
      <c r="BCA58" s="374"/>
      <c r="BCB58" s="375"/>
      <c r="BCC58" s="374"/>
      <c r="BCD58" s="375"/>
      <c r="BCE58" s="374"/>
      <c r="BCF58" s="375"/>
      <c r="BCG58" s="374"/>
      <c r="BCH58" s="375"/>
      <c r="BCI58" s="374"/>
      <c r="BCJ58" s="375"/>
      <c r="BCK58" s="374"/>
      <c r="BCL58" s="375"/>
      <c r="BCM58" s="374"/>
      <c r="BCN58" s="375"/>
      <c r="BCO58" s="374"/>
      <c r="BCP58" s="375"/>
      <c r="BCQ58" s="374"/>
      <c r="BCR58" s="375"/>
      <c r="BCS58" s="374"/>
      <c r="BCT58" s="375"/>
      <c r="BCU58" s="374"/>
      <c r="BCV58" s="375"/>
      <c r="BCW58" s="374"/>
      <c r="BCX58" s="375"/>
      <c r="BCY58" s="374"/>
      <c r="BCZ58" s="375"/>
      <c r="BDA58" s="374"/>
      <c r="BDB58" s="375"/>
      <c r="BDC58" s="374"/>
      <c r="BDD58" s="375"/>
      <c r="BDE58" s="374"/>
      <c r="BDF58" s="375"/>
      <c r="BDG58" s="374"/>
      <c r="BDH58" s="375"/>
      <c r="BDI58" s="374"/>
      <c r="BDJ58" s="375"/>
      <c r="BDK58" s="374"/>
      <c r="BDL58" s="375"/>
      <c r="BDM58" s="374"/>
      <c r="BDN58" s="375"/>
      <c r="BDO58" s="374"/>
      <c r="BDP58" s="375"/>
      <c r="BDQ58" s="374"/>
      <c r="BDR58" s="375"/>
      <c r="BDS58" s="374"/>
      <c r="BDT58" s="375"/>
      <c r="BDU58" s="374"/>
      <c r="BDV58" s="375"/>
      <c r="BDW58" s="374"/>
      <c r="BDX58" s="375"/>
      <c r="BDY58" s="374"/>
      <c r="BDZ58" s="375"/>
      <c r="BEA58" s="374"/>
      <c r="BEB58" s="375"/>
      <c r="BEC58" s="374"/>
      <c r="BED58" s="375"/>
      <c r="BEE58" s="374"/>
      <c r="BEF58" s="375"/>
      <c r="BEG58" s="374"/>
      <c r="BEH58" s="375"/>
      <c r="BEI58" s="374"/>
      <c r="BEJ58" s="375"/>
      <c r="BEK58" s="374"/>
      <c r="BEL58" s="375"/>
      <c r="BEM58" s="374"/>
      <c r="BEN58" s="375"/>
      <c r="BEO58" s="374"/>
      <c r="BEP58" s="375"/>
      <c r="BEQ58" s="374"/>
      <c r="BER58" s="375"/>
      <c r="BES58" s="374"/>
      <c r="BET58" s="375"/>
      <c r="BEU58" s="374"/>
      <c r="BEV58" s="375"/>
      <c r="BEW58" s="374"/>
      <c r="BEX58" s="375"/>
      <c r="BEY58" s="374"/>
      <c r="BEZ58" s="375"/>
      <c r="BFA58" s="374"/>
      <c r="BFB58" s="375"/>
      <c r="BFC58" s="374"/>
      <c r="BFD58" s="375"/>
      <c r="BFE58" s="374"/>
      <c r="BFF58" s="375"/>
      <c r="BFG58" s="374"/>
      <c r="BFH58" s="375"/>
      <c r="BFI58" s="374"/>
      <c r="BFJ58" s="375"/>
      <c r="BFK58" s="374"/>
      <c r="BFL58" s="375"/>
      <c r="BFM58" s="374"/>
      <c r="BFN58" s="375"/>
      <c r="BFO58" s="374"/>
      <c r="BFP58" s="375"/>
      <c r="BFQ58" s="374"/>
      <c r="BFR58" s="375"/>
      <c r="BFS58" s="374"/>
      <c r="BFT58" s="375"/>
      <c r="BFU58" s="374"/>
      <c r="BFV58" s="375"/>
      <c r="BFW58" s="374"/>
      <c r="BFX58" s="375"/>
      <c r="BFY58" s="374"/>
      <c r="BFZ58" s="375"/>
      <c r="BGA58" s="374"/>
      <c r="BGB58" s="375"/>
      <c r="BGC58" s="374"/>
      <c r="BGD58" s="375"/>
      <c r="BGE58" s="374"/>
      <c r="BGF58" s="375"/>
      <c r="BGG58" s="374"/>
      <c r="BGH58" s="375"/>
      <c r="BGI58" s="374"/>
      <c r="BGJ58" s="375"/>
      <c r="BGK58" s="374"/>
      <c r="BGL58" s="375"/>
      <c r="BGM58" s="374"/>
      <c r="BGN58" s="375"/>
      <c r="BGO58" s="374"/>
      <c r="BGP58" s="375"/>
      <c r="BGQ58" s="374"/>
      <c r="BGR58" s="375"/>
      <c r="BGS58" s="374"/>
      <c r="BGT58" s="375"/>
      <c r="BGU58" s="374"/>
      <c r="BGV58" s="375"/>
      <c r="BGW58" s="374"/>
      <c r="BGX58" s="375"/>
      <c r="BGY58" s="374"/>
      <c r="BGZ58" s="375"/>
      <c r="BHA58" s="374"/>
      <c r="BHB58" s="375"/>
      <c r="BHC58" s="374"/>
      <c r="BHD58" s="375"/>
      <c r="BHE58" s="374"/>
      <c r="BHF58" s="375"/>
      <c r="BHG58" s="374"/>
      <c r="BHH58" s="375"/>
      <c r="BHI58" s="374"/>
      <c r="BHJ58" s="375"/>
      <c r="BHK58" s="374"/>
      <c r="BHL58" s="375"/>
      <c r="BHM58" s="374"/>
      <c r="BHN58" s="375"/>
      <c r="BHO58" s="374"/>
      <c r="BHP58" s="375"/>
      <c r="BHQ58" s="374"/>
      <c r="BHR58" s="375"/>
      <c r="BHS58" s="374"/>
      <c r="BHT58" s="375"/>
      <c r="BHU58" s="374"/>
      <c r="BHV58" s="375"/>
      <c r="BHW58" s="374"/>
      <c r="BHX58" s="375"/>
      <c r="BHY58" s="374"/>
      <c r="BHZ58" s="375"/>
      <c r="BIA58" s="374"/>
      <c r="BIB58" s="375"/>
      <c r="BIC58" s="374"/>
      <c r="BID58" s="375"/>
      <c r="BIE58" s="374"/>
      <c r="BIF58" s="375"/>
      <c r="BIG58" s="374"/>
      <c r="BIH58" s="375"/>
      <c r="BII58" s="374"/>
      <c r="BIJ58" s="375"/>
      <c r="BIK58" s="374"/>
      <c r="BIL58" s="375"/>
      <c r="BIM58" s="374"/>
      <c r="BIN58" s="375"/>
      <c r="BIO58" s="374"/>
      <c r="BIP58" s="375"/>
      <c r="BIQ58" s="374"/>
      <c r="BIR58" s="375"/>
      <c r="BIS58" s="374"/>
      <c r="BIT58" s="375"/>
      <c r="BIU58" s="374"/>
      <c r="BIV58" s="375"/>
      <c r="BIW58" s="374"/>
      <c r="BIX58" s="375"/>
      <c r="BIY58" s="374"/>
      <c r="BIZ58" s="375"/>
      <c r="BJA58" s="374"/>
      <c r="BJB58" s="375"/>
      <c r="BJC58" s="374"/>
      <c r="BJD58" s="375"/>
      <c r="BJE58" s="374"/>
      <c r="BJF58" s="375"/>
      <c r="BJG58" s="374"/>
      <c r="BJH58" s="375"/>
      <c r="BJI58" s="374"/>
      <c r="BJJ58" s="375"/>
      <c r="BJK58" s="374"/>
      <c r="BJL58" s="375"/>
      <c r="BJM58" s="374"/>
      <c r="BJN58" s="375"/>
      <c r="BJO58" s="374"/>
      <c r="BJP58" s="375"/>
      <c r="BJQ58" s="374"/>
      <c r="BJR58" s="375"/>
      <c r="BJS58" s="374"/>
      <c r="BJT58" s="375"/>
      <c r="BJU58" s="374"/>
      <c r="BJV58" s="375"/>
      <c r="BJW58" s="374"/>
      <c r="BJX58" s="375"/>
      <c r="BJY58" s="374"/>
      <c r="BJZ58" s="375"/>
      <c r="BKA58" s="374"/>
      <c r="BKB58" s="375"/>
      <c r="BKC58" s="374"/>
      <c r="BKD58" s="375"/>
      <c r="BKE58" s="374"/>
      <c r="BKF58" s="375"/>
      <c r="BKG58" s="374"/>
      <c r="BKH58" s="375"/>
      <c r="BKI58" s="374"/>
      <c r="BKJ58" s="375"/>
      <c r="BKK58" s="374"/>
      <c r="BKL58" s="375"/>
      <c r="BKM58" s="374"/>
      <c r="BKN58" s="375"/>
      <c r="BKO58" s="374"/>
      <c r="BKP58" s="375"/>
      <c r="BKQ58" s="374"/>
      <c r="BKR58" s="375"/>
      <c r="BKS58" s="374"/>
      <c r="BKT58" s="375"/>
      <c r="BKU58" s="374"/>
      <c r="BKV58" s="375"/>
      <c r="BKW58" s="374"/>
      <c r="BKX58" s="375"/>
      <c r="BKY58" s="374"/>
      <c r="BKZ58" s="375"/>
      <c r="BLA58" s="374"/>
      <c r="BLB58" s="375"/>
      <c r="BLC58" s="374"/>
      <c r="BLD58" s="375"/>
      <c r="BLE58" s="374"/>
      <c r="BLF58" s="375"/>
      <c r="BLG58" s="374"/>
      <c r="BLH58" s="375"/>
      <c r="BLI58" s="374"/>
      <c r="BLJ58" s="375"/>
      <c r="BLK58" s="374"/>
      <c r="BLL58" s="375"/>
      <c r="BLM58" s="374"/>
      <c r="BLN58" s="375"/>
      <c r="BLO58" s="374"/>
      <c r="BLP58" s="375"/>
      <c r="BLQ58" s="374"/>
      <c r="BLR58" s="375"/>
      <c r="BLS58" s="374"/>
      <c r="BLT58" s="375"/>
      <c r="BLU58" s="374"/>
      <c r="BLV58" s="375"/>
      <c r="BLW58" s="374"/>
      <c r="BLX58" s="375"/>
      <c r="BLY58" s="374"/>
      <c r="BLZ58" s="375"/>
      <c r="BMA58" s="374"/>
      <c r="BMB58" s="375"/>
      <c r="BMC58" s="374"/>
      <c r="BMD58" s="375"/>
      <c r="BME58" s="374"/>
      <c r="BMF58" s="375"/>
      <c r="BMG58" s="374"/>
      <c r="BMH58" s="375"/>
      <c r="BMI58" s="374"/>
      <c r="BMJ58" s="375"/>
      <c r="BMK58" s="374"/>
      <c r="BML58" s="375"/>
      <c r="BMM58" s="374"/>
      <c r="BMN58" s="375"/>
      <c r="BMO58" s="374"/>
      <c r="BMP58" s="375"/>
      <c r="BMQ58" s="374"/>
      <c r="BMR58" s="375"/>
      <c r="BMS58" s="374"/>
      <c r="BMT58" s="375"/>
      <c r="BMU58" s="374"/>
      <c r="BMV58" s="375"/>
      <c r="BMW58" s="374"/>
      <c r="BMX58" s="375"/>
      <c r="BMY58" s="374"/>
      <c r="BMZ58" s="375"/>
      <c r="BNA58" s="374"/>
      <c r="BNB58" s="375"/>
      <c r="BNC58" s="374"/>
      <c r="BND58" s="375"/>
      <c r="BNE58" s="374"/>
      <c r="BNF58" s="375"/>
      <c r="BNG58" s="374"/>
      <c r="BNH58" s="375"/>
      <c r="BNI58" s="374"/>
      <c r="BNJ58" s="375"/>
      <c r="BNK58" s="374"/>
      <c r="BNL58" s="375"/>
      <c r="BNM58" s="374"/>
      <c r="BNN58" s="375"/>
      <c r="BNO58" s="374"/>
      <c r="BNP58" s="375"/>
      <c r="BNQ58" s="374"/>
      <c r="BNR58" s="375"/>
      <c r="BNS58" s="374"/>
      <c r="BNT58" s="375"/>
      <c r="BNU58" s="374"/>
      <c r="BNV58" s="375"/>
      <c r="BNW58" s="374"/>
      <c r="BNX58" s="375"/>
      <c r="BNY58" s="374"/>
      <c r="BNZ58" s="375"/>
      <c r="BOA58" s="374"/>
      <c r="BOB58" s="375"/>
      <c r="BOC58" s="374"/>
      <c r="BOD58" s="375"/>
      <c r="BOE58" s="374"/>
      <c r="BOF58" s="375"/>
      <c r="BOG58" s="374"/>
      <c r="BOH58" s="375"/>
      <c r="BOI58" s="374"/>
      <c r="BOJ58" s="375"/>
      <c r="BOK58" s="374"/>
      <c r="BOL58" s="375"/>
      <c r="BOM58" s="374"/>
      <c r="BON58" s="375"/>
      <c r="BOO58" s="374"/>
      <c r="BOP58" s="375"/>
      <c r="BOQ58" s="374"/>
      <c r="BOR58" s="375"/>
      <c r="BOS58" s="374"/>
      <c r="BOT58" s="375"/>
      <c r="BOU58" s="374"/>
      <c r="BOV58" s="375"/>
      <c r="BOW58" s="374"/>
      <c r="BOX58" s="375"/>
      <c r="BOY58" s="374"/>
      <c r="BOZ58" s="375"/>
      <c r="BPA58" s="374"/>
      <c r="BPB58" s="375"/>
      <c r="BPC58" s="374"/>
      <c r="BPD58" s="375"/>
      <c r="BPE58" s="374"/>
      <c r="BPF58" s="375"/>
      <c r="BPG58" s="374"/>
      <c r="BPH58" s="375"/>
      <c r="BPI58" s="374"/>
      <c r="BPJ58" s="375"/>
      <c r="BPK58" s="374"/>
      <c r="BPL58" s="375"/>
      <c r="BPM58" s="374"/>
      <c r="BPN58" s="375"/>
      <c r="BPO58" s="374"/>
      <c r="BPP58" s="375"/>
      <c r="BPQ58" s="374"/>
      <c r="BPR58" s="375"/>
      <c r="BPS58" s="374"/>
      <c r="BPT58" s="375"/>
      <c r="BPU58" s="374"/>
      <c r="BPV58" s="375"/>
      <c r="BPW58" s="374"/>
      <c r="BPX58" s="375"/>
      <c r="BPY58" s="374"/>
      <c r="BPZ58" s="375"/>
      <c r="BQA58" s="374"/>
      <c r="BQB58" s="375"/>
      <c r="BQC58" s="374"/>
      <c r="BQD58" s="375"/>
      <c r="BQE58" s="374"/>
      <c r="BQF58" s="375"/>
      <c r="BQG58" s="374"/>
      <c r="BQH58" s="375"/>
      <c r="BQI58" s="374"/>
      <c r="BQJ58" s="375"/>
      <c r="BQK58" s="374"/>
      <c r="BQL58" s="375"/>
      <c r="BQM58" s="374"/>
      <c r="BQN58" s="375"/>
      <c r="BQO58" s="374"/>
      <c r="BQP58" s="375"/>
      <c r="BQQ58" s="374"/>
      <c r="BQR58" s="375"/>
      <c r="BQS58" s="374"/>
      <c r="BQT58" s="375"/>
      <c r="BQU58" s="374"/>
      <c r="BQV58" s="375"/>
      <c r="BQW58" s="374"/>
      <c r="BQX58" s="375"/>
      <c r="BQY58" s="374"/>
      <c r="BQZ58" s="375"/>
      <c r="BRA58" s="374"/>
      <c r="BRB58" s="375"/>
      <c r="BRC58" s="374"/>
      <c r="BRD58" s="375"/>
      <c r="BRE58" s="374"/>
      <c r="BRF58" s="375"/>
      <c r="BRG58" s="374"/>
      <c r="BRH58" s="375"/>
      <c r="BRI58" s="374"/>
      <c r="BRJ58" s="375"/>
      <c r="BRK58" s="374"/>
      <c r="BRL58" s="375"/>
      <c r="BRM58" s="374"/>
      <c r="BRN58" s="375"/>
      <c r="BRO58" s="374"/>
      <c r="BRP58" s="375"/>
      <c r="BRQ58" s="374"/>
      <c r="BRR58" s="375"/>
      <c r="BRS58" s="374"/>
      <c r="BRT58" s="375"/>
      <c r="BRU58" s="374"/>
      <c r="BRV58" s="375"/>
      <c r="BRW58" s="374"/>
      <c r="BRX58" s="375"/>
      <c r="BRY58" s="374"/>
      <c r="BRZ58" s="375"/>
      <c r="BSA58" s="374"/>
      <c r="BSB58" s="375"/>
      <c r="BSC58" s="374"/>
      <c r="BSD58" s="375"/>
      <c r="BSE58" s="374"/>
      <c r="BSF58" s="375"/>
      <c r="BSG58" s="374"/>
      <c r="BSH58" s="375"/>
      <c r="BSI58" s="374"/>
      <c r="BSJ58" s="375"/>
      <c r="BSK58" s="374"/>
      <c r="BSL58" s="375"/>
      <c r="BSM58" s="374"/>
      <c r="BSN58" s="375"/>
      <c r="BSO58" s="374"/>
      <c r="BSP58" s="375"/>
      <c r="BSQ58" s="374"/>
      <c r="BSR58" s="375"/>
      <c r="BSS58" s="374"/>
      <c r="BST58" s="375"/>
      <c r="BSU58" s="374"/>
      <c r="BSV58" s="375"/>
      <c r="BSW58" s="374"/>
      <c r="BSX58" s="375"/>
      <c r="BSY58" s="374"/>
      <c r="BSZ58" s="375"/>
      <c r="BTA58" s="374"/>
      <c r="BTB58" s="375"/>
      <c r="BTC58" s="374"/>
      <c r="BTD58" s="375"/>
      <c r="BTE58" s="374"/>
      <c r="BTF58" s="375"/>
      <c r="BTG58" s="374"/>
      <c r="BTH58" s="375"/>
      <c r="BTI58" s="374"/>
      <c r="BTJ58" s="375"/>
      <c r="BTK58" s="374"/>
      <c r="BTL58" s="375"/>
      <c r="BTM58" s="374"/>
      <c r="BTN58" s="375"/>
      <c r="BTO58" s="374"/>
      <c r="BTP58" s="375"/>
      <c r="BTQ58" s="374"/>
      <c r="BTR58" s="375"/>
      <c r="BTS58" s="374"/>
      <c r="BTT58" s="375"/>
      <c r="BTU58" s="374"/>
      <c r="BTV58" s="375"/>
      <c r="BTW58" s="374"/>
      <c r="BTX58" s="375"/>
      <c r="BTY58" s="374"/>
      <c r="BTZ58" s="375"/>
      <c r="BUA58" s="374"/>
      <c r="BUB58" s="375"/>
      <c r="BUC58" s="374"/>
      <c r="BUD58" s="375"/>
      <c r="BUE58" s="374"/>
      <c r="BUF58" s="375"/>
      <c r="BUG58" s="374"/>
      <c r="BUH58" s="375"/>
      <c r="BUI58" s="374"/>
      <c r="BUJ58" s="375"/>
      <c r="BUK58" s="374"/>
      <c r="BUL58" s="375"/>
      <c r="BUM58" s="374"/>
      <c r="BUN58" s="375"/>
      <c r="BUO58" s="374"/>
      <c r="BUP58" s="375"/>
      <c r="BUQ58" s="374"/>
      <c r="BUR58" s="375"/>
      <c r="BUS58" s="374"/>
      <c r="BUT58" s="375"/>
      <c r="BUU58" s="374"/>
      <c r="BUV58" s="375"/>
      <c r="BUW58" s="374"/>
      <c r="BUX58" s="375"/>
      <c r="BUY58" s="374"/>
      <c r="BUZ58" s="375"/>
      <c r="BVA58" s="374"/>
      <c r="BVB58" s="375"/>
      <c r="BVC58" s="374"/>
      <c r="BVD58" s="375"/>
      <c r="BVE58" s="374"/>
      <c r="BVF58" s="375"/>
      <c r="BVG58" s="374"/>
      <c r="BVH58" s="375"/>
      <c r="BVI58" s="374"/>
      <c r="BVJ58" s="375"/>
      <c r="BVK58" s="374"/>
      <c r="BVL58" s="375"/>
      <c r="BVM58" s="374"/>
      <c r="BVN58" s="375"/>
      <c r="BVO58" s="374"/>
      <c r="BVP58" s="375"/>
      <c r="BVQ58" s="374"/>
      <c r="BVR58" s="375"/>
      <c r="BVS58" s="374"/>
      <c r="BVT58" s="375"/>
      <c r="BVU58" s="374"/>
      <c r="BVV58" s="375"/>
      <c r="BVW58" s="374"/>
      <c r="BVX58" s="375"/>
      <c r="BVY58" s="374"/>
      <c r="BVZ58" s="375"/>
      <c r="BWA58" s="374"/>
      <c r="BWB58" s="375"/>
      <c r="BWC58" s="374"/>
      <c r="BWD58" s="375"/>
      <c r="BWE58" s="374"/>
      <c r="BWF58" s="375"/>
      <c r="BWG58" s="374"/>
      <c r="BWH58" s="375"/>
      <c r="BWI58" s="374"/>
      <c r="BWJ58" s="375"/>
      <c r="BWK58" s="374"/>
      <c r="BWL58" s="375"/>
      <c r="BWM58" s="374"/>
      <c r="BWN58" s="375"/>
      <c r="BWO58" s="374"/>
      <c r="BWP58" s="375"/>
      <c r="BWQ58" s="374"/>
      <c r="BWR58" s="375"/>
      <c r="BWS58" s="374"/>
      <c r="BWT58" s="375"/>
      <c r="BWU58" s="374"/>
      <c r="BWV58" s="375"/>
      <c r="BWW58" s="374"/>
      <c r="BWX58" s="375"/>
      <c r="BWY58" s="374"/>
      <c r="BWZ58" s="375"/>
      <c r="BXA58" s="374"/>
      <c r="BXB58" s="375"/>
      <c r="BXC58" s="374"/>
      <c r="BXD58" s="375"/>
      <c r="BXE58" s="374"/>
      <c r="BXF58" s="375"/>
      <c r="BXG58" s="374"/>
      <c r="BXH58" s="375"/>
      <c r="BXI58" s="374"/>
      <c r="BXJ58" s="375"/>
      <c r="BXK58" s="374"/>
      <c r="BXL58" s="375"/>
      <c r="BXM58" s="374"/>
      <c r="BXN58" s="375"/>
      <c r="BXO58" s="374"/>
      <c r="BXP58" s="375"/>
      <c r="BXQ58" s="374"/>
      <c r="BXR58" s="375"/>
      <c r="BXS58" s="374"/>
      <c r="BXT58" s="375"/>
      <c r="BXU58" s="374"/>
      <c r="BXV58" s="375"/>
      <c r="BXW58" s="374"/>
      <c r="BXX58" s="375"/>
      <c r="BXY58" s="374"/>
      <c r="BXZ58" s="375"/>
      <c r="BYA58" s="374"/>
      <c r="BYB58" s="375"/>
      <c r="BYC58" s="374"/>
      <c r="BYD58" s="375"/>
      <c r="BYE58" s="374"/>
      <c r="BYF58" s="375"/>
      <c r="BYG58" s="374"/>
      <c r="BYH58" s="375"/>
      <c r="BYI58" s="374"/>
      <c r="BYJ58" s="375"/>
      <c r="BYK58" s="374"/>
      <c r="BYL58" s="375"/>
      <c r="BYM58" s="374"/>
      <c r="BYN58" s="375"/>
      <c r="BYO58" s="374"/>
      <c r="BYP58" s="375"/>
      <c r="BYQ58" s="374"/>
      <c r="BYR58" s="375"/>
      <c r="BYS58" s="374"/>
      <c r="BYT58" s="375"/>
      <c r="BYU58" s="374"/>
      <c r="BYV58" s="375"/>
      <c r="BYW58" s="374"/>
      <c r="BYX58" s="375"/>
      <c r="BYY58" s="374"/>
      <c r="BYZ58" s="375"/>
      <c r="BZA58" s="374"/>
      <c r="BZB58" s="375"/>
      <c r="BZC58" s="374"/>
      <c r="BZD58" s="375"/>
      <c r="BZE58" s="374"/>
      <c r="BZF58" s="375"/>
      <c r="BZG58" s="374"/>
      <c r="BZH58" s="375"/>
      <c r="BZI58" s="374"/>
      <c r="BZJ58" s="375"/>
      <c r="BZK58" s="374"/>
      <c r="BZL58" s="375"/>
      <c r="BZM58" s="374"/>
      <c r="BZN58" s="375"/>
      <c r="BZO58" s="374"/>
      <c r="BZP58" s="375"/>
      <c r="BZQ58" s="374"/>
      <c r="BZR58" s="375"/>
      <c r="BZS58" s="374"/>
      <c r="BZT58" s="375"/>
      <c r="BZU58" s="374"/>
      <c r="BZV58" s="375"/>
      <c r="BZW58" s="374"/>
      <c r="BZX58" s="375"/>
      <c r="BZY58" s="374"/>
      <c r="BZZ58" s="375"/>
      <c r="CAA58" s="374"/>
      <c r="CAB58" s="375"/>
      <c r="CAC58" s="374"/>
      <c r="CAD58" s="375"/>
      <c r="CAE58" s="374"/>
      <c r="CAF58" s="375"/>
      <c r="CAG58" s="374"/>
      <c r="CAH58" s="375"/>
      <c r="CAI58" s="374"/>
      <c r="CAJ58" s="375"/>
      <c r="CAK58" s="374"/>
      <c r="CAL58" s="375"/>
      <c r="CAM58" s="374"/>
      <c r="CAN58" s="375"/>
      <c r="CAO58" s="374"/>
      <c r="CAP58" s="375"/>
      <c r="CAQ58" s="374"/>
      <c r="CAR58" s="375"/>
      <c r="CAS58" s="374"/>
      <c r="CAT58" s="375"/>
      <c r="CAU58" s="374"/>
      <c r="CAV58" s="375"/>
      <c r="CAW58" s="374"/>
      <c r="CAX58" s="375"/>
      <c r="CAY58" s="374"/>
      <c r="CAZ58" s="375"/>
      <c r="CBA58" s="374"/>
      <c r="CBB58" s="375"/>
      <c r="CBC58" s="374"/>
      <c r="CBD58" s="375"/>
      <c r="CBE58" s="374"/>
      <c r="CBF58" s="375"/>
      <c r="CBG58" s="374"/>
      <c r="CBH58" s="375"/>
      <c r="CBI58" s="374"/>
      <c r="CBJ58" s="375"/>
      <c r="CBK58" s="374"/>
      <c r="CBL58" s="375"/>
      <c r="CBM58" s="374"/>
      <c r="CBN58" s="375"/>
      <c r="CBO58" s="374"/>
      <c r="CBP58" s="375"/>
      <c r="CBQ58" s="374"/>
      <c r="CBR58" s="375"/>
      <c r="CBS58" s="374"/>
      <c r="CBT58" s="375"/>
      <c r="CBU58" s="374"/>
      <c r="CBV58" s="375"/>
      <c r="CBW58" s="374"/>
      <c r="CBX58" s="375"/>
      <c r="CBY58" s="374"/>
      <c r="CBZ58" s="375"/>
      <c r="CCA58" s="374"/>
      <c r="CCB58" s="375"/>
      <c r="CCC58" s="374"/>
      <c r="CCD58" s="375"/>
      <c r="CCE58" s="374"/>
      <c r="CCF58" s="375"/>
      <c r="CCG58" s="374"/>
      <c r="CCH58" s="375"/>
      <c r="CCI58" s="374"/>
      <c r="CCJ58" s="375"/>
      <c r="CCK58" s="374"/>
      <c r="CCL58" s="375"/>
      <c r="CCM58" s="374"/>
      <c r="CCN58" s="375"/>
      <c r="CCO58" s="374"/>
      <c r="CCP58" s="375"/>
      <c r="CCQ58" s="374"/>
      <c r="CCR58" s="375"/>
      <c r="CCS58" s="374"/>
      <c r="CCT58" s="375"/>
      <c r="CCU58" s="374"/>
      <c r="CCV58" s="375"/>
      <c r="CCW58" s="374"/>
      <c r="CCX58" s="375"/>
      <c r="CCY58" s="374"/>
      <c r="CCZ58" s="375"/>
      <c r="CDA58" s="374"/>
      <c r="CDB58" s="375"/>
      <c r="CDC58" s="374"/>
      <c r="CDD58" s="375"/>
      <c r="CDE58" s="374"/>
      <c r="CDF58" s="375"/>
      <c r="CDG58" s="374"/>
      <c r="CDH58" s="375"/>
      <c r="CDI58" s="374"/>
      <c r="CDJ58" s="375"/>
      <c r="CDK58" s="374"/>
      <c r="CDL58" s="375"/>
      <c r="CDM58" s="374"/>
      <c r="CDN58" s="375"/>
      <c r="CDO58" s="374"/>
      <c r="CDP58" s="375"/>
      <c r="CDQ58" s="374"/>
      <c r="CDR58" s="375"/>
      <c r="CDS58" s="374"/>
      <c r="CDT58" s="375"/>
      <c r="CDU58" s="374"/>
      <c r="CDV58" s="375"/>
      <c r="CDW58" s="374"/>
      <c r="CDX58" s="375"/>
      <c r="CDY58" s="374"/>
      <c r="CDZ58" s="375"/>
      <c r="CEA58" s="374"/>
      <c r="CEB58" s="375"/>
      <c r="CEC58" s="374"/>
      <c r="CED58" s="375"/>
      <c r="CEE58" s="374"/>
      <c r="CEF58" s="375"/>
      <c r="CEG58" s="374"/>
      <c r="CEH58" s="375"/>
      <c r="CEI58" s="374"/>
      <c r="CEJ58" s="375"/>
      <c r="CEK58" s="374"/>
      <c r="CEL58" s="375"/>
      <c r="CEM58" s="374"/>
      <c r="CEN58" s="375"/>
      <c r="CEO58" s="374"/>
      <c r="CEP58" s="375"/>
      <c r="CEQ58" s="374"/>
      <c r="CER58" s="375"/>
      <c r="CES58" s="374"/>
      <c r="CET58" s="375"/>
      <c r="CEU58" s="374"/>
      <c r="CEV58" s="375"/>
      <c r="CEW58" s="374"/>
      <c r="CEX58" s="375"/>
      <c r="CEY58" s="374"/>
      <c r="CEZ58" s="375"/>
      <c r="CFA58" s="374"/>
      <c r="CFB58" s="375"/>
      <c r="CFC58" s="374"/>
      <c r="CFD58" s="375"/>
      <c r="CFE58" s="374"/>
      <c r="CFF58" s="375"/>
      <c r="CFG58" s="374"/>
      <c r="CFH58" s="375"/>
      <c r="CFI58" s="374"/>
      <c r="CFJ58" s="375"/>
      <c r="CFK58" s="374"/>
      <c r="CFL58" s="375"/>
      <c r="CFM58" s="374"/>
      <c r="CFN58" s="375"/>
      <c r="CFO58" s="374"/>
      <c r="CFP58" s="375"/>
      <c r="CFQ58" s="374"/>
      <c r="CFR58" s="375"/>
      <c r="CFS58" s="374"/>
      <c r="CFT58" s="375"/>
      <c r="CFU58" s="374"/>
      <c r="CFV58" s="375"/>
      <c r="CFW58" s="374"/>
      <c r="CFX58" s="375"/>
      <c r="CFY58" s="374"/>
      <c r="CFZ58" s="375"/>
      <c r="CGA58" s="374"/>
      <c r="CGB58" s="375"/>
      <c r="CGC58" s="374"/>
      <c r="CGD58" s="375"/>
      <c r="CGE58" s="374"/>
      <c r="CGF58" s="375"/>
      <c r="CGG58" s="374"/>
      <c r="CGH58" s="375"/>
      <c r="CGI58" s="374"/>
      <c r="CGJ58" s="375"/>
      <c r="CGK58" s="374"/>
      <c r="CGL58" s="375"/>
      <c r="CGM58" s="374"/>
      <c r="CGN58" s="375"/>
      <c r="CGO58" s="374"/>
      <c r="CGP58" s="375"/>
      <c r="CGQ58" s="374"/>
      <c r="CGR58" s="375"/>
      <c r="CGS58" s="374"/>
      <c r="CGT58" s="375"/>
      <c r="CGU58" s="374"/>
      <c r="CGV58" s="375"/>
      <c r="CGW58" s="374"/>
      <c r="CGX58" s="375"/>
      <c r="CGY58" s="374"/>
      <c r="CGZ58" s="375"/>
      <c r="CHA58" s="374"/>
      <c r="CHB58" s="375"/>
      <c r="CHC58" s="374"/>
      <c r="CHD58" s="375"/>
      <c r="CHE58" s="374"/>
      <c r="CHF58" s="375"/>
      <c r="CHG58" s="374"/>
      <c r="CHH58" s="375"/>
      <c r="CHI58" s="374"/>
      <c r="CHJ58" s="375"/>
      <c r="CHK58" s="374"/>
      <c r="CHL58" s="375"/>
      <c r="CHM58" s="374"/>
      <c r="CHN58" s="375"/>
      <c r="CHO58" s="374"/>
      <c r="CHP58" s="375"/>
      <c r="CHQ58" s="374"/>
      <c r="CHR58" s="375"/>
      <c r="CHS58" s="374"/>
      <c r="CHT58" s="375"/>
      <c r="CHU58" s="374"/>
      <c r="CHV58" s="375"/>
      <c r="CHW58" s="374"/>
      <c r="CHX58" s="375"/>
      <c r="CHY58" s="374"/>
      <c r="CHZ58" s="375"/>
      <c r="CIA58" s="374"/>
      <c r="CIB58" s="375"/>
      <c r="CIC58" s="374"/>
      <c r="CID58" s="375"/>
      <c r="CIE58" s="374"/>
      <c r="CIF58" s="375"/>
      <c r="CIG58" s="374"/>
      <c r="CIH58" s="375"/>
      <c r="CII58" s="374"/>
      <c r="CIJ58" s="375"/>
      <c r="CIK58" s="374"/>
      <c r="CIL58" s="375"/>
      <c r="CIM58" s="374"/>
      <c r="CIN58" s="375"/>
      <c r="CIO58" s="374"/>
      <c r="CIP58" s="375"/>
      <c r="CIQ58" s="374"/>
      <c r="CIR58" s="375"/>
      <c r="CIS58" s="374"/>
      <c r="CIT58" s="375"/>
      <c r="CIU58" s="374"/>
      <c r="CIV58" s="375"/>
      <c r="CIW58" s="374"/>
      <c r="CIX58" s="375"/>
      <c r="CIY58" s="374"/>
      <c r="CIZ58" s="375"/>
      <c r="CJA58" s="374"/>
      <c r="CJB58" s="375"/>
      <c r="CJC58" s="374"/>
      <c r="CJD58" s="375"/>
      <c r="CJE58" s="374"/>
      <c r="CJF58" s="375"/>
      <c r="CJG58" s="374"/>
      <c r="CJH58" s="375"/>
      <c r="CJI58" s="374"/>
      <c r="CJJ58" s="375"/>
      <c r="CJK58" s="374"/>
      <c r="CJL58" s="375"/>
      <c r="CJM58" s="374"/>
      <c r="CJN58" s="375"/>
      <c r="CJO58" s="374"/>
      <c r="CJP58" s="375"/>
      <c r="CJQ58" s="374"/>
      <c r="CJR58" s="375"/>
      <c r="CJS58" s="374"/>
      <c r="CJT58" s="375"/>
      <c r="CJU58" s="374"/>
      <c r="CJV58" s="375"/>
      <c r="CJW58" s="374"/>
      <c r="CJX58" s="375"/>
      <c r="CJY58" s="374"/>
      <c r="CJZ58" s="375"/>
      <c r="CKA58" s="374"/>
      <c r="CKB58" s="375"/>
      <c r="CKC58" s="374"/>
      <c r="CKD58" s="375"/>
      <c r="CKE58" s="374"/>
      <c r="CKF58" s="375"/>
      <c r="CKG58" s="374"/>
      <c r="CKH58" s="375"/>
      <c r="CKI58" s="374"/>
      <c r="CKJ58" s="375"/>
      <c r="CKK58" s="374"/>
      <c r="CKL58" s="375"/>
      <c r="CKM58" s="374"/>
      <c r="CKN58" s="375"/>
      <c r="CKO58" s="374"/>
      <c r="CKP58" s="375"/>
      <c r="CKQ58" s="374"/>
      <c r="CKR58" s="375"/>
      <c r="CKS58" s="374"/>
      <c r="CKT58" s="375"/>
      <c r="CKU58" s="374"/>
      <c r="CKV58" s="375"/>
      <c r="CKW58" s="374"/>
      <c r="CKX58" s="375"/>
      <c r="CKY58" s="374"/>
      <c r="CKZ58" s="375"/>
      <c r="CLA58" s="374"/>
      <c r="CLB58" s="375"/>
      <c r="CLC58" s="374"/>
      <c r="CLD58" s="375"/>
      <c r="CLE58" s="374"/>
      <c r="CLF58" s="375"/>
      <c r="CLG58" s="374"/>
      <c r="CLH58" s="375"/>
      <c r="CLI58" s="374"/>
      <c r="CLJ58" s="375"/>
      <c r="CLK58" s="374"/>
      <c r="CLL58" s="375"/>
      <c r="CLM58" s="374"/>
      <c r="CLN58" s="375"/>
      <c r="CLO58" s="374"/>
      <c r="CLP58" s="375"/>
      <c r="CLQ58" s="374"/>
      <c r="CLR58" s="375"/>
      <c r="CLS58" s="374"/>
      <c r="CLT58" s="375"/>
      <c r="CLU58" s="374"/>
      <c r="CLV58" s="375"/>
      <c r="CLW58" s="374"/>
      <c r="CLX58" s="375"/>
      <c r="CLY58" s="374"/>
      <c r="CLZ58" s="375"/>
      <c r="CMA58" s="374"/>
      <c r="CMB58" s="375"/>
      <c r="CMC58" s="374"/>
      <c r="CMD58" s="375"/>
      <c r="CME58" s="374"/>
      <c r="CMF58" s="375"/>
      <c r="CMG58" s="374"/>
      <c r="CMH58" s="375"/>
      <c r="CMI58" s="374"/>
      <c r="CMJ58" s="375"/>
      <c r="CMK58" s="374"/>
      <c r="CML58" s="375"/>
      <c r="CMM58" s="374"/>
      <c r="CMN58" s="375"/>
      <c r="CMO58" s="374"/>
      <c r="CMP58" s="375"/>
      <c r="CMQ58" s="374"/>
      <c r="CMR58" s="375"/>
      <c r="CMS58" s="374"/>
      <c r="CMT58" s="375"/>
      <c r="CMU58" s="374"/>
      <c r="CMV58" s="375"/>
      <c r="CMW58" s="374"/>
      <c r="CMX58" s="375"/>
      <c r="CMY58" s="374"/>
      <c r="CMZ58" s="375"/>
      <c r="CNA58" s="374"/>
      <c r="CNB58" s="375"/>
      <c r="CNC58" s="374"/>
      <c r="CND58" s="375"/>
      <c r="CNE58" s="374"/>
      <c r="CNF58" s="375"/>
      <c r="CNG58" s="374"/>
      <c r="CNH58" s="375"/>
      <c r="CNI58" s="374"/>
      <c r="CNJ58" s="375"/>
      <c r="CNK58" s="374"/>
      <c r="CNL58" s="375"/>
      <c r="CNM58" s="374"/>
      <c r="CNN58" s="375"/>
      <c r="CNO58" s="374"/>
      <c r="CNP58" s="375"/>
      <c r="CNQ58" s="374"/>
      <c r="CNR58" s="375"/>
      <c r="CNS58" s="374"/>
      <c r="CNT58" s="375"/>
      <c r="CNU58" s="374"/>
      <c r="CNV58" s="375"/>
      <c r="CNW58" s="374"/>
      <c r="CNX58" s="375"/>
      <c r="CNY58" s="374"/>
      <c r="CNZ58" s="375"/>
      <c r="COA58" s="374"/>
      <c r="COB58" s="375"/>
      <c r="COC58" s="374"/>
      <c r="COD58" s="375"/>
      <c r="COE58" s="374"/>
      <c r="COF58" s="375"/>
      <c r="COG58" s="374"/>
      <c r="COH58" s="375"/>
      <c r="COI58" s="374"/>
      <c r="COJ58" s="375"/>
      <c r="COK58" s="374"/>
      <c r="COL58" s="375"/>
      <c r="COM58" s="374"/>
      <c r="CON58" s="375"/>
      <c r="COO58" s="374"/>
      <c r="COP58" s="375"/>
      <c r="COQ58" s="374"/>
      <c r="COR58" s="375"/>
      <c r="COS58" s="374"/>
      <c r="COT58" s="375"/>
      <c r="COU58" s="374"/>
      <c r="COV58" s="375"/>
      <c r="COW58" s="374"/>
      <c r="COX58" s="375"/>
      <c r="COY58" s="374"/>
      <c r="COZ58" s="375"/>
      <c r="CPA58" s="374"/>
      <c r="CPB58" s="375"/>
      <c r="CPC58" s="374"/>
      <c r="CPD58" s="375"/>
      <c r="CPE58" s="374"/>
      <c r="CPF58" s="375"/>
      <c r="CPG58" s="374"/>
      <c r="CPH58" s="375"/>
      <c r="CPI58" s="374"/>
      <c r="CPJ58" s="375"/>
      <c r="CPK58" s="374"/>
      <c r="CPL58" s="375"/>
      <c r="CPM58" s="374"/>
      <c r="CPN58" s="375"/>
      <c r="CPO58" s="374"/>
      <c r="CPP58" s="375"/>
      <c r="CPQ58" s="374"/>
      <c r="CPR58" s="375"/>
      <c r="CPS58" s="374"/>
      <c r="CPT58" s="375"/>
      <c r="CPU58" s="374"/>
      <c r="CPV58" s="375"/>
      <c r="CPW58" s="374"/>
      <c r="CPX58" s="375"/>
      <c r="CPY58" s="374"/>
      <c r="CPZ58" s="375"/>
      <c r="CQA58" s="374"/>
      <c r="CQB58" s="375"/>
      <c r="CQC58" s="374"/>
      <c r="CQD58" s="375"/>
      <c r="CQE58" s="374"/>
      <c r="CQF58" s="375"/>
      <c r="CQG58" s="374"/>
      <c r="CQH58" s="375"/>
      <c r="CQI58" s="374"/>
      <c r="CQJ58" s="375"/>
      <c r="CQK58" s="374"/>
      <c r="CQL58" s="375"/>
      <c r="CQM58" s="374"/>
      <c r="CQN58" s="375"/>
      <c r="CQO58" s="374"/>
      <c r="CQP58" s="375"/>
      <c r="CQQ58" s="374"/>
      <c r="CQR58" s="375"/>
      <c r="CQS58" s="374"/>
      <c r="CQT58" s="375"/>
      <c r="CQU58" s="374"/>
      <c r="CQV58" s="375"/>
      <c r="CQW58" s="374"/>
      <c r="CQX58" s="375"/>
      <c r="CQY58" s="374"/>
      <c r="CQZ58" s="375"/>
      <c r="CRA58" s="374"/>
      <c r="CRB58" s="375"/>
      <c r="CRC58" s="374"/>
      <c r="CRD58" s="375"/>
      <c r="CRE58" s="374"/>
      <c r="CRF58" s="375"/>
      <c r="CRG58" s="374"/>
      <c r="CRH58" s="375"/>
      <c r="CRI58" s="374"/>
      <c r="CRJ58" s="375"/>
      <c r="CRK58" s="374"/>
      <c r="CRL58" s="375"/>
      <c r="CRM58" s="374"/>
      <c r="CRN58" s="375"/>
      <c r="CRO58" s="374"/>
      <c r="CRP58" s="375"/>
      <c r="CRQ58" s="374"/>
      <c r="CRR58" s="375"/>
      <c r="CRS58" s="374"/>
      <c r="CRT58" s="375"/>
      <c r="CRU58" s="374"/>
      <c r="CRV58" s="375"/>
      <c r="CRW58" s="374"/>
      <c r="CRX58" s="375"/>
      <c r="CRY58" s="374"/>
      <c r="CRZ58" s="375"/>
      <c r="CSA58" s="374"/>
      <c r="CSB58" s="375"/>
      <c r="CSC58" s="374"/>
      <c r="CSD58" s="375"/>
      <c r="CSE58" s="374"/>
      <c r="CSF58" s="375"/>
      <c r="CSG58" s="374"/>
      <c r="CSH58" s="375"/>
      <c r="CSI58" s="374"/>
      <c r="CSJ58" s="375"/>
      <c r="CSK58" s="374"/>
      <c r="CSL58" s="375"/>
      <c r="CSM58" s="374"/>
      <c r="CSN58" s="375"/>
      <c r="CSO58" s="374"/>
      <c r="CSP58" s="375"/>
      <c r="CSQ58" s="374"/>
      <c r="CSR58" s="375"/>
      <c r="CSS58" s="374"/>
      <c r="CST58" s="375"/>
      <c r="CSU58" s="374"/>
      <c r="CSV58" s="375"/>
      <c r="CSW58" s="374"/>
      <c r="CSX58" s="375"/>
      <c r="CSY58" s="374"/>
      <c r="CSZ58" s="375"/>
      <c r="CTA58" s="374"/>
      <c r="CTB58" s="375"/>
      <c r="CTC58" s="374"/>
      <c r="CTD58" s="375"/>
      <c r="CTE58" s="374"/>
      <c r="CTF58" s="375"/>
      <c r="CTG58" s="374"/>
      <c r="CTH58" s="375"/>
      <c r="CTI58" s="374"/>
      <c r="CTJ58" s="375"/>
      <c r="CTK58" s="374"/>
      <c r="CTL58" s="375"/>
      <c r="CTM58" s="374"/>
      <c r="CTN58" s="375"/>
      <c r="CTO58" s="374"/>
      <c r="CTP58" s="375"/>
      <c r="CTQ58" s="374"/>
      <c r="CTR58" s="375"/>
      <c r="CTS58" s="374"/>
      <c r="CTT58" s="375"/>
      <c r="CTU58" s="374"/>
      <c r="CTV58" s="375"/>
      <c r="CTW58" s="374"/>
      <c r="CTX58" s="375"/>
      <c r="CTY58" s="374"/>
      <c r="CTZ58" s="375"/>
      <c r="CUA58" s="374"/>
      <c r="CUB58" s="375"/>
      <c r="CUC58" s="374"/>
      <c r="CUD58" s="375"/>
      <c r="CUE58" s="374"/>
      <c r="CUF58" s="375"/>
      <c r="CUG58" s="374"/>
      <c r="CUH58" s="375"/>
      <c r="CUI58" s="374"/>
      <c r="CUJ58" s="375"/>
      <c r="CUK58" s="374"/>
      <c r="CUL58" s="375"/>
      <c r="CUM58" s="374"/>
      <c r="CUN58" s="375"/>
      <c r="CUO58" s="374"/>
      <c r="CUP58" s="375"/>
      <c r="CUQ58" s="374"/>
      <c r="CUR58" s="375"/>
      <c r="CUS58" s="374"/>
      <c r="CUT58" s="375"/>
      <c r="CUU58" s="374"/>
      <c r="CUV58" s="375"/>
      <c r="CUW58" s="374"/>
      <c r="CUX58" s="375"/>
      <c r="CUY58" s="374"/>
      <c r="CUZ58" s="375"/>
      <c r="CVA58" s="374"/>
      <c r="CVB58" s="375"/>
      <c r="CVC58" s="374"/>
      <c r="CVD58" s="375"/>
      <c r="CVE58" s="374"/>
      <c r="CVF58" s="375"/>
      <c r="CVG58" s="374"/>
      <c r="CVH58" s="375"/>
      <c r="CVI58" s="374"/>
      <c r="CVJ58" s="375"/>
      <c r="CVK58" s="374"/>
      <c r="CVL58" s="375"/>
      <c r="CVM58" s="374"/>
      <c r="CVN58" s="375"/>
      <c r="CVO58" s="374"/>
      <c r="CVP58" s="375"/>
      <c r="CVQ58" s="374"/>
      <c r="CVR58" s="375"/>
      <c r="CVS58" s="374"/>
      <c r="CVT58" s="375"/>
      <c r="CVU58" s="374"/>
      <c r="CVV58" s="375"/>
      <c r="CVW58" s="374"/>
      <c r="CVX58" s="375"/>
      <c r="CVY58" s="374"/>
      <c r="CVZ58" s="375"/>
      <c r="CWA58" s="374"/>
      <c r="CWB58" s="375"/>
      <c r="CWC58" s="374"/>
      <c r="CWD58" s="375"/>
      <c r="CWE58" s="374"/>
      <c r="CWF58" s="375"/>
      <c r="CWG58" s="374"/>
      <c r="CWH58" s="375"/>
      <c r="CWI58" s="374"/>
      <c r="CWJ58" s="375"/>
      <c r="CWK58" s="374"/>
      <c r="CWL58" s="375"/>
      <c r="CWM58" s="374"/>
      <c r="CWN58" s="375"/>
      <c r="CWO58" s="374"/>
      <c r="CWP58" s="375"/>
      <c r="CWQ58" s="374"/>
      <c r="CWR58" s="375"/>
      <c r="CWS58" s="374"/>
      <c r="CWT58" s="375"/>
      <c r="CWU58" s="374"/>
      <c r="CWV58" s="375"/>
      <c r="CWW58" s="374"/>
      <c r="CWX58" s="375"/>
      <c r="CWY58" s="374"/>
      <c r="CWZ58" s="375"/>
      <c r="CXA58" s="374"/>
      <c r="CXB58" s="375"/>
      <c r="CXC58" s="374"/>
      <c r="CXD58" s="375"/>
      <c r="CXE58" s="374"/>
      <c r="CXF58" s="375"/>
      <c r="CXG58" s="374"/>
      <c r="CXH58" s="375"/>
      <c r="CXI58" s="374"/>
      <c r="CXJ58" s="375"/>
      <c r="CXK58" s="374"/>
      <c r="CXL58" s="375"/>
      <c r="CXM58" s="374"/>
      <c r="CXN58" s="375"/>
      <c r="CXO58" s="374"/>
      <c r="CXP58" s="375"/>
      <c r="CXQ58" s="374"/>
      <c r="CXR58" s="375"/>
      <c r="CXS58" s="374"/>
      <c r="CXT58" s="375"/>
      <c r="CXU58" s="374"/>
      <c r="CXV58" s="375"/>
      <c r="CXW58" s="374"/>
      <c r="CXX58" s="375"/>
      <c r="CXY58" s="374"/>
      <c r="CXZ58" s="375"/>
      <c r="CYA58" s="374"/>
      <c r="CYB58" s="375"/>
      <c r="CYC58" s="374"/>
      <c r="CYD58" s="375"/>
      <c r="CYE58" s="374"/>
      <c r="CYF58" s="375"/>
      <c r="CYG58" s="374"/>
      <c r="CYH58" s="375"/>
      <c r="CYI58" s="374"/>
      <c r="CYJ58" s="375"/>
      <c r="CYK58" s="374"/>
      <c r="CYL58" s="375"/>
      <c r="CYM58" s="374"/>
      <c r="CYN58" s="375"/>
      <c r="CYO58" s="374"/>
      <c r="CYP58" s="375"/>
      <c r="CYQ58" s="374"/>
      <c r="CYR58" s="375"/>
      <c r="CYS58" s="374"/>
      <c r="CYT58" s="375"/>
      <c r="CYU58" s="374"/>
      <c r="CYV58" s="375"/>
      <c r="CYW58" s="374"/>
      <c r="CYX58" s="375"/>
      <c r="CYY58" s="374"/>
      <c r="CYZ58" s="375"/>
      <c r="CZA58" s="374"/>
      <c r="CZB58" s="375"/>
      <c r="CZC58" s="374"/>
      <c r="CZD58" s="375"/>
      <c r="CZE58" s="374"/>
      <c r="CZF58" s="375"/>
      <c r="CZG58" s="374"/>
      <c r="CZH58" s="375"/>
      <c r="CZI58" s="374"/>
      <c r="CZJ58" s="375"/>
      <c r="CZK58" s="374"/>
      <c r="CZL58" s="375"/>
      <c r="CZM58" s="374"/>
      <c r="CZN58" s="375"/>
      <c r="CZO58" s="374"/>
      <c r="CZP58" s="375"/>
      <c r="CZQ58" s="374"/>
      <c r="CZR58" s="375"/>
      <c r="CZS58" s="374"/>
      <c r="CZT58" s="375"/>
      <c r="CZU58" s="374"/>
      <c r="CZV58" s="375"/>
      <c r="CZW58" s="374"/>
      <c r="CZX58" s="375"/>
      <c r="CZY58" s="374"/>
      <c r="CZZ58" s="375"/>
      <c r="DAA58" s="374"/>
      <c r="DAB58" s="375"/>
      <c r="DAC58" s="374"/>
      <c r="DAD58" s="375"/>
      <c r="DAE58" s="374"/>
      <c r="DAF58" s="375"/>
      <c r="DAG58" s="374"/>
      <c r="DAH58" s="375"/>
      <c r="DAI58" s="374"/>
      <c r="DAJ58" s="375"/>
      <c r="DAK58" s="374"/>
      <c r="DAL58" s="375"/>
      <c r="DAM58" s="374"/>
      <c r="DAN58" s="375"/>
      <c r="DAO58" s="374"/>
      <c r="DAP58" s="375"/>
      <c r="DAQ58" s="374"/>
      <c r="DAR58" s="375"/>
      <c r="DAS58" s="374"/>
      <c r="DAT58" s="375"/>
      <c r="DAU58" s="374"/>
      <c r="DAV58" s="375"/>
      <c r="DAW58" s="374"/>
      <c r="DAX58" s="375"/>
      <c r="DAY58" s="374"/>
      <c r="DAZ58" s="375"/>
      <c r="DBA58" s="374"/>
      <c r="DBB58" s="375"/>
      <c r="DBC58" s="374"/>
      <c r="DBD58" s="375"/>
      <c r="DBE58" s="374"/>
      <c r="DBF58" s="375"/>
      <c r="DBG58" s="374"/>
      <c r="DBH58" s="375"/>
      <c r="DBI58" s="374"/>
      <c r="DBJ58" s="375"/>
      <c r="DBK58" s="374"/>
      <c r="DBL58" s="375"/>
      <c r="DBM58" s="374"/>
      <c r="DBN58" s="375"/>
      <c r="DBO58" s="374"/>
      <c r="DBP58" s="375"/>
      <c r="DBQ58" s="374"/>
      <c r="DBR58" s="375"/>
      <c r="DBS58" s="374"/>
      <c r="DBT58" s="375"/>
      <c r="DBU58" s="374"/>
      <c r="DBV58" s="375"/>
      <c r="DBW58" s="374"/>
      <c r="DBX58" s="375"/>
      <c r="DBY58" s="374"/>
      <c r="DBZ58" s="375"/>
      <c r="DCA58" s="374"/>
      <c r="DCB58" s="375"/>
      <c r="DCC58" s="374"/>
      <c r="DCD58" s="375"/>
      <c r="DCE58" s="374"/>
      <c r="DCF58" s="375"/>
      <c r="DCG58" s="374"/>
      <c r="DCH58" s="375"/>
      <c r="DCI58" s="374"/>
      <c r="DCJ58" s="375"/>
      <c r="DCK58" s="374"/>
      <c r="DCL58" s="375"/>
      <c r="DCM58" s="374"/>
      <c r="DCN58" s="375"/>
      <c r="DCO58" s="374"/>
      <c r="DCP58" s="375"/>
      <c r="DCQ58" s="374"/>
      <c r="DCR58" s="375"/>
      <c r="DCS58" s="374"/>
      <c r="DCT58" s="375"/>
      <c r="DCU58" s="374"/>
      <c r="DCV58" s="375"/>
      <c r="DCW58" s="374"/>
      <c r="DCX58" s="375"/>
      <c r="DCY58" s="374"/>
      <c r="DCZ58" s="375"/>
      <c r="DDA58" s="374"/>
      <c r="DDB58" s="375"/>
      <c r="DDC58" s="374"/>
      <c r="DDD58" s="375"/>
      <c r="DDE58" s="374"/>
      <c r="DDF58" s="375"/>
      <c r="DDG58" s="374"/>
      <c r="DDH58" s="375"/>
      <c r="DDI58" s="374"/>
      <c r="DDJ58" s="375"/>
      <c r="DDK58" s="374"/>
      <c r="DDL58" s="375"/>
      <c r="DDM58" s="374"/>
      <c r="DDN58" s="375"/>
      <c r="DDO58" s="374"/>
      <c r="DDP58" s="375"/>
      <c r="DDQ58" s="374"/>
      <c r="DDR58" s="375"/>
      <c r="DDS58" s="374"/>
      <c r="DDT58" s="375"/>
      <c r="DDU58" s="374"/>
      <c r="DDV58" s="375"/>
      <c r="DDW58" s="374"/>
      <c r="DDX58" s="375"/>
      <c r="DDY58" s="374"/>
      <c r="DDZ58" s="375"/>
      <c r="DEA58" s="374"/>
      <c r="DEB58" s="375"/>
      <c r="DEC58" s="374"/>
      <c r="DED58" s="375"/>
      <c r="DEE58" s="374"/>
      <c r="DEF58" s="375"/>
      <c r="DEG58" s="374"/>
      <c r="DEH58" s="375"/>
      <c r="DEI58" s="374"/>
      <c r="DEJ58" s="375"/>
      <c r="DEK58" s="374"/>
      <c r="DEL58" s="375"/>
      <c r="DEM58" s="374"/>
      <c r="DEN58" s="375"/>
      <c r="DEO58" s="374"/>
      <c r="DEP58" s="375"/>
      <c r="DEQ58" s="374"/>
      <c r="DER58" s="375"/>
      <c r="DES58" s="374"/>
      <c r="DET58" s="375"/>
      <c r="DEU58" s="374"/>
      <c r="DEV58" s="375"/>
      <c r="DEW58" s="374"/>
      <c r="DEX58" s="375"/>
      <c r="DEY58" s="374"/>
      <c r="DEZ58" s="375"/>
      <c r="DFA58" s="374"/>
      <c r="DFB58" s="375"/>
      <c r="DFC58" s="374"/>
      <c r="DFD58" s="375"/>
      <c r="DFE58" s="374"/>
      <c r="DFF58" s="375"/>
      <c r="DFG58" s="374"/>
      <c r="DFH58" s="375"/>
      <c r="DFI58" s="374"/>
      <c r="DFJ58" s="375"/>
      <c r="DFK58" s="374"/>
      <c r="DFL58" s="375"/>
      <c r="DFM58" s="374"/>
      <c r="DFN58" s="375"/>
      <c r="DFO58" s="374"/>
      <c r="DFP58" s="375"/>
      <c r="DFQ58" s="374"/>
      <c r="DFR58" s="375"/>
      <c r="DFS58" s="374"/>
      <c r="DFT58" s="375"/>
      <c r="DFU58" s="374"/>
      <c r="DFV58" s="375"/>
      <c r="DFW58" s="374"/>
      <c r="DFX58" s="375"/>
      <c r="DFY58" s="374"/>
      <c r="DFZ58" s="375"/>
      <c r="DGA58" s="374"/>
      <c r="DGB58" s="375"/>
      <c r="DGC58" s="374"/>
      <c r="DGD58" s="375"/>
      <c r="DGE58" s="374"/>
      <c r="DGF58" s="375"/>
      <c r="DGG58" s="374"/>
      <c r="DGH58" s="375"/>
      <c r="DGI58" s="374"/>
      <c r="DGJ58" s="375"/>
      <c r="DGK58" s="374"/>
      <c r="DGL58" s="375"/>
      <c r="DGM58" s="374"/>
      <c r="DGN58" s="375"/>
      <c r="DGO58" s="374"/>
      <c r="DGP58" s="375"/>
      <c r="DGQ58" s="374"/>
      <c r="DGR58" s="375"/>
      <c r="DGS58" s="374"/>
      <c r="DGT58" s="375"/>
      <c r="DGU58" s="374"/>
      <c r="DGV58" s="375"/>
      <c r="DGW58" s="374"/>
      <c r="DGX58" s="375"/>
      <c r="DGY58" s="374"/>
      <c r="DGZ58" s="375"/>
      <c r="DHA58" s="374"/>
      <c r="DHB58" s="375"/>
      <c r="DHC58" s="374"/>
      <c r="DHD58" s="375"/>
      <c r="DHE58" s="374"/>
      <c r="DHF58" s="375"/>
      <c r="DHG58" s="374"/>
      <c r="DHH58" s="375"/>
      <c r="DHI58" s="374"/>
      <c r="DHJ58" s="375"/>
      <c r="DHK58" s="374"/>
      <c r="DHL58" s="375"/>
      <c r="DHM58" s="374"/>
      <c r="DHN58" s="375"/>
      <c r="DHO58" s="374"/>
      <c r="DHP58" s="375"/>
      <c r="DHQ58" s="374"/>
      <c r="DHR58" s="375"/>
      <c r="DHS58" s="374"/>
      <c r="DHT58" s="375"/>
      <c r="DHU58" s="374"/>
      <c r="DHV58" s="375"/>
      <c r="DHW58" s="374"/>
      <c r="DHX58" s="375"/>
      <c r="DHY58" s="374"/>
      <c r="DHZ58" s="375"/>
      <c r="DIA58" s="374"/>
      <c r="DIB58" s="375"/>
      <c r="DIC58" s="374"/>
      <c r="DID58" s="375"/>
      <c r="DIE58" s="374"/>
      <c r="DIF58" s="375"/>
      <c r="DIG58" s="374"/>
      <c r="DIH58" s="375"/>
      <c r="DII58" s="374"/>
      <c r="DIJ58" s="375"/>
      <c r="DIK58" s="374"/>
      <c r="DIL58" s="375"/>
      <c r="DIM58" s="374"/>
      <c r="DIN58" s="375"/>
      <c r="DIO58" s="374"/>
      <c r="DIP58" s="375"/>
      <c r="DIQ58" s="374"/>
      <c r="DIR58" s="375"/>
      <c r="DIS58" s="374"/>
      <c r="DIT58" s="375"/>
      <c r="DIU58" s="374"/>
      <c r="DIV58" s="375"/>
      <c r="DIW58" s="374"/>
      <c r="DIX58" s="375"/>
      <c r="DIY58" s="374"/>
      <c r="DIZ58" s="375"/>
      <c r="DJA58" s="374"/>
      <c r="DJB58" s="375"/>
      <c r="DJC58" s="374"/>
      <c r="DJD58" s="375"/>
      <c r="DJE58" s="374"/>
      <c r="DJF58" s="375"/>
      <c r="DJG58" s="374"/>
      <c r="DJH58" s="375"/>
      <c r="DJI58" s="374"/>
      <c r="DJJ58" s="375"/>
      <c r="DJK58" s="374"/>
      <c r="DJL58" s="375"/>
      <c r="DJM58" s="374"/>
      <c r="DJN58" s="375"/>
      <c r="DJO58" s="374"/>
      <c r="DJP58" s="375"/>
      <c r="DJQ58" s="374"/>
      <c r="DJR58" s="375"/>
      <c r="DJS58" s="374"/>
      <c r="DJT58" s="375"/>
      <c r="DJU58" s="374"/>
      <c r="DJV58" s="375"/>
      <c r="DJW58" s="374"/>
      <c r="DJX58" s="375"/>
      <c r="DJY58" s="374"/>
      <c r="DJZ58" s="375"/>
      <c r="DKA58" s="374"/>
      <c r="DKB58" s="375"/>
      <c r="DKC58" s="374"/>
      <c r="DKD58" s="375"/>
      <c r="DKE58" s="374"/>
      <c r="DKF58" s="375"/>
      <c r="DKG58" s="374"/>
      <c r="DKH58" s="375"/>
      <c r="DKI58" s="374"/>
      <c r="DKJ58" s="375"/>
      <c r="DKK58" s="374"/>
      <c r="DKL58" s="375"/>
      <c r="DKM58" s="374"/>
      <c r="DKN58" s="375"/>
      <c r="DKO58" s="374"/>
      <c r="DKP58" s="375"/>
      <c r="DKQ58" s="374"/>
      <c r="DKR58" s="375"/>
      <c r="DKS58" s="374"/>
      <c r="DKT58" s="375"/>
      <c r="DKU58" s="374"/>
      <c r="DKV58" s="375"/>
      <c r="DKW58" s="374"/>
      <c r="DKX58" s="375"/>
      <c r="DKY58" s="374"/>
      <c r="DKZ58" s="375"/>
      <c r="DLA58" s="374"/>
      <c r="DLB58" s="375"/>
      <c r="DLC58" s="374"/>
      <c r="DLD58" s="375"/>
      <c r="DLE58" s="374"/>
      <c r="DLF58" s="375"/>
      <c r="DLG58" s="374"/>
      <c r="DLH58" s="375"/>
      <c r="DLI58" s="374"/>
      <c r="DLJ58" s="375"/>
      <c r="DLK58" s="374"/>
      <c r="DLL58" s="375"/>
      <c r="DLM58" s="374"/>
      <c r="DLN58" s="375"/>
      <c r="DLO58" s="374"/>
      <c r="DLP58" s="375"/>
      <c r="DLQ58" s="374"/>
      <c r="DLR58" s="375"/>
      <c r="DLS58" s="374"/>
      <c r="DLT58" s="375"/>
      <c r="DLU58" s="374"/>
      <c r="DLV58" s="375"/>
      <c r="DLW58" s="374"/>
      <c r="DLX58" s="375"/>
      <c r="DLY58" s="374"/>
      <c r="DLZ58" s="375"/>
      <c r="DMA58" s="374"/>
      <c r="DMB58" s="375"/>
      <c r="DMC58" s="374"/>
      <c r="DMD58" s="375"/>
      <c r="DME58" s="374"/>
      <c r="DMF58" s="375"/>
      <c r="DMG58" s="374"/>
      <c r="DMH58" s="375"/>
      <c r="DMI58" s="374"/>
      <c r="DMJ58" s="375"/>
      <c r="DMK58" s="374"/>
      <c r="DML58" s="375"/>
      <c r="DMM58" s="374"/>
      <c r="DMN58" s="375"/>
      <c r="DMO58" s="374"/>
      <c r="DMP58" s="375"/>
      <c r="DMQ58" s="374"/>
      <c r="DMR58" s="375"/>
      <c r="DMS58" s="374"/>
      <c r="DMT58" s="375"/>
      <c r="DMU58" s="374"/>
      <c r="DMV58" s="375"/>
      <c r="DMW58" s="374"/>
      <c r="DMX58" s="375"/>
      <c r="DMY58" s="374"/>
      <c r="DMZ58" s="375"/>
      <c r="DNA58" s="374"/>
      <c r="DNB58" s="375"/>
      <c r="DNC58" s="374"/>
      <c r="DND58" s="375"/>
      <c r="DNE58" s="374"/>
      <c r="DNF58" s="375"/>
      <c r="DNG58" s="374"/>
      <c r="DNH58" s="375"/>
      <c r="DNI58" s="374"/>
      <c r="DNJ58" s="375"/>
      <c r="DNK58" s="374"/>
      <c r="DNL58" s="375"/>
      <c r="DNM58" s="374"/>
      <c r="DNN58" s="375"/>
      <c r="DNO58" s="374"/>
      <c r="DNP58" s="375"/>
      <c r="DNQ58" s="374"/>
      <c r="DNR58" s="375"/>
      <c r="DNS58" s="374"/>
      <c r="DNT58" s="375"/>
      <c r="DNU58" s="374"/>
      <c r="DNV58" s="375"/>
      <c r="DNW58" s="374"/>
      <c r="DNX58" s="375"/>
      <c r="DNY58" s="374"/>
      <c r="DNZ58" s="375"/>
      <c r="DOA58" s="374"/>
      <c r="DOB58" s="375"/>
      <c r="DOC58" s="374"/>
      <c r="DOD58" s="375"/>
      <c r="DOE58" s="374"/>
      <c r="DOF58" s="375"/>
      <c r="DOG58" s="374"/>
      <c r="DOH58" s="375"/>
      <c r="DOI58" s="374"/>
      <c r="DOJ58" s="375"/>
      <c r="DOK58" s="374"/>
      <c r="DOL58" s="375"/>
      <c r="DOM58" s="374"/>
      <c r="DON58" s="375"/>
      <c r="DOO58" s="374"/>
      <c r="DOP58" s="375"/>
      <c r="DOQ58" s="374"/>
      <c r="DOR58" s="375"/>
      <c r="DOS58" s="374"/>
      <c r="DOT58" s="375"/>
      <c r="DOU58" s="374"/>
      <c r="DOV58" s="375"/>
      <c r="DOW58" s="374"/>
      <c r="DOX58" s="375"/>
      <c r="DOY58" s="374"/>
      <c r="DOZ58" s="375"/>
      <c r="DPA58" s="374"/>
      <c r="DPB58" s="375"/>
      <c r="DPC58" s="374"/>
      <c r="DPD58" s="375"/>
      <c r="DPE58" s="374"/>
      <c r="DPF58" s="375"/>
      <c r="DPG58" s="374"/>
      <c r="DPH58" s="375"/>
      <c r="DPI58" s="374"/>
      <c r="DPJ58" s="375"/>
      <c r="DPK58" s="374"/>
      <c r="DPL58" s="375"/>
      <c r="DPM58" s="374"/>
      <c r="DPN58" s="375"/>
      <c r="DPO58" s="374"/>
      <c r="DPP58" s="375"/>
      <c r="DPQ58" s="374"/>
      <c r="DPR58" s="375"/>
      <c r="DPS58" s="374"/>
      <c r="DPT58" s="375"/>
      <c r="DPU58" s="374"/>
      <c r="DPV58" s="375"/>
      <c r="DPW58" s="374"/>
      <c r="DPX58" s="375"/>
      <c r="DPY58" s="374"/>
      <c r="DPZ58" s="375"/>
      <c r="DQA58" s="374"/>
      <c r="DQB58" s="375"/>
      <c r="DQC58" s="374"/>
      <c r="DQD58" s="375"/>
      <c r="DQE58" s="374"/>
      <c r="DQF58" s="375"/>
      <c r="DQG58" s="374"/>
      <c r="DQH58" s="375"/>
      <c r="DQI58" s="374"/>
      <c r="DQJ58" s="375"/>
      <c r="DQK58" s="374"/>
      <c r="DQL58" s="375"/>
      <c r="DQM58" s="374"/>
      <c r="DQN58" s="375"/>
      <c r="DQO58" s="374"/>
      <c r="DQP58" s="375"/>
      <c r="DQQ58" s="374"/>
      <c r="DQR58" s="375"/>
      <c r="DQS58" s="374"/>
      <c r="DQT58" s="375"/>
      <c r="DQU58" s="374"/>
      <c r="DQV58" s="375"/>
      <c r="DQW58" s="374"/>
      <c r="DQX58" s="375"/>
      <c r="DQY58" s="374"/>
      <c r="DQZ58" s="375"/>
      <c r="DRA58" s="374"/>
      <c r="DRB58" s="375"/>
      <c r="DRC58" s="374"/>
      <c r="DRD58" s="375"/>
      <c r="DRE58" s="374"/>
      <c r="DRF58" s="375"/>
      <c r="DRG58" s="374"/>
      <c r="DRH58" s="375"/>
      <c r="DRI58" s="374"/>
      <c r="DRJ58" s="375"/>
      <c r="DRK58" s="374"/>
      <c r="DRL58" s="375"/>
      <c r="DRM58" s="374"/>
      <c r="DRN58" s="375"/>
      <c r="DRO58" s="374"/>
      <c r="DRP58" s="375"/>
      <c r="DRQ58" s="374"/>
      <c r="DRR58" s="375"/>
      <c r="DRS58" s="374"/>
      <c r="DRT58" s="375"/>
      <c r="DRU58" s="374"/>
      <c r="DRV58" s="375"/>
      <c r="DRW58" s="374"/>
      <c r="DRX58" s="375"/>
      <c r="DRY58" s="374"/>
      <c r="DRZ58" s="375"/>
      <c r="DSA58" s="374"/>
      <c r="DSB58" s="375"/>
      <c r="DSC58" s="374"/>
      <c r="DSD58" s="375"/>
      <c r="DSE58" s="374"/>
      <c r="DSF58" s="375"/>
      <c r="DSG58" s="374"/>
      <c r="DSH58" s="375"/>
      <c r="DSI58" s="374"/>
      <c r="DSJ58" s="375"/>
      <c r="DSK58" s="374"/>
      <c r="DSL58" s="375"/>
      <c r="DSM58" s="374"/>
      <c r="DSN58" s="375"/>
      <c r="DSO58" s="374"/>
      <c r="DSP58" s="375"/>
      <c r="DSQ58" s="374"/>
      <c r="DSR58" s="375"/>
      <c r="DSS58" s="374"/>
      <c r="DST58" s="375"/>
      <c r="DSU58" s="374"/>
      <c r="DSV58" s="375"/>
      <c r="DSW58" s="374"/>
      <c r="DSX58" s="375"/>
      <c r="DSY58" s="374"/>
      <c r="DSZ58" s="375"/>
      <c r="DTA58" s="374"/>
      <c r="DTB58" s="375"/>
      <c r="DTC58" s="374"/>
      <c r="DTD58" s="375"/>
      <c r="DTE58" s="374"/>
      <c r="DTF58" s="375"/>
      <c r="DTG58" s="374"/>
      <c r="DTH58" s="375"/>
      <c r="DTI58" s="374"/>
      <c r="DTJ58" s="375"/>
      <c r="DTK58" s="374"/>
      <c r="DTL58" s="375"/>
      <c r="DTM58" s="374"/>
      <c r="DTN58" s="375"/>
      <c r="DTO58" s="374"/>
      <c r="DTP58" s="375"/>
      <c r="DTQ58" s="374"/>
      <c r="DTR58" s="375"/>
      <c r="DTS58" s="374"/>
      <c r="DTT58" s="375"/>
      <c r="DTU58" s="374"/>
      <c r="DTV58" s="375"/>
      <c r="DTW58" s="374"/>
      <c r="DTX58" s="375"/>
      <c r="DTY58" s="374"/>
      <c r="DTZ58" s="375"/>
      <c r="DUA58" s="374"/>
      <c r="DUB58" s="375"/>
      <c r="DUC58" s="374"/>
      <c r="DUD58" s="375"/>
      <c r="DUE58" s="374"/>
      <c r="DUF58" s="375"/>
      <c r="DUG58" s="374"/>
      <c r="DUH58" s="375"/>
      <c r="DUI58" s="374"/>
      <c r="DUJ58" s="375"/>
      <c r="DUK58" s="374"/>
      <c r="DUL58" s="375"/>
      <c r="DUM58" s="374"/>
      <c r="DUN58" s="375"/>
      <c r="DUO58" s="374"/>
      <c r="DUP58" s="375"/>
      <c r="DUQ58" s="374"/>
      <c r="DUR58" s="375"/>
      <c r="DUS58" s="374"/>
      <c r="DUT58" s="375"/>
      <c r="DUU58" s="374"/>
      <c r="DUV58" s="375"/>
      <c r="DUW58" s="374"/>
      <c r="DUX58" s="375"/>
      <c r="DUY58" s="374"/>
      <c r="DUZ58" s="375"/>
      <c r="DVA58" s="374"/>
      <c r="DVB58" s="375"/>
      <c r="DVC58" s="374"/>
      <c r="DVD58" s="375"/>
      <c r="DVE58" s="374"/>
      <c r="DVF58" s="375"/>
      <c r="DVG58" s="374"/>
      <c r="DVH58" s="375"/>
      <c r="DVI58" s="374"/>
      <c r="DVJ58" s="375"/>
      <c r="DVK58" s="374"/>
      <c r="DVL58" s="375"/>
      <c r="DVM58" s="374"/>
      <c r="DVN58" s="375"/>
      <c r="DVO58" s="374"/>
      <c r="DVP58" s="375"/>
      <c r="DVQ58" s="374"/>
      <c r="DVR58" s="375"/>
      <c r="DVS58" s="374"/>
      <c r="DVT58" s="375"/>
      <c r="DVU58" s="374"/>
      <c r="DVV58" s="375"/>
      <c r="DVW58" s="374"/>
      <c r="DVX58" s="375"/>
      <c r="DVY58" s="374"/>
      <c r="DVZ58" s="375"/>
      <c r="DWA58" s="374"/>
      <c r="DWB58" s="375"/>
      <c r="DWC58" s="374"/>
      <c r="DWD58" s="375"/>
      <c r="DWE58" s="374"/>
      <c r="DWF58" s="375"/>
      <c r="DWG58" s="374"/>
      <c r="DWH58" s="375"/>
      <c r="DWI58" s="374"/>
      <c r="DWJ58" s="375"/>
      <c r="DWK58" s="374"/>
      <c r="DWL58" s="375"/>
      <c r="DWM58" s="374"/>
      <c r="DWN58" s="375"/>
      <c r="DWO58" s="374"/>
      <c r="DWP58" s="375"/>
      <c r="DWQ58" s="374"/>
      <c r="DWR58" s="375"/>
      <c r="DWS58" s="374"/>
      <c r="DWT58" s="375"/>
      <c r="DWU58" s="374"/>
      <c r="DWV58" s="375"/>
      <c r="DWW58" s="374"/>
      <c r="DWX58" s="375"/>
      <c r="DWY58" s="374"/>
      <c r="DWZ58" s="375"/>
      <c r="DXA58" s="374"/>
      <c r="DXB58" s="375"/>
      <c r="DXC58" s="374"/>
      <c r="DXD58" s="375"/>
      <c r="DXE58" s="374"/>
      <c r="DXF58" s="375"/>
      <c r="DXG58" s="374"/>
      <c r="DXH58" s="375"/>
      <c r="DXI58" s="374"/>
      <c r="DXJ58" s="375"/>
      <c r="DXK58" s="374"/>
      <c r="DXL58" s="375"/>
      <c r="DXM58" s="374"/>
      <c r="DXN58" s="375"/>
      <c r="DXO58" s="374"/>
      <c r="DXP58" s="375"/>
      <c r="DXQ58" s="374"/>
      <c r="DXR58" s="375"/>
      <c r="DXS58" s="374"/>
      <c r="DXT58" s="375"/>
      <c r="DXU58" s="374"/>
      <c r="DXV58" s="375"/>
      <c r="DXW58" s="374"/>
      <c r="DXX58" s="375"/>
      <c r="DXY58" s="374"/>
      <c r="DXZ58" s="375"/>
      <c r="DYA58" s="374"/>
      <c r="DYB58" s="375"/>
      <c r="DYC58" s="374"/>
      <c r="DYD58" s="375"/>
      <c r="DYE58" s="374"/>
      <c r="DYF58" s="375"/>
      <c r="DYG58" s="374"/>
      <c r="DYH58" s="375"/>
      <c r="DYI58" s="374"/>
      <c r="DYJ58" s="375"/>
      <c r="DYK58" s="374"/>
      <c r="DYL58" s="375"/>
      <c r="DYM58" s="374"/>
      <c r="DYN58" s="375"/>
      <c r="DYO58" s="374"/>
      <c r="DYP58" s="375"/>
      <c r="DYQ58" s="374"/>
      <c r="DYR58" s="375"/>
      <c r="DYS58" s="374"/>
      <c r="DYT58" s="375"/>
      <c r="DYU58" s="374"/>
      <c r="DYV58" s="375"/>
      <c r="DYW58" s="374"/>
      <c r="DYX58" s="375"/>
      <c r="DYY58" s="374"/>
      <c r="DYZ58" s="375"/>
      <c r="DZA58" s="374"/>
      <c r="DZB58" s="375"/>
      <c r="DZC58" s="374"/>
      <c r="DZD58" s="375"/>
      <c r="DZE58" s="374"/>
      <c r="DZF58" s="375"/>
      <c r="DZG58" s="374"/>
      <c r="DZH58" s="375"/>
      <c r="DZI58" s="374"/>
      <c r="DZJ58" s="375"/>
      <c r="DZK58" s="374"/>
      <c r="DZL58" s="375"/>
      <c r="DZM58" s="374"/>
      <c r="DZN58" s="375"/>
      <c r="DZO58" s="374"/>
      <c r="DZP58" s="375"/>
      <c r="DZQ58" s="374"/>
      <c r="DZR58" s="375"/>
      <c r="DZS58" s="374"/>
      <c r="DZT58" s="375"/>
      <c r="DZU58" s="374"/>
      <c r="DZV58" s="375"/>
      <c r="DZW58" s="374"/>
      <c r="DZX58" s="375"/>
      <c r="DZY58" s="374"/>
      <c r="DZZ58" s="375"/>
      <c r="EAA58" s="374"/>
      <c r="EAB58" s="375"/>
      <c r="EAC58" s="374"/>
      <c r="EAD58" s="375"/>
      <c r="EAE58" s="374"/>
      <c r="EAF58" s="375"/>
      <c r="EAG58" s="374"/>
      <c r="EAH58" s="375"/>
      <c r="EAI58" s="374"/>
      <c r="EAJ58" s="375"/>
      <c r="EAK58" s="374"/>
      <c r="EAL58" s="375"/>
      <c r="EAM58" s="374"/>
      <c r="EAN58" s="375"/>
      <c r="EAO58" s="374"/>
      <c r="EAP58" s="375"/>
      <c r="EAQ58" s="374"/>
      <c r="EAR58" s="375"/>
      <c r="EAS58" s="374"/>
      <c r="EAT58" s="375"/>
      <c r="EAU58" s="374"/>
      <c r="EAV58" s="375"/>
      <c r="EAW58" s="374"/>
      <c r="EAX58" s="375"/>
      <c r="EAY58" s="374"/>
      <c r="EAZ58" s="375"/>
      <c r="EBA58" s="374"/>
      <c r="EBB58" s="375"/>
      <c r="EBC58" s="374"/>
      <c r="EBD58" s="375"/>
      <c r="EBE58" s="374"/>
      <c r="EBF58" s="375"/>
      <c r="EBG58" s="374"/>
      <c r="EBH58" s="375"/>
      <c r="EBI58" s="374"/>
      <c r="EBJ58" s="375"/>
      <c r="EBK58" s="374"/>
      <c r="EBL58" s="375"/>
      <c r="EBM58" s="374"/>
      <c r="EBN58" s="375"/>
      <c r="EBO58" s="374"/>
      <c r="EBP58" s="375"/>
      <c r="EBQ58" s="374"/>
      <c r="EBR58" s="375"/>
      <c r="EBS58" s="374"/>
      <c r="EBT58" s="375"/>
      <c r="EBU58" s="374"/>
      <c r="EBV58" s="375"/>
      <c r="EBW58" s="374"/>
      <c r="EBX58" s="375"/>
      <c r="EBY58" s="374"/>
      <c r="EBZ58" s="375"/>
      <c r="ECA58" s="374"/>
      <c r="ECB58" s="375"/>
      <c r="ECC58" s="374"/>
      <c r="ECD58" s="375"/>
      <c r="ECE58" s="374"/>
      <c r="ECF58" s="375"/>
      <c r="ECG58" s="374"/>
      <c r="ECH58" s="375"/>
      <c r="ECI58" s="374"/>
      <c r="ECJ58" s="375"/>
      <c r="ECK58" s="374"/>
      <c r="ECL58" s="375"/>
      <c r="ECM58" s="374"/>
      <c r="ECN58" s="375"/>
      <c r="ECO58" s="374"/>
      <c r="ECP58" s="375"/>
      <c r="ECQ58" s="374"/>
      <c r="ECR58" s="375"/>
      <c r="ECS58" s="374"/>
      <c r="ECT58" s="375"/>
      <c r="ECU58" s="374"/>
      <c r="ECV58" s="375"/>
      <c r="ECW58" s="374"/>
      <c r="ECX58" s="375"/>
      <c r="ECY58" s="374"/>
      <c r="ECZ58" s="375"/>
      <c r="EDA58" s="374"/>
      <c r="EDB58" s="375"/>
      <c r="EDC58" s="374"/>
      <c r="EDD58" s="375"/>
      <c r="EDE58" s="374"/>
      <c r="EDF58" s="375"/>
      <c r="EDG58" s="374"/>
      <c r="EDH58" s="375"/>
      <c r="EDI58" s="374"/>
      <c r="EDJ58" s="375"/>
      <c r="EDK58" s="374"/>
      <c r="EDL58" s="375"/>
      <c r="EDM58" s="374"/>
      <c r="EDN58" s="375"/>
      <c r="EDO58" s="374"/>
      <c r="EDP58" s="375"/>
      <c r="EDQ58" s="374"/>
      <c r="EDR58" s="375"/>
      <c r="EDS58" s="374"/>
      <c r="EDT58" s="375"/>
      <c r="EDU58" s="374"/>
      <c r="EDV58" s="375"/>
      <c r="EDW58" s="374"/>
      <c r="EDX58" s="375"/>
      <c r="EDY58" s="374"/>
      <c r="EDZ58" s="375"/>
      <c r="EEA58" s="374"/>
      <c r="EEB58" s="375"/>
      <c r="EEC58" s="374"/>
      <c r="EED58" s="375"/>
      <c r="EEE58" s="374"/>
      <c r="EEF58" s="375"/>
      <c r="EEG58" s="374"/>
      <c r="EEH58" s="375"/>
      <c r="EEI58" s="374"/>
      <c r="EEJ58" s="375"/>
      <c r="EEK58" s="374"/>
      <c r="EEL58" s="375"/>
      <c r="EEM58" s="374"/>
      <c r="EEN58" s="375"/>
      <c r="EEO58" s="374"/>
      <c r="EEP58" s="375"/>
      <c r="EEQ58" s="374"/>
      <c r="EER58" s="375"/>
      <c r="EES58" s="374"/>
      <c r="EET58" s="375"/>
      <c r="EEU58" s="374"/>
      <c r="EEV58" s="375"/>
      <c r="EEW58" s="374"/>
      <c r="EEX58" s="375"/>
      <c r="EEY58" s="374"/>
      <c r="EEZ58" s="375"/>
      <c r="EFA58" s="374"/>
      <c r="EFB58" s="375"/>
      <c r="EFC58" s="374"/>
      <c r="EFD58" s="375"/>
      <c r="EFE58" s="374"/>
      <c r="EFF58" s="375"/>
      <c r="EFG58" s="374"/>
      <c r="EFH58" s="375"/>
      <c r="EFI58" s="374"/>
      <c r="EFJ58" s="375"/>
      <c r="EFK58" s="374"/>
      <c r="EFL58" s="375"/>
      <c r="EFM58" s="374"/>
      <c r="EFN58" s="375"/>
      <c r="EFO58" s="374"/>
      <c r="EFP58" s="375"/>
      <c r="EFQ58" s="374"/>
      <c r="EFR58" s="375"/>
      <c r="EFS58" s="374"/>
      <c r="EFT58" s="375"/>
      <c r="EFU58" s="374"/>
      <c r="EFV58" s="375"/>
      <c r="EFW58" s="374"/>
      <c r="EFX58" s="375"/>
      <c r="EFY58" s="374"/>
      <c r="EFZ58" s="375"/>
      <c r="EGA58" s="374"/>
      <c r="EGB58" s="375"/>
      <c r="EGC58" s="374"/>
      <c r="EGD58" s="375"/>
      <c r="EGE58" s="374"/>
      <c r="EGF58" s="375"/>
      <c r="EGG58" s="374"/>
      <c r="EGH58" s="375"/>
      <c r="EGI58" s="374"/>
      <c r="EGJ58" s="375"/>
      <c r="EGK58" s="374"/>
      <c r="EGL58" s="375"/>
      <c r="EGM58" s="374"/>
      <c r="EGN58" s="375"/>
      <c r="EGO58" s="374"/>
      <c r="EGP58" s="375"/>
      <c r="EGQ58" s="374"/>
      <c r="EGR58" s="375"/>
      <c r="EGS58" s="374"/>
      <c r="EGT58" s="375"/>
      <c r="EGU58" s="374"/>
      <c r="EGV58" s="375"/>
      <c r="EGW58" s="374"/>
      <c r="EGX58" s="375"/>
      <c r="EGY58" s="374"/>
      <c r="EGZ58" s="375"/>
      <c r="EHA58" s="374"/>
      <c r="EHB58" s="375"/>
      <c r="EHC58" s="374"/>
      <c r="EHD58" s="375"/>
      <c r="EHE58" s="374"/>
      <c r="EHF58" s="375"/>
      <c r="EHG58" s="374"/>
      <c r="EHH58" s="375"/>
      <c r="EHI58" s="374"/>
      <c r="EHJ58" s="375"/>
      <c r="EHK58" s="374"/>
      <c r="EHL58" s="375"/>
      <c r="EHM58" s="374"/>
      <c r="EHN58" s="375"/>
      <c r="EHO58" s="374"/>
      <c r="EHP58" s="375"/>
      <c r="EHQ58" s="374"/>
      <c r="EHR58" s="375"/>
      <c r="EHS58" s="374"/>
      <c r="EHT58" s="375"/>
      <c r="EHU58" s="374"/>
      <c r="EHV58" s="375"/>
      <c r="EHW58" s="374"/>
      <c r="EHX58" s="375"/>
      <c r="EHY58" s="374"/>
      <c r="EHZ58" s="375"/>
      <c r="EIA58" s="374"/>
      <c r="EIB58" s="375"/>
      <c r="EIC58" s="374"/>
      <c r="EID58" s="375"/>
      <c r="EIE58" s="374"/>
      <c r="EIF58" s="375"/>
      <c r="EIG58" s="374"/>
      <c r="EIH58" s="375"/>
      <c r="EII58" s="374"/>
      <c r="EIJ58" s="375"/>
      <c r="EIK58" s="374"/>
      <c r="EIL58" s="375"/>
      <c r="EIM58" s="374"/>
      <c r="EIN58" s="375"/>
      <c r="EIO58" s="374"/>
      <c r="EIP58" s="375"/>
      <c r="EIQ58" s="374"/>
      <c r="EIR58" s="375"/>
      <c r="EIS58" s="374"/>
      <c r="EIT58" s="375"/>
      <c r="EIU58" s="374"/>
      <c r="EIV58" s="375"/>
      <c r="EIW58" s="374"/>
      <c r="EIX58" s="375"/>
      <c r="EIY58" s="374"/>
      <c r="EIZ58" s="375"/>
      <c r="EJA58" s="374"/>
      <c r="EJB58" s="375"/>
      <c r="EJC58" s="374"/>
      <c r="EJD58" s="375"/>
      <c r="EJE58" s="374"/>
      <c r="EJF58" s="375"/>
      <c r="EJG58" s="374"/>
      <c r="EJH58" s="375"/>
      <c r="EJI58" s="374"/>
      <c r="EJJ58" s="375"/>
      <c r="EJK58" s="374"/>
      <c r="EJL58" s="375"/>
      <c r="EJM58" s="374"/>
      <c r="EJN58" s="375"/>
      <c r="EJO58" s="374"/>
      <c r="EJP58" s="375"/>
      <c r="EJQ58" s="374"/>
      <c r="EJR58" s="375"/>
      <c r="EJS58" s="374"/>
      <c r="EJT58" s="375"/>
      <c r="EJU58" s="374"/>
      <c r="EJV58" s="375"/>
      <c r="EJW58" s="374"/>
      <c r="EJX58" s="375"/>
      <c r="EJY58" s="374"/>
      <c r="EJZ58" s="375"/>
      <c r="EKA58" s="374"/>
      <c r="EKB58" s="375"/>
      <c r="EKC58" s="374"/>
      <c r="EKD58" s="375"/>
      <c r="EKE58" s="374"/>
      <c r="EKF58" s="375"/>
      <c r="EKG58" s="374"/>
      <c r="EKH58" s="375"/>
      <c r="EKI58" s="374"/>
      <c r="EKJ58" s="375"/>
      <c r="EKK58" s="374"/>
      <c r="EKL58" s="375"/>
      <c r="EKM58" s="374"/>
      <c r="EKN58" s="375"/>
      <c r="EKO58" s="374"/>
      <c r="EKP58" s="375"/>
      <c r="EKQ58" s="374"/>
      <c r="EKR58" s="375"/>
      <c r="EKS58" s="374"/>
      <c r="EKT58" s="375"/>
      <c r="EKU58" s="374"/>
      <c r="EKV58" s="375"/>
      <c r="EKW58" s="374"/>
      <c r="EKX58" s="375"/>
      <c r="EKY58" s="374"/>
      <c r="EKZ58" s="375"/>
      <c r="ELA58" s="374"/>
      <c r="ELB58" s="375"/>
      <c r="ELC58" s="374"/>
      <c r="ELD58" s="375"/>
      <c r="ELE58" s="374"/>
      <c r="ELF58" s="375"/>
      <c r="ELG58" s="374"/>
      <c r="ELH58" s="375"/>
      <c r="ELI58" s="374"/>
      <c r="ELJ58" s="375"/>
      <c r="ELK58" s="374"/>
      <c r="ELL58" s="375"/>
      <c r="ELM58" s="374"/>
      <c r="ELN58" s="375"/>
      <c r="ELO58" s="374"/>
      <c r="ELP58" s="375"/>
      <c r="ELQ58" s="374"/>
      <c r="ELR58" s="375"/>
      <c r="ELS58" s="374"/>
      <c r="ELT58" s="375"/>
      <c r="ELU58" s="374"/>
      <c r="ELV58" s="375"/>
      <c r="ELW58" s="374"/>
      <c r="ELX58" s="375"/>
      <c r="ELY58" s="374"/>
      <c r="ELZ58" s="375"/>
      <c r="EMA58" s="374"/>
      <c r="EMB58" s="375"/>
      <c r="EMC58" s="374"/>
      <c r="EMD58" s="375"/>
      <c r="EME58" s="374"/>
      <c r="EMF58" s="375"/>
      <c r="EMG58" s="374"/>
      <c r="EMH58" s="375"/>
      <c r="EMI58" s="374"/>
      <c r="EMJ58" s="375"/>
      <c r="EMK58" s="374"/>
      <c r="EML58" s="375"/>
      <c r="EMM58" s="374"/>
      <c r="EMN58" s="375"/>
      <c r="EMO58" s="374"/>
      <c r="EMP58" s="375"/>
      <c r="EMQ58" s="374"/>
      <c r="EMR58" s="375"/>
      <c r="EMS58" s="374"/>
      <c r="EMT58" s="375"/>
      <c r="EMU58" s="374"/>
      <c r="EMV58" s="375"/>
      <c r="EMW58" s="374"/>
      <c r="EMX58" s="375"/>
      <c r="EMY58" s="374"/>
      <c r="EMZ58" s="375"/>
      <c r="ENA58" s="374"/>
      <c r="ENB58" s="375"/>
      <c r="ENC58" s="374"/>
      <c r="END58" s="375"/>
      <c r="ENE58" s="374"/>
      <c r="ENF58" s="375"/>
      <c r="ENG58" s="374"/>
      <c r="ENH58" s="375"/>
      <c r="ENI58" s="374"/>
      <c r="ENJ58" s="375"/>
      <c r="ENK58" s="374"/>
      <c r="ENL58" s="375"/>
      <c r="ENM58" s="374"/>
      <c r="ENN58" s="375"/>
      <c r="ENO58" s="374"/>
      <c r="ENP58" s="375"/>
      <c r="ENQ58" s="374"/>
      <c r="ENR58" s="375"/>
      <c r="ENS58" s="374"/>
      <c r="ENT58" s="375"/>
      <c r="ENU58" s="374"/>
      <c r="ENV58" s="375"/>
      <c r="ENW58" s="374"/>
      <c r="ENX58" s="375"/>
      <c r="ENY58" s="374"/>
      <c r="ENZ58" s="375"/>
      <c r="EOA58" s="374"/>
      <c r="EOB58" s="375"/>
      <c r="EOC58" s="374"/>
      <c r="EOD58" s="375"/>
      <c r="EOE58" s="374"/>
      <c r="EOF58" s="375"/>
      <c r="EOG58" s="374"/>
      <c r="EOH58" s="375"/>
      <c r="EOI58" s="374"/>
      <c r="EOJ58" s="375"/>
      <c r="EOK58" s="374"/>
      <c r="EOL58" s="375"/>
      <c r="EOM58" s="374"/>
      <c r="EON58" s="375"/>
      <c r="EOO58" s="374"/>
      <c r="EOP58" s="375"/>
      <c r="EOQ58" s="374"/>
      <c r="EOR58" s="375"/>
      <c r="EOS58" s="374"/>
      <c r="EOT58" s="375"/>
      <c r="EOU58" s="374"/>
      <c r="EOV58" s="375"/>
      <c r="EOW58" s="374"/>
      <c r="EOX58" s="375"/>
      <c r="EOY58" s="374"/>
      <c r="EOZ58" s="375"/>
      <c r="EPA58" s="374"/>
      <c r="EPB58" s="375"/>
      <c r="EPC58" s="374"/>
      <c r="EPD58" s="375"/>
      <c r="EPE58" s="374"/>
      <c r="EPF58" s="375"/>
      <c r="EPG58" s="374"/>
      <c r="EPH58" s="375"/>
      <c r="EPI58" s="374"/>
      <c r="EPJ58" s="375"/>
      <c r="EPK58" s="374"/>
      <c r="EPL58" s="375"/>
      <c r="EPM58" s="374"/>
      <c r="EPN58" s="375"/>
      <c r="EPO58" s="374"/>
      <c r="EPP58" s="375"/>
      <c r="EPQ58" s="374"/>
      <c r="EPR58" s="375"/>
      <c r="EPS58" s="374"/>
      <c r="EPT58" s="375"/>
      <c r="EPU58" s="374"/>
      <c r="EPV58" s="375"/>
      <c r="EPW58" s="374"/>
      <c r="EPX58" s="375"/>
      <c r="EPY58" s="374"/>
      <c r="EPZ58" s="375"/>
      <c r="EQA58" s="374"/>
      <c r="EQB58" s="375"/>
      <c r="EQC58" s="374"/>
      <c r="EQD58" s="375"/>
      <c r="EQE58" s="374"/>
      <c r="EQF58" s="375"/>
      <c r="EQG58" s="374"/>
      <c r="EQH58" s="375"/>
      <c r="EQI58" s="374"/>
      <c r="EQJ58" s="375"/>
      <c r="EQK58" s="374"/>
      <c r="EQL58" s="375"/>
      <c r="EQM58" s="374"/>
      <c r="EQN58" s="375"/>
      <c r="EQO58" s="374"/>
      <c r="EQP58" s="375"/>
      <c r="EQQ58" s="374"/>
      <c r="EQR58" s="375"/>
      <c r="EQS58" s="374"/>
      <c r="EQT58" s="375"/>
      <c r="EQU58" s="374"/>
      <c r="EQV58" s="375"/>
      <c r="EQW58" s="374"/>
      <c r="EQX58" s="375"/>
      <c r="EQY58" s="374"/>
      <c r="EQZ58" s="375"/>
      <c r="ERA58" s="374"/>
      <c r="ERB58" s="375"/>
      <c r="ERC58" s="374"/>
      <c r="ERD58" s="375"/>
      <c r="ERE58" s="374"/>
      <c r="ERF58" s="375"/>
      <c r="ERG58" s="374"/>
      <c r="ERH58" s="375"/>
      <c r="ERI58" s="374"/>
      <c r="ERJ58" s="375"/>
      <c r="ERK58" s="374"/>
      <c r="ERL58" s="375"/>
      <c r="ERM58" s="374"/>
      <c r="ERN58" s="375"/>
      <c r="ERO58" s="374"/>
      <c r="ERP58" s="375"/>
      <c r="ERQ58" s="374"/>
      <c r="ERR58" s="375"/>
      <c r="ERS58" s="374"/>
      <c r="ERT58" s="375"/>
      <c r="ERU58" s="374"/>
      <c r="ERV58" s="375"/>
      <c r="ERW58" s="374"/>
      <c r="ERX58" s="375"/>
      <c r="ERY58" s="374"/>
      <c r="ERZ58" s="375"/>
      <c r="ESA58" s="374"/>
      <c r="ESB58" s="375"/>
      <c r="ESC58" s="374"/>
      <c r="ESD58" s="375"/>
      <c r="ESE58" s="374"/>
      <c r="ESF58" s="375"/>
      <c r="ESG58" s="374"/>
      <c r="ESH58" s="375"/>
      <c r="ESI58" s="374"/>
      <c r="ESJ58" s="375"/>
      <c r="ESK58" s="374"/>
      <c r="ESL58" s="375"/>
      <c r="ESM58" s="374"/>
      <c r="ESN58" s="375"/>
      <c r="ESO58" s="374"/>
      <c r="ESP58" s="375"/>
      <c r="ESQ58" s="374"/>
      <c r="ESR58" s="375"/>
      <c r="ESS58" s="374"/>
      <c r="EST58" s="375"/>
      <c r="ESU58" s="374"/>
      <c r="ESV58" s="375"/>
      <c r="ESW58" s="374"/>
      <c r="ESX58" s="375"/>
      <c r="ESY58" s="374"/>
      <c r="ESZ58" s="375"/>
      <c r="ETA58" s="374"/>
      <c r="ETB58" s="375"/>
      <c r="ETC58" s="374"/>
      <c r="ETD58" s="375"/>
      <c r="ETE58" s="374"/>
      <c r="ETF58" s="375"/>
      <c r="ETG58" s="374"/>
      <c r="ETH58" s="375"/>
      <c r="ETI58" s="374"/>
      <c r="ETJ58" s="375"/>
      <c r="ETK58" s="374"/>
      <c r="ETL58" s="375"/>
      <c r="ETM58" s="374"/>
      <c r="ETN58" s="375"/>
      <c r="ETO58" s="374"/>
      <c r="ETP58" s="375"/>
      <c r="ETQ58" s="374"/>
      <c r="ETR58" s="375"/>
      <c r="ETS58" s="374"/>
      <c r="ETT58" s="375"/>
      <c r="ETU58" s="374"/>
      <c r="ETV58" s="375"/>
      <c r="ETW58" s="374"/>
      <c r="ETX58" s="375"/>
      <c r="ETY58" s="374"/>
      <c r="ETZ58" s="375"/>
      <c r="EUA58" s="374"/>
      <c r="EUB58" s="375"/>
      <c r="EUC58" s="374"/>
      <c r="EUD58" s="375"/>
      <c r="EUE58" s="374"/>
      <c r="EUF58" s="375"/>
      <c r="EUG58" s="374"/>
      <c r="EUH58" s="375"/>
      <c r="EUI58" s="374"/>
      <c r="EUJ58" s="375"/>
      <c r="EUK58" s="374"/>
      <c r="EUL58" s="375"/>
      <c r="EUM58" s="374"/>
      <c r="EUN58" s="375"/>
      <c r="EUO58" s="374"/>
      <c r="EUP58" s="375"/>
      <c r="EUQ58" s="374"/>
      <c r="EUR58" s="375"/>
      <c r="EUS58" s="374"/>
      <c r="EUT58" s="375"/>
      <c r="EUU58" s="374"/>
      <c r="EUV58" s="375"/>
      <c r="EUW58" s="374"/>
      <c r="EUX58" s="375"/>
      <c r="EUY58" s="374"/>
      <c r="EUZ58" s="375"/>
      <c r="EVA58" s="374"/>
      <c r="EVB58" s="375"/>
      <c r="EVC58" s="374"/>
      <c r="EVD58" s="375"/>
      <c r="EVE58" s="374"/>
      <c r="EVF58" s="375"/>
      <c r="EVG58" s="374"/>
      <c r="EVH58" s="375"/>
      <c r="EVI58" s="374"/>
      <c r="EVJ58" s="375"/>
      <c r="EVK58" s="374"/>
      <c r="EVL58" s="375"/>
      <c r="EVM58" s="374"/>
      <c r="EVN58" s="375"/>
      <c r="EVO58" s="374"/>
      <c r="EVP58" s="375"/>
      <c r="EVQ58" s="374"/>
      <c r="EVR58" s="375"/>
      <c r="EVS58" s="374"/>
      <c r="EVT58" s="375"/>
      <c r="EVU58" s="374"/>
      <c r="EVV58" s="375"/>
      <c r="EVW58" s="374"/>
      <c r="EVX58" s="375"/>
      <c r="EVY58" s="374"/>
      <c r="EVZ58" s="375"/>
      <c r="EWA58" s="374"/>
      <c r="EWB58" s="375"/>
      <c r="EWC58" s="374"/>
      <c r="EWD58" s="375"/>
      <c r="EWE58" s="374"/>
      <c r="EWF58" s="375"/>
      <c r="EWG58" s="374"/>
      <c r="EWH58" s="375"/>
      <c r="EWI58" s="374"/>
      <c r="EWJ58" s="375"/>
      <c r="EWK58" s="374"/>
      <c r="EWL58" s="375"/>
      <c r="EWM58" s="374"/>
      <c r="EWN58" s="375"/>
      <c r="EWO58" s="374"/>
      <c r="EWP58" s="375"/>
      <c r="EWQ58" s="374"/>
      <c r="EWR58" s="375"/>
      <c r="EWS58" s="374"/>
      <c r="EWT58" s="375"/>
      <c r="EWU58" s="374"/>
      <c r="EWV58" s="375"/>
      <c r="EWW58" s="374"/>
      <c r="EWX58" s="375"/>
      <c r="EWY58" s="374"/>
      <c r="EWZ58" s="375"/>
      <c r="EXA58" s="374"/>
      <c r="EXB58" s="375"/>
      <c r="EXC58" s="374"/>
      <c r="EXD58" s="375"/>
      <c r="EXE58" s="374"/>
      <c r="EXF58" s="375"/>
      <c r="EXG58" s="374"/>
      <c r="EXH58" s="375"/>
      <c r="EXI58" s="374"/>
      <c r="EXJ58" s="375"/>
      <c r="EXK58" s="374"/>
      <c r="EXL58" s="375"/>
      <c r="EXM58" s="374"/>
      <c r="EXN58" s="375"/>
      <c r="EXO58" s="374"/>
      <c r="EXP58" s="375"/>
      <c r="EXQ58" s="374"/>
      <c r="EXR58" s="375"/>
      <c r="EXS58" s="374"/>
      <c r="EXT58" s="375"/>
      <c r="EXU58" s="374"/>
      <c r="EXV58" s="375"/>
      <c r="EXW58" s="374"/>
      <c r="EXX58" s="375"/>
      <c r="EXY58" s="374"/>
      <c r="EXZ58" s="375"/>
      <c r="EYA58" s="374"/>
      <c r="EYB58" s="375"/>
      <c r="EYC58" s="374"/>
      <c r="EYD58" s="375"/>
      <c r="EYE58" s="374"/>
      <c r="EYF58" s="375"/>
      <c r="EYG58" s="374"/>
      <c r="EYH58" s="375"/>
      <c r="EYI58" s="374"/>
      <c r="EYJ58" s="375"/>
      <c r="EYK58" s="374"/>
      <c r="EYL58" s="375"/>
      <c r="EYM58" s="374"/>
      <c r="EYN58" s="375"/>
      <c r="EYO58" s="374"/>
      <c r="EYP58" s="375"/>
      <c r="EYQ58" s="374"/>
      <c r="EYR58" s="375"/>
      <c r="EYS58" s="374"/>
      <c r="EYT58" s="375"/>
      <c r="EYU58" s="374"/>
      <c r="EYV58" s="375"/>
      <c r="EYW58" s="374"/>
      <c r="EYX58" s="375"/>
      <c r="EYY58" s="374"/>
      <c r="EYZ58" s="375"/>
      <c r="EZA58" s="374"/>
      <c r="EZB58" s="375"/>
      <c r="EZC58" s="374"/>
      <c r="EZD58" s="375"/>
      <c r="EZE58" s="374"/>
      <c r="EZF58" s="375"/>
      <c r="EZG58" s="374"/>
      <c r="EZH58" s="375"/>
      <c r="EZI58" s="374"/>
      <c r="EZJ58" s="375"/>
      <c r="EZK58" s="374"/>
      <c r="EZL58" s="375"/>
      <c r="EZM58" s="374"/>
      <c r="EZN58" s="375"/>
      <c r="EZO58" s="374"/>
      <c r="EZP58" s="375"/>
      <c r="EZQ58" s="374"/>
      <c r="EZR58" s="375"/>
      <c r="EZS58" s="374"/>
      <c r="EZT58" s="375"/>
      <c r="EZU58" s="374"/>
      <c r="EZV58" s="375"/>
      <c r="EZW58" s="374"/>
      <c r="EZX58" s="375"/>
      <c r="EZY58" s="374"/>
      <c r="EZZ58" s="375"/>
      <c r="FAA58" s="374"/>
      <c r="FAB58" s="375"/>
      <c r="FAC58" s="374"/>
      <c r="FAD58" s="375"/>
      <c r="FAE58" s="374"/>
      <c r="FAF58" s="375"/>
      <c r="FAG58" s="374"/>
      <c r="FAH58" s="375"/>
      <c r="FAI58" s="374"/>
      <c r="FAJ58" s="375"/>
      <c r="FAK58" s="374"/>
      <c r="FAL58" s="375"/>
      <c r="FAM58" s="374"/>
      <c r="FAN58" s="375"/>
      <c r="FAO58" s="374"/>
      <c r="FAP58" s="375"/>
      <c r="FAQ58" s="374"/>
      <c r="FAR58" s="375"/>
      <c r="FAS58" s="374"/>
      <c r="FAT58" s="375"/>
      <c r="FAU58" s="374"/>
      <c r="FAV58" s="375"/>
      <c r="FAW58" s="374"/>
      <c r="FAX58" s="375"/>
      <c r="FAY58" s="374"/>
      <c r="FAZ58" s="375"/>
      <c r="FBA58" s="374"/>
      <c r="FBB58" s="375"/>
      <c r="FBC58" s="374"/>
      <c r="FBD58" s="375"/>
      <c r="FBE58" s="374"/>
      <c r="FBF58" s="375"/>
      <c r="FBG58" s="374"/>
      <c r="FBH58" s="375"/>
      <c r="FBI58" s="374"/>
      <c r="FBJ58" s="375"/>
      <c r="FBK58" s="374"/>
      <c r="FBL58" s="375"/>
      <c r="FBM58" s="374"/>
      <c r="FBN58" s="375"/>
      <c r="FBO58" s="374"/>
      <c r="FBP58" s="375"/>
      <c r="FBQ58" s="374"/>
      <c r="FBR58" s="375"/>
      <c r="FBS58" s="374"/>
      <c r="FBT58" s="375"/>
      <c r="FBU58" s="374"/>
      <c r="FBV58" s="375"/>
      <c r="FBW58" s="374"/>
      <c r="FBX58" s="375"/>
      <c r="FBY58" s="374"/>
      <c r="FBZ58" s="375"/>
      <c r="FCA58" s="374"/>
      <c r="FCB58" s="375"/>
      <c r="FCC58" s="374"/>
      <c r="FCD58" s="375"/>
      <c r="FCE58" s="374"/>
      <c r="FCF58" s="375"/>
      <c r="FCG58" s="374"/>
      <c r="FCH58" s="375"/>
      <c r="FCI58" s="374"/>
      <c r="FCJ58" s="375"/>
      <c r="FCK58" s="374"/>
      <c r="FCL58" s="375"/>
      <c r="FCM58" s="374"/>
      <c r="FCN58" s="375"/>
      <c r="FCO58" s="374"/>
      <c r="FCP58" s="375"/>
      <c r="FCQ58" s="374"/>
      <c r="FCR58" s="375"/>
      <c r="FCS58" s="374"/>
      <c r="FCT58" s="375"/>
      <c r="FCU58" s="374"/>
      <c r="FCV58" s="375"/>
      <c r="FCW58" s="374"/>
      <c r="FCX58" s="375"/>
      <c r="FCY58" s="374"/>
      <c r="FCZ58" s="375"/>
      <c r="FDA58" s="374"/>
      <c r="FDB58" s="375"/>
      <c r="FDC58" s="374"/>
      <c r="FDD58" s="375"/>
      <c r="FDE58" s="374"/>
      <c r="FDF58" s="375"/>
      <c r="FDG58" s="374"/>
      <c r="FDH58" s="375"/>
      <c r="FDI58" s="374"/>
      <c r="FDJ58" s="375"/>
      <c r="FDK58" s="374"/>
      <c r="FDL58" s="375"/>
      <c r="FDM58" s="374"/>
      <c r="FDN58" s="375"/>
      <c r="FDO58" s="374"/>
      <c r="FDP58" s="375"/>
      <c r="FDQ58" s="374"/>
      <c r="FDR58" s="375"/>
      <c r="FDS58" s="374"/>
      <c r="FDT58" s="375"/>
      <c r="FDU58" s="374"/>
      <c r="FDV58" s="375"/>
      <c r="FDW58" s="374"/>
      <c r="FDX58" s="375"/>
      <c r="FDY58" s="374"/>
      <c r="FDZ58" s="375"/>
      <c r="FEA58" s="374"/>
      <c r="FEB58" s="375"/>
      <c r="FEC58" s="374"/>
      <c r="FED58" s="375"/>
      <c r="FEE58" s="374"/>
      <c r="FEF58" s="375"/>
      <c r="FEG58" s="374"/>
      <c r="FEH58" s="375"/>
      <c r="FEI58" s="374"/>
      <c r="FEJ58" s="375"/>
      <c r="FEK58" s="374"/>
      <c r="FEL58" s="375"/>
      <c r="FEM58" s="374"/>
      <c r="FEN58" s="375"/>
      <c r="FEO58" s="374"/>
      <c r="FEP58" s="375"/>
      <c r="FEQ58" s="374"/>
      <c r="FER58" s="375"/>
      <c r="FES58" s="374"/>
      <c r="FET58" s="375"/>
      <c r="FEU58" s="374"/>
      <c r="FEV58" s="375"/>
      <c r="FEW58" s="374"/>
      <c r="FEX58" s="375"/>
      <c r="FEY58" s="374"/>
      <c r="FEZ58" s="375"/>
      <c r="FFA58" s="374"/>
      <c r="FFB58" s="375"/>
      <c r="FFC58" s="374"/>
      <c r="FFD58" s="375"/>
      <c r="FFE58" s="374"/>
      <c r="FFF58" s="375"/>
      <c r="FFG58" s="374"/>
      <c r="FFH58" s="375"/>
      <c r="FFI58" s="374"/>
      <c r="FFJ58" s="375"/>
      <c r="FFK58" s="374"/>
      <c r="FFL58" s="375"/>
      <c r="FFM58" s="374"/>
      <c r="FFN58" s="375"/>
      <c r="FFO58" s="374"/>
      <c r="FFP58" s="375"/>
      <c r="FFQ58" s="374"/>
      <c r="FFR58" s="375"/>
      <c r="FFS58" s="374"/>
      <c r="FFT58" s="375"/>
      <c r="FFU58" s="374"/>
      <c r="FFV58" s="375"/>
      <c r="FFW58" s="374"/>
      <c r="FFX58" s="375"/>
      <c r="FFY58" s="374"/>
      <c r="FFZ58" s="375"/>
      <c r="FGA58" s="374"/>
      <c r="FGB58" s="375"/>
      <c r="FGC58" s="374"/>
      <c r="FGD58" s="375"/>
      <c r="FGE58" s="374"/>
      <c r="FGF58" s="375"/>
      <c r="FGG58" s="374"/>
      <c r="FGH58" s="375"/>
      <c r="FGI58" s="374"/>
      <c r="FGJ58" s="375"/>
      <c r="FGK58" s="374"/>
      <c r="FGL58" s="375"/>
      <c r="FGM58" s="374"/>
      <c r="FGN58" s="375"/>
      <c r="FGO58" s="374"/>
      <c r="FGP58" s="375"/>
      <c r="FGQ58" s="374"/>
      <c r="FGR58" s="375"/>
      <c r="FGS58" s="374"/>
      <c r="FGT58" s="375"/>
      <c r="FGU58" s="374"/>
      <c r="FGV58" s="375"/>
      <c r="FGW58" s="374"/>
      <c r="FGX58" s="375"/>
      <c r="FGY58" s="374"/>
      <c r="FGZ58" s="375"/>
      <c r="FHA58" s="374"/>
      <c r="FHB58" s="375"/>
      <c r="FHC58" s="374"/>
      <c r="FHD58" s="375"/>
      <c r="FHE58" s="374"/>
      <c r="FHF58" s="375"/>
      <c r="FHG58" s="374"/>
      <c r="FHH58" s="375"/>
      <c r="FHI58" s="374"/>
      <c r="FHJ58" s="375"/>
      <c r="FHK58" s="374"/>
      <c r="FHL58" s="375"/>
      <c r="FHM58" s="374"/>
      <c r="FHN58" s="375"/>
      <c r="FHO58" s="374"/>
      <c r="FHP58" s="375"/>
      <c r="FHQ58" s="374"/>
      <c r="FHR58" s="375"/>
      <c r="FHS58" s="374"/>
      <c r="FHT58" s="375"/>
      <c r="FHU58" s="374"/>
      <c r="FHV58" s="375"/>
      <c r="FHW58" s="374"/>
      <c r="FHX58" s="375"/>
      <c r="FHY58" s="374"/>
      <c r="FHZ58" s="375"/>
      <c r="FIA58" s="374"/>
      <c r="FIB58" s="375"/>
      <c r="FIC58" s="374"/>
      <c r="FID58" s="375"/>
      <c r="FIE58" s="374"/>
      <c r="FIF58" s="375"/>
      <c r="FIG58" s="374"/>
      <c r="FIH58" s="375"/>
      <c r="FII58" s="374"/>
      <c r="FIJ58" s="375"/>
      <c r="FIK58" s="374"/>
      <c r="FIL58" s="375"/>
      <c r="FIM58" s="374"/>
      <c r="FIN58" s="375"/>
      <c r="FIO58" s="374"/>
      <c r="FIP58" s="375"/>
      <c r="FIQ58" s="374"/>
      <c r="FIR58" s="375"/>
      <c r="FIS58" s="374"/>
      <c r="FIT58" s="375"/>
      <c r="FIU58" s="374"/>
      <c r="FIV58" s="375"/>
      <c r="FIW58" s="374"/>
      <c r="FIX58" s="375"/>
      <c r="FIY58" s="374"/>
      <c r="FIZ58" s="375"/>
      <c r="FJA58" s="374"/>
      <c r="FJB58" s="375"/>
      <c r="FJC58" s="374"/>
      <c r="FJD58" s="375"/>
      <c r="FJE58" s="374"/>
      <c r="FJF58" s="375"/>
      <c r="FJG58" s="374"/>
      <c r="FJH58" s="375"/>
      <c r="FJI58" s="374"/>
      <c r="FJJ58" s="375"/>
      <c r="FJK58" s="374"/>
      <c r="FJL58" s="375"/>
      <c r="FJM58" s="374"/>
      <c r="FJN58" s="375"/>
      <c r="FJO58" s="374"/>
      <c r="FJP58" s="375"/>
      <c r="FJQ58" s="374"/>
      <c r="FJR58" s="375"/>
      <c r="FJS58" s="374"/>
      <c r="FJT58" s="375"/>
      <c r="FJU58" s="374"/>
      <c r="FJV58" s="375"/>
      <c r="FJW58" s="374"/>
      <c r="FJX58" s="375"/>
      <c r="FJY58" s="374"/>
      <c r="FJZ58" s="375"/>
      <c r="FKA58" s="374"/>
      <c r="FKB58" s="375"/>
      <c r="FKC58" s="374"/>
      <c r="FKD58" s="375"/>
      <c r="FKE58" s="374"/>
      <c r="FKF58" s="375"/>
      <c r="FKG58" s="374"/>
      <c r="FKH58" s="375"/>
      <c r="FKI58" s="374"/>
      <c r="FKJ58" s="375"/>
      <c r="FKK58" s="374"/>
      <c r="FKL58" s="375"/>
      <c r="FKM58" s="374"/>
      <c r="FKN58" s="375"/>
      <c r="FKO58" s="374"/>
      <c r="FKP58" s="375"/>
      <c r="FKQ58" s="374"/>
      <c r="FKR58" s="375"/>
      <c r="FKS58" s="374"/>
      <c r="FKT58" s="375"/>
      <c r="FKU58" s="374"/>
      <c r="FKV58" s="375"/>
      <c r="FKW58" s="374"/>
      <c r="FKX58" s="375"/>
      <c r="FKY58" s="374"/>
      <c r="FKZ58" s="375"/>
      <c r="FLA58" s="374"/>
      <c r="FLB58" s="375"/>
      <c r="FLC58" s="374"/>
      <c r="FLD58" s="375"/>
      <c r="FLE58" s="374"/>
      <c r="FLF58" s="375"/>
      <c r="FLG58" s="374"/>
      <c r="FLH58" s="375"/>
      <c r="FLI58" s="374"/>
      <c r="FLJ58" s="375"/>
      <c r="FLK58" s="374"/>
      <c r="FLL58" s="375"/>
      <c r="FLM58" s="374"/>
      <c r="FLN58" s="375"/>
      <c r="FLO58" s="374"/>
      <c r="FLP58" s="375"/>
      <c r="FLQ58" s="374"/>
      <c r="FLR58" s="375"/>
      <c r="FLS58" s="374"/>
      <c r="FLT58" s="375"/>
      <c r="FLU58" s="374"/>
      <c r="FLV58" s="375"/>
      <c r="FLW58" s="374"/>
      <c r="FLX58" s="375"/>
      <c r="FLY58" s="374"/>
      <c r="FLZ58" s="375"/>
      <c r="FMA58" s="374"/>
      <c r="FMB58" s="375"/>
      <c r="FMC58" s="374"/>
      <c r="FMD58" s="375"/>
      <c r="FME58" s="374"/>
      <c r="FMF58" s="375"/>
      <c r="FMG58" s="374"/>
      <c r="FMH58" s="375"/>
      <c r="FMI58" s="374"/>
      <c r="FMJ58" s="375"/>
      <c r="FMK58" s="374"/>
      <c r="FML58" s="375"/>
      <c r="FMM58" s="374"/>
      <c r="FMN58" s="375"/>
      <c r="FMO58" s="374"/>
      <c r="FMP58" s="375"/>
      <c r="FMQ58" s="374"/>
      <c r="FMR58" s="375"/>
      <c r="FMS58" s="374"/>
      <c r="FMT58" s="375"/>
      <c r="FMU58" s="374"/>
      <c r="FMV58" s="375"/>
      <c r="FMW58" s="374"/>
      <c r="FMX58" s="375"/>
      <c r="FMY58" s="374"/>
      <c r="FMZ58" s="375"/>
      <c r="FNA58" s="374"/>
      <c r="FNB58" s="375"/>
      <c r="FNC58" s="374"/>
      <c r="FND58" s="375"/>
      <c r="FNE58" s="374"/>
      <c r="FNF58" s="375"/>
      <c r="FNG58" s="374"/>
      <c r="FNH58" s="375"/>
      <c r="FNI58" s="374"/>
      <c r="FNJ58" s="375"/>
      <c r="FNK58" s="374"/>
      <c r="FNL58" s="375"/>
      <c r="FNM58" s="374"/>
      <c r="FNN58" s="375"/>
      <c r="FNO58" s="374"/>
      <c r="FNP58" s="375"/>
      <c r="FNQ58" s="374"/>
      <c r="FNR58" s="375"/>
      <c r="FNS58" s="374"/>
      <c r="FNT58" s="375"/>
      <c r="FNU58" s="374"/>
      <c r="FNV58" s="375"/>
      <c r="FNW58" s="374"/>
      <c r="FNX58" s="375"/>
      <c r="FNY58" s="374"/>
      <c r="FNZ58" s="375"/>
      <c r="FOA58" s="374"/>
      <c r="FOB58" s="375"/>
      <c r="FOC58" s="374"/>
      <c r="FOD58" s="375"/>
      <c r="FOE58" s="374"/>
      <c r="FOF58" s="375"/>
      <c r="FOG58" s="374"/>
      <c r="FOH58" s="375"/>
      <c r="FOI58" s="374"/>
      <c r="FOJ58" s="375"/>
      <c r="FOK58" s="374"/>
      <c r="FOL58" s="375"/>
      <c r="FOM58" s="374"/>
      <c r="FON58" s="375"/>
      <c r="FOO58" s="374"/>
      <c r="FOP58" s="375"/>
      <c r="FOQ58" s="374"/>
      <c r="FOR58" s="375"/>
      <c r="FOS58" s="374"/>
      <c r="FOT58" s="375"/>
      <c r="FOU58" s="374"/>
      <c r="FOV58" s="375"/>
      <c r="FOW58" s="374"/>
      <c r="FOX58" s="375"/>
      <c r="FOY58" s="374"/>
      <c r="FOZ58" s="375"/>
      <c r="FPA58" s="374"/>
      <c r="FPB58" s="375"/>
      <c r="FPC58" s="374"/>
      <c r="FPD58" s="375"/>
      <c r="FPE58" s="374"/>
      <c r="FPF58" s="375"/>
      <c r="FPG58" s="374"/>
      <c r="FPH58" s="375"/>
      <c r="FPI58" s="374"/>
      <c r="FPJ58" s="375"/>
      <c r="FPK58" s="374"/>
      <c r="FPL58" s="375"/>
      <c r="FPM58" s="374"/>
      <c r="FPN58" s="375"/>
      <c r="FPO58" s="374"/>
      <c r="FPP58" s="375"/>
      <c r="FPQ58" s="374"/>
      <c r="FPR58" s="375"/>
      <c r="FPS58" s="374"/>
      <c r="FPT58" s="375"/>
      <c r="FPU58" s="374"/>
      <c r="FPV58" s="375"/>
      <c r="FPW58" s="374"/>
      <c r="FPX58" s="375"/>
      <c r="FPY58" s="374"/>
      <c r="FPZ58" s="375"/>
      <c r="FQA58" s="374"/>
      <c r="FQB58" s="375"/>
      <c r="FQC58" s="374"/>
      <c r="FQD58" s="375"/>
      <c r="FQE58" s="374"/>
      <c r="FQF58" s="375"/>
      <c r="FQG58" s="374"/>
      <c r="FQH58" s="375"/>
      <c r="FQI58" s="374"/>
      <c r="FQJ58" s="375"/>
      <c r="FQK58" s="374"/>
      <c r="FQL58" s="375"/>
      <c r="FQM58" s="374"/>
      <c r="FQN58" s="375"/>
      <c r="FQO58" s="374"/>
      <c r="FQP58" s="375"/>
      <c r="FQQ58" s="374"/>
      <c r="FQR58" s="375"/>
      <c r="FQS58" s="374"/>
      <c r="FQT58" s="375"/>
      <c r="FQU58" s="374"/>
      <c r="FQV58" s="375"/>
      <c r="FQW58" s="374"/>
      <c r="FQX58" s="375"/>
      <c r="FQY58" s="374"/>
      <c r="FQZ58" s="375"/>
      <c r="FRA58" s="374"/>
      <c r="FRB58" s="375"/>
      <c r="FRC58" s="374"/>
      <c r="FRD58" s="375"/>
      <c r="FRE58" s="374"/>
      <c r="FRF58" s="375"/>
      <c r="FRG58" s="374"/>
      <c r="FRH58" s="375"/>
      <c r="FRI58" s="374"/>
      <c r="FRJ58" s="375"/>
      <c r="FRK58" s="374"/>
      <c r="FRL58" s="375"/>
      <c r="FRM58" s="374"/>
      <c r="FRN58" s="375"/>
      <c r="FRO58" s="374"/>
      <c r="FRP58" s="375"/>
      <c r="FRQ58" s="374"/>
      <c r="FRR58" s="375"/>
      <c r="FRS58" s="374"/>
      <c r="FRT58" s="375"/>
      <c r="FRU58" s="374"/>
      <c r="FRV58" s="375"/>
      <c r="FRW58" s="374"/>
      <c r="FRX58" s="375"/>
      <c r="FRY58" s="374"/>
      <c r="FRZ58" s="375"/>
      <c r="FSA58" s="374"/>
      <c r="FSB58" s="375"/>
      <c r="FSC58" s="374"/>
      <c r="FSD58" s="375"/>
      <c r="FSE58" s="374"/>
      <c r="FSF58" s="375"/>
      <c r="FSG58" s="374"/>
      <c r="FSH58" s="375"/>
      <c r="FSI58" s="374"/>
      <c r="FSJ58" s="375"/>
      <c r="FSK58" s="374"/>
      <c r="FSL58" s="375"/>
      <c r="FSM58" s="374"/>
      <c r="FSN58" s="375"/>
      <c r="FSO58" s="374"/>
      <c r="FSP58" s="375"/>
      <c r="FSQ58" s="374"/>
      <c r="FSR58" s="375"/>
      <c r="FSS58" s="374"/>
      <c r="FST58" s="375"/>
      <c r="FSU58" s="374"/>
      <c r="FSV58" s="375"/>
      <c r="FSW58" s="374"/>
      <c r="FSX58" s="375"/>
      <c r="FSY58" s="374"/>
      <c r="FSZ58" s="375"/>
      <c r="FTA58" s="374"/>
      <c r="FTB58" s="375"/>
      <c r="FTC58" s="374"/>
      <c r="FTD58" s="375"/>
      <c r="FTE58" s="374"/>
      <c r="FTF58" s="375"/>
      <c r="FTG58" s="374"/>
      <c r="FTH58" s="375"/>
      <c r="FTI58" s="374"/>
      <c r="FTJ58" s="375"/>
      <c r="FTK58" s="374"/>
      <c r="FTL58" s="375"/>
      <c r="FTM58" s="374"/>
      <c r="FTN58" s="375"/>
      <c r="FTO58" s="374"/>
      <c r="FTP58" s="375"/>
      <c r="FTQ58" s="374"/>
      <c r="FTR58" s="375"/>
      <c r="FTS58" s="374"/>
      <c r="FTT58" s="375"/>
      <c r="FTU58" s="374"/>
      <c r="FTV58" s="375"/>
      <c r="FTW58" s="374"/>
      <c r="FTX58" s="375"/>
      <c r="FTY58" s="374"/>
      <c r="FTZ58" s="375"/>
      <c r="FUA58" s="374"/>
      <c r="FUB58" s="375"/>
      <c r="FUC58" s="374"/>
      <c r="FUD58" s="375"/>
      <c r="FUE58" s="374"/>
      <c r="FUF58" s="375"/>
      <c r="FUG58" s="374"/>
      <c r="FUH58" s="375"/>
      <c r="FUI58" s="374"/>
      <c r="FUJ58" s="375"/>
      <c r="FUK58" s="374"/>
      <c r="FUL58" s="375"/>
      <c r="FUM58" s="374"/>
      <c r="FUN58" s="375"/>
      <c r="FUO58" s="374"/>
      <c r="FUP58" s="375"/>
      <c r="FUQ58" s="374"/>
      <c r="FUR58" s="375"/>
      <c r="FUS58" s="374"/>
      <c r="FUT58" s="375"/>
      <c r="FUU58" s="374"/>
      <c r="FUV58" s="375"/>
      <c r="FUW58" s="374"/>
      <c r="FUX58" s="375"/>
      <c r="FUY58" s="374"/>
      <c r="FUZ58" s="375"/>
      <c r="FVA58" s="374"/>
      <c r="FVB58" s="375"/>
      <c r="FVC58" s="374"/>
      <c r="FVD58" s="375"/>
      <c r="FVE58" s="374"/>
      <c r="FVF58" s="375"/>
      <c r="FVG58" s="374"/>
      <c r="FVH58" s="375"/>
      <c r="FVI58" s="374"/>
      <c r="FVJ58" s="375"/>
      <c r="FVK58" s="374"/>
      <c r="FVL58" s="375"/>
      <c r="FVM58" s="374"/>
      <c r="FVN58" s="375"/>
      <c r="FVO58" s="374"/>
      <c r="FVP58" s="375"/>
      <c r="FVQ58" s="374"/>
      <c r="FVR58" s="375"/>
      <c r="FVS58" s="374"/>
      <c r="FVT58" s="375"/>
      <c r="FVU58" s="374"/>
      <c r="FVV58" s="375"/>
      <c r="FVW58" s="374"/>
      <c r="FVX58" s="375"/>
      <c r="FVY58" s="374"/>
      <c r="FVZ58" s="375"/>
      <c r="FWA58" s="374"/>
      <c r="FWB58" s="375"/>
      <c r="FWC58" s="374"/>
      <c r="FWD58" s="375"/>
      <c r="FWE58" s="374"/>
      <c r="FWF58" s="375"/>
      <c r="FWG58" s="374"/>
      <c r="FWH58" s="375"/>
      <c r="FWI58" s="374"/>
      <c r="FWJ58" s="375"/>
      <c r="FWK58" s="374"/>
      <c r="FWL58" s="375"/>
      <c r="FWM58" s="374"/>
      <c r="FWN58" s="375"/>
      <c r="FWO58" s="374"/>
      <c r="FWP58" s="375"/>
      <c r="FWQ58" s="374"/>
      <c r="FWR58" s="375"/>
      <c r="FWS58" s="374"/>
      <c r="FWT58" s="375"/>
      <c r="FWU58" s="374"/>
      <c r="FWV58" s="375"/>
      <c r="FWW58" s="374"/>
      <c r="FWX58" s="375"/>
      <c r="FWY58" s="374"/>
      <c r="FWZ58" s="375"/>
      <c r="FXA58" s="374"/>
      <c r="FXB58" s="375"/>
      <c r="FXC58" s="374"/>
      <c r="FXD58" s="375"/>
      <c r="FXE58" s="374"/>
      <c r="FXF58" s="375"/>
      <c r="FXG58" s="374"/>
      <c r="FXH58" s="375"/>
      <c r="FXI58" s="374"/>
      <c r="FXJ58" s="375"/>
      <c r="FXK58" s="374"/>
      <c r="FXL58" s="375"/>
      <c r="FXM58" s="374"/>
      <c r="FXN58" s="375"/>
      <c r="FXO58" s="374"/>
      <c r="FXP58" s="375"/>
      <c r="FXQ58" s="374"/>
      <c r="FXR58" s="375"/>
      <c r="FXS58" s="374"/>
      <c r="FXT58" s="375"/>
      <c r="FXU58" s="374"/>
      <c r="FXV58" s="375"/>
      <c r="FXW58" s="374"/>
      <c r="FXX58" s="375"/>
      <c r="FXY58" s="374"/>
      <c r="FXZ58" s="375"/>
      <c r="FYA58" s="374"/>
      <c r="FYB58" s="375"/>
      <c r="FYC58" s="374"/>
      <c r="FYD58" s="375"/>
      <c r="FYE58" s="374"/>
      <c r="FYF58" s="375"/>
      <c r="FYG58" s="374"/>
      <c r="FYH58" s="375"/>
      <c r="FYI58" s="374"/>
      <c r="FYJ58" s="375"/>
      <c r="FYK58" s="374"/>
      <c r="FYL58" s="375"/>
      <c r="FYM58" s="374"/>
      <c r="FYN58" s="375"/>
      <c r="FYO58" s="374"/>
      <c r="FYP58" s="375"/>
      <c r="FYQ58" s="374"/>
      <c r="FYR58" s="375"/>
      <c r="FYS58" s="374"/>
      <c r="FYT58" s="375"/>
      <c r="FYU58" s="374"/>
      <c r="FYV58" s="375"/>
      <c r="FYW58" s="374"/>
      <c r="FYX58" s="375"/>
      <c r="FYY58" s="374"/>
      <c r="FYZ58" s="375"/>
      <c r="FZA58" s="374"/>
      <c r="FZB58" s="375"/>
      <c r="FZC58" s="374"/>
      <c r="FZD58" s="375"/>
      <c r="FZE58" s="374"/>
      <c r="FZF58" s="375"/>
      <c r="FZG58" s="374"/>
      <c r="FZH58" s="375"/>
      <c r="FZI58" s="374"/>
      <c r="FZJ58" s="375"/>
      <c r="FZK58" s="374"/>
      <c r="FZL58" s="375"/>
      <c r="FZM58" s="374"/>
      <c r="FZN58" s="375"/>
      <c r="FZO58" s="374"/>
      <c r="FZP58" s="375"/>
      <c r="FZQ58" s="374"/>
      <c r="FZR58" s="375"/>
      <c r="FZS58" s="374"/>
      <c r="FZT58" s="375"/>
      <c r="FZU58" s="374"/>
      <c r="FZV58" s="375"/>
      <c r="FZW58" s="374"/>
      <c r="FZX58" s="375"/>
      <c r="FZY58" s="374"/>
      <c r="FZZ58" s="375"/>
      <c r="GAA58" s="374"/>
      <c r="GAB58" s="375"/>
      <c r="GAC58" s="374"/>
      <c r="GAD58" s="375"/>
      <c r="GAE58" s="374"/>
      <c r="GAF58" s="375"/>
      <c r="GAG58" s="374"/>
      <c r="GAH58" s="375"/>
      <c r="GAI58" s="374"/>
      <c r="GAJ58" s="375"/>
      <c r="GAK58" s="374"/>
      <c r="GAL58" s="375"/>
      <c r="GAM58" s="374"/>
      <c r="GAN58" s="375"/>
      <c r="GAO58" s="374"/>
      <c r="GAP58" s="375"/>
      <c r="GAQ58" s="374"/>
      <c r="GAR58" s="375"/>
      <c r="GAS58" s="374"/>
      <c r="GAT58" s="375"/>
      <c r="GAU58" s="374"/>
      <c r="GAV58" s="375"/>
      <c r="GAW58" s="374"/>
      <c r="GAX58" s="375"/>
      <c r="GAY58" s="374"/>
      <c r="GAZ58" s="375"/>
      <c r="GBA58" s="374"/>
      <c r="GBB58" s="375"/>
      <c r="GBC58" s="374"/>
      <c r="GBD58" s="375"/>
      <c r="GBE58" s="374"/>
      <c r="GBF58" s="375"/>
      <c r="GBG58" s="374"/>
      <c r="GBH58" s="375"/>
      <c r="GBI58" s="374"/>
      <c r="GBJ58" s="375"/>
      <c r="GBK58" s="374"/>
      <c r="GBL58" s="375"/>
      <c r="GBM58" s="374"/>
      <c r="GBN58" s="375"/>
      <c r="GBO58" s="374"/>
      <c r="GBP58" s="375"/>
      <c r="GBQ58" s="374"/>
      <c r="GBR58" s="375"/>
      <c r="GBS58" s="374"/>
      <c r="GBT58" s="375"/>
      <c r="GBU58" s="374"/>
      <c r="GBV58" s="375"/>
      <c r="GBW58" s="374"/>
      <c r="GBX58" s="375"/>
      <c r="GBY58" s="374"/>
      <c r="GBZ58" s="375"/>
      <c r="GCA58" s="374"/>
      <c r="GCB58" s="375"/>
      <c r="GCC58" s="374"/>
      <c r="GCD58" s="375"/>
      <c r="GCE58" s="374"/>
      <c r="GCF58" s="375"/>
      <c r="GCG58" s="374"/>
      <c r="GCH58" s="375"/>
      <c r="GCI58" s="374"/>
      <c r="GCJ58" s="375"/>
      <c r="GCK58" s="374"/>
      <c r="GCL58" s="375"/>
      <c r="GCM58" s="374"/>
      <c r="GCN58" s="375"/>
      <c r="GCO58" s="374"/>
      <c r="GCP58" s="375"/>
      <c r="GCQ58" s="374"/>
      <c r="GCR58" s="375"/>
      <c r="GCS58" s="374"/>
      <c r="GCT58" s="375"/>
      <c r="GCU58" s="374"/>
      <c r="GCV58" s="375"/>
      <c r="GCW58" s="374"/>
      <c r="GCX58" s="375"/>
      <c r="GCY58" s="374"/>
      <c r="GCZ58" s="375"/>
      <c r="GDA58" s="374"/>
      <c r="GDB58" s="375"/>
      <c r="GDC58" s="374"/>
      <c r="GDD58" s="375"/>
      <c r="GDE58" s="374"/>
      <c r="GDF58" s="375"/>
      <c r="GDG58" s="374"/>
      <c r="GDH58" s="375"/>
      <c r="GDI58" s="374"/>
      <c r="GDJ58" s="375"/>
      <c r="GDK58" s="374"/>
      <c r="GDL58" s="375"/>
      <c r="GDM58" s="374"/>
      <c r="GDN58" s="375"/>
      <c r="GDO58" s="374"/>
      <c r="GDP58" s="375"/>
      <c r="GDQ58" s="374"/>
      <c r="GDR58" s="375"/>
      <c r="GDS58" s="374"/>
      <c r="GDT58" s="375"/>
      <c r="GDU58" s="374"/>
      <c r="GDV58" s="375"/>
      <c r="GDW58" s="374"/>
      <c r="GDX58" s="375"/>
      <c r="GDY58" s="374"/>
      <c r="GDZ58" s="375"/>
      <c r="GEA58" s="374"/>
      <c r="GEB58" s="375"/>
      <c r="GEC58" s="374"/>
      <c r="GED58" s="375"/>
      <c r="GEE58" s="374"/>
      <c r="GEF58" s="375"/>
      <c r="GEG58" s="374"/>
      <c r="GEH58" s="375"/>
      <c r="GEI58" s="374"/>
      <c r="GEJ58" s="375"/>
      <c r="GEK58" s="374"/>
      <c r="GEL58" s="375"/>
      <c r="GEM58" s="374"/>
      <c r="GEN58" s="375"/>
      <c r="GEO58" s="374"/>
      <c r="GEP58" s="375"/>
      <c r="GEQ58" s="374"/>
      <c r="GER58" s="375"/>
      <c r="GES58" s="374"/>
      <c r="GET58" s="375"/>
      <c r="GEU58" s="374"/>
      <c r="GEV58" s="375"/>
      <c r="GEW58" s="374"/>
      <c r="GEX58" s="375"/>
      <c r="GEY58" s="374"/>
      <c r="GEZ58" s="375"/>
      <c r="GFA58" s="374"/>
      <c r="GFB58" s="375"/>
      <c r="GFC58" s="374"/>
      <c r="GFD58" s="375"/>
      <c r="GFE58" s="374"/>
      <c r="GFF58" s="375"/>
      <c r="GFG58" s="374"/>
      <c r="GFH58" s="375"/>
      <c r="GFI58" s="374"/>
      <c r="GFJ58" s="375"/>
      <c r="GFK58" s="374"/>
      <c r="GFL58" s="375"/>
      <c r="GFM58" s="374"/>
      <c r="GFN58" s="375"/>
      <c r="GFO58" s="374"/>
      <c r="GFP58" s="375"/>
      <c r="GFQ58" s="374"/>
      <c r="GFR58" s="375"/>
      <c r="GFS58" s="374"/>
      <c r="GFT58" s="375"/>
      <c r="GFU58" s="374"/>
      <c r="GFV58" s="375"/>
      <c r="GFW58" s="374"/>
      <c r="GFX58" s="375"/>
      <c r="GFY58" s="374"/>
      <c r="GFZ58" s="375"/>
      <c r="GGA58" s="374"/>
      <c r="GGB58" s="375"/>
      <c r="GGC58" s="374"/>
      <c r="GGD58" s="375"/>
      <c r="GGE58" s="374"/>
      <c r="GGF58" s="375"/>
      <c r="GGG58" s="374"/>
      <c r="GGH58" s="375"/>
      <c r="GGI58" s="374"/>
      <c r="GGJ58" s="375"/>
      <c r="GGK58" s="374"/>
      <c r="GGL58" s="375"/>
      <c r="GGM58" s="374"/>
      <c r="GGN58" s="375"/>
      <c r="GGO58" s="374"/>
      <c r="GGP58" s="375"/>
      <c r="GGQ58" s="374"/>
      <c r="GGR58" s="375"/>
      <c r="GGS58" s="374"/>
      <c r="GGT58" s="375"/>
      <c r="GGU58" s="374"/>
      <c r="GGV58" s="375"/>
      <c r="GGW58" s="374"/>
      <c r="GGX58" s="375"/>
      <c r="GGY58" s="374"/>
      <c r="GGZ58" s="375"/>
      <c r="GHA58" s="374"/>
      <c r="GHB58" s="375"/>
      <c r="GHC58" s="374"/>
      <c r="GHD58" s="375"/>
      <c r="GHE58" s="374"/>
      <c r="GHF58" s="375"/>
      <c r="GHG58" s="374"/>
      <c r="GHH58" s="375"/>
      <c r="GHI58" s="374"/>
      <c r="GHJ58" s="375"/>
      <c r="GHK58" s="374"/>
      <c r="GHL58" s="375"/>
      <c r="GHM58" s="374"/>
      <c r="GHN58" s="375"/>
      <c r="GHO58" s="374"/>
      <c r="GHP58" s="375"/>
      <c r="GHQ58" s="374"/>
      <c r="GHR58" s="375"/>
      <c r="GHS58" s="374"/>
      <c r="GHT58" s="375"/>
      <c r="GHU58" s="374"/>
      <c r="GHV58" s="375"/>
      <c r="GHW58" s="374"/>
      <c r="GHX58" s="375"/>
      <c r="GHY58" s="374"/>
      <c r="GHZ58" s="375"/>
      <c r="GIA58" s="374"/>
      <c r="GIB58" s="375"/>
      <c r="GIC58" s="374"/>
      <c r="GID58" s="375"/>
      <c r="GIE58" s="374"/>
      <c r="GIF58" s="375"/>
      <c r="GIG58" s="374"/>
      <c r="GIH58" s="375"/>
      <c r="GII58" s="374"/>
      <c r="GIJ58" s="375"/>
      <c r="GIK58" s="374"/>
      <c r="GIL58" s="375"/>
      <c r="GIM58" s="374"/>
      <c r="GIN58" s="375"/>
      <c r="GIO58" s="374"/>
      <c r="GIP58" s="375"/>
      <c r="GIQ58" s="374"/>
      <c r="GIR58" s="375"/>
      <c r="GIS58" s="374"/>
      <c r="GIT58" s="375"/>
      <c r="GIU58" s="374"/>
      <c r="GIV58" s="375"/>
      <c r="GIW58" s="374"/>
      <c r="GIX58" s="375"/>
      <c r="GIY58" s="374"/>
      <c r="GIZ58" s="375"/>
      <c r="GJA58" s="374"/>
      <c r="GJB58" s="375"/>
      <c r="GJC58" s="374"/>
      <c r="GJD58" s="375"/>
      <c r="GJE58" s="374"/>
      <c r="GJF58" s="375"/>
      <c r="GJG58" s="374"/>
      <c r="GJH58" s="375"/>
      <c r="GJI58" s="374"/>
      <c r="GJJ58" s="375"/>
      <c r="GJK58" s="374"/>
      <c r="GJL58" s="375"/>
      <c r="GJM58" s="374"/>
      <c r="GJN58" s="375"/>
      <c r="GJO58" s="374"/>
      <c r="GJP58" s="375"/>
      <c r="GJQ58" s="374"/>
      <c r="GJR58" s="375"/>
      <c r="GJS58" s="374"/>
      <c r="GJT58" s="375"/>
      <c r="GJU58" s="374"/>
      <c r="GJV58" s="375"/>
      <c r="GJW58" s="374"/>
      <c r="GJX58" s="375"/>
      <c r="GJY58" s="374"/>
      <c r="GJZ58" s="375"/>
      <c r="GKA58" s="374"/>
      <c r="GKB58" s="375"/>
      <c r="GKC58" s="374"/>
      <c r="GKD58" s="375"/>
      <c r="GKE58" s="374"/>
      <c r="GKF58" s="375"/>
      <c r="GKG58" s="374"/>
      <c r="GKH58" s="375"/>
      <c r="GKI58" s="374"/>
      <c r="GKJ58" s="375"/>
      <c r="GKK58" s="374"/>
      <c r="GKL58" s="375"/>
      <c r="GKM58" s="374"/>
      <c r="GKN58" s="375"/>
      <c r="GKO58" s="374"/>
      <c r="GKP58" s="375"/>
      <c r="GKQ58" s="374"/>
      <c r="GKR58" s="375"/>
      <c r="GKS58" s="374"/>
      <c r="GKT58" s="375"/>
      <c r="GKU58" s="374"/>
      <c r="GKV58" s="375"/>
      <c r="GKW58" s="374"/>
      <c r="GKX58" s="375"/>
      <c r="GKY58" s="374"/>
      <c r="GKZ58" s="375"/>
      <c r="GLA58" s="374"/>
      <c r="GLB58" s="375"/>
      <c r="GLC58" s="374"/>
      <c r="GLD58" s="375"/>
      <c r="GLE58" s="374"/>
      <c r="GLF58" s="375"/>
      <c r="GLG58" s="374"/>
      <c r="GLH58" s="375"/>
      <c r="GLI58" s="374"/>
      <c r="GLJ58" s="375"/>
      <c r="GLK58" s="374"/>
      <c r="GLL58" s="375"/>
      <c r="GLM58" s="374"/>
      <c r="GLN58" s="375"/>
      <c r="GLO58" s="374"/>
      <c r="GLP58" s="375"/>
      <c r="GLQ58" s="374"/>
      <c r="GLR58" s="375"/>
      <c r="GLS58" s="374"/>
      <c r="GLT58" s="375"/>
      <c r="GLU58" s="374"/>
      <c r="GLV58" s="375"/>
      <c r="GLW58" s="374"/>
      <c r="GLX58" s="375"/>
      <c r="GLY58" s="374"/>
      <c r="GLZ58" s="375"/>
      <c r="GMA58" s="374"/>
      <c r="GMB58" s="375"/>
      <c r="GMC58" s="374"/>
      <c r="GMD58" s="375"/>
      <c r="GME58" s="374"/>
      <c r="GMF58" s="375"/>
      <c r="GMG58" s="374"/>
      <c r="GMH58" s="375"/>
      <c r="GMI58" s="374"/>
      <c r="GMJ58" s="375"/>
      <c r="GMK58" s="374"/>
      <c r="GML58" s="375"/>
      <c r="GMM58" s="374"/>
      <c r="GMN58" s="375"/>
      <c r="GMO58" s="374"/>
      <c r="GMP58" s="375"/>
      <c r="GMQ58" s="374"/>
      <c r="GMR58" s="375"/>
      <c r="GMS58" s="374"/>
      <c r="GMT58" s="375"/>
      <c r="GMU58" s="374"/>
      <c r="GMV58" s="375"/>
      <c r="GMW58" s="374"/>
      <c r="GMX58" s="375"/>
      <c r="GMY58" s="374"/>
      <c r="GMZ58" s="375"/>
      <c r="GNA58" s="374"/>
      <c r="GNB58" s="375"/>
      <c r="GNC58" s="374"/>
      <c r="GND58" s="375"/>
      <c r="GNE58" s="374"/>
      <c r="GNF58" s="375"/>
      <c r="GNG58" s="374"/>
      <c r="GNH58" s="375"/>
      <c r="GNI58" s="374"/>
      <c r="GNJ58" s="375"/>
      <c r="GNK58" s="374"/>
      <c r="GNL58" s="375"/>
      <c r="GNM58" s="374"/>
      <c r="GNN58" s="375"/>
      <c r="GNO58" s="374"/>
      <c r="GNP58" s="375"/>
      <c r="GNQ58" s="374"/>
      <c r="GNR58" s="375"/>
      <c r="GNS58" s="374"/>
      <c r="GNT58" s="375"/>
      <c r="GNU58" s="374"/>
      <c r="GNV58" s="375"/>
      <c r="GNW58" s="374"/>
      <c r="GNX58" s="375"/>
      <c r="GNY58" s="374"/>
      <c r="GNZ58" s="375"/>
      <c r="GOA58" s="374"/>
      <c r="GOB58" s="375"/>
      <c r="GOC58" s="374"/>
      <c r="GOD58" s="375"/>
      <c r="GOE58" s="374"/>
      <c r="GOF58" s="375"/>
      <c r="GOG58" s="374"/>
      <c r="GOH58" s="375"/>
      <c r="GOI58" s="374"/>
      <c r="GOJ58" s="375"/>
      <c r="GOK58" s="374"/>
      <c r="GOL58" s="375"/>
      <c r="GOM58" s="374"/>
      <c r="GON58" s="375"/>
      <c r="GOO58" s="374"/>
      <c r="GOP58" s="375"/>
      <c r="GOQ58" s="374"/>
      <c r="GOR58" s="375"/>
      <c r="GOS58" s="374"/>
      <c r="GOT58" s="375"/>
      <c r="GOU58" s="374"/>
      <c r="GOV58" s="375"/>
      <c r="GOW58" s="374"/>
      <c r="GOX58" s="375"/>
      <c r="GOY58" s="374"/>
      <c r="GOZ58" s="375"/>
      <c r="GPA58" s="374"/>
      <c r="GPB58" s="375"/>
      <c r="GPC58" s="374"/>
      <c r="GPD58" s="375"/>
      <c r="GPE58" s="374"/>
      <c r="GPF58" s="375"/>
      <c r="GPG58" s="374"/>
      <c r="GPH58" s="375"/>
      <c r="GPI58" s="374"/>
      <c r="GPJ58" s="375"/>
      <c r="GPK58" s="374"/>
      <c r="GPL58" s="375"/>
      <c r="GPM58" s="374"/>
      <c r="GPN58" s="375"/>
      <c r="GPO58" s="374"/>
      <c r="GPP58" s="375"/>
      <c r="GPQ58" s="374"/>
      <c r="GPR58" s="375"/>
      <c r="GPS58" s="374"/>
      <c r="GPT58" s="375"/>
      <c r="GPU58" s="374"/>
      <c r="GPV58" s="375"/>
      <c r="GPW58" s="374"/>
      <c r="GPX58" s="375"/>
      <c r="GPY58" s="374"/>
      <c r="GPZ58" s="375"/>
      <c r="GQA58" s="374"/>
      <c r="GQB58" s="375"/>
      <c r="GQC58" s="374"/>
      <c r="GQD58" s="375"/>
      <c r="GQE58" s="374"/>
      <c r="GQF58" s="375"/>
      <c r="GQG58" s="374"/>
      <c r="GQH58" s="375"/>
      <c r="GQI58" s="374"/>
      <c r="GQJ58" s="375"/>
      <c r="GQK58" s="374"/>
      <c r="GQL58" s="375"/>
      <c r="GQM58" s="374"/>
      <c r="GQN58" s="375"/>
      <c r="GQO58" s="374"/>
      <c r="GQP58" s="375"/>
      <c r="GQQ58" s="374"/>
      <c r="GQR58" s="375"/>
      <c r="GQS58" s="374"/>
      <c r="GQT58" s="375"/>
      <c r="GQU58" s="374"/>
      <c r="GQV58" s="375"/>
      <c r="GQW58" s="374"/>
      <c r="GQX58" s="375"/>
      <c r="GQY58" s="374"/>
      <c r="GQZ58" s="375"/>
      <c r="GRA58" s="374"/>
      <c r="GRB58" s="375"/>
      <c r="GRC58" s="374"/>
      <c r="GRD58" s="375"/>
      <c r="GRE58" s="374"/>
      <c r="GRF58" s="375"/>
      <c r="GRG58" s="374"/>
      <c r="GRH58" s="375"/>
      <c r="GRI58" s="374"/>
      <c r="GRJ58" s="375"/>
      <c r="GRK58" s="374"/>
      <c r="GRL58" s="375"/>
      <c r="GRM58" s="374"/>
      <c r="GRN58" s="375"/>
      <c r="GRO58" s="374"/>
      <c r="GRP58" s="375"/>
      <c r="GRQ58" s="374"/>
      <c r="GRR58" s="375"/>
      <c r="GRS58" s="374"/>
      <c r="GRT58" s="375"/>
      <c r="GRU58" s="374"/>
      <c r="GRV58" s="375"/>
      <c r="GRW58" s="374"/>
      <c r="GRX58" s="375"/>
      <c r="GRY58" s="374"/>
      <c r="GRZ58" s="375"/>
      <c r="GSA58" s="374"/>
      <c r="GSB58" s="375"/>
      <c r="GSC58" s="374"/>
      <c r="GSD58" s="375"/>
      <c r="GSE58" s="374"/>
      <c r="GSF58" s="375"/>
      <c r="GSG58" s="374"/>
      <c r="GSH58" s="375"/>
      <c r="GSI58" s="374"/>
      <c r="GSJ58" s="375"/>
      <c r="GSK58" s="374"/>
      <c r="GSL58" s="375"/>
      <c r="GSM58" s="374"/>
      <c r="GSN58" s="375"/>
      <c r="GSO58" s="374"/>
      <c r="GSP58" s="375"/>
      <c r="GSQ58" s="374"/>
      <c r="GSR58" s="375"/>
      <c r="GSS58" s="374"/>
      <c r="GST58" s="375"/>
      <c r="GSU58" s="374"/>
      <c r="GSV58" s="375"/>
      <c r="GSW58" s="374"/>
      <c r="GSX58" s="375"/>
      <c r="GSY58" s="374"/>
      <c r="GSZ58" s="375"/>
      <c r="GTA58" s="374"/>
      <c r="GTB58" s="375"/>
      <c r="GTC58" s="374"/>
      <c r="GTD58" s="375"/>
      <c r="GTE58" s="374"/>
      <c r="GTF58" s="375"/>
      <c r="GTG58" s="374"/>
      <c r="GTH58" s="375"/>
      <c r="GTI58" s="374"/>
      <c r="GTJ58" s="375"/>
      <c r="GTK58" s="374"/>
      <c r="GTL58" s="375"/>
      <c r="GTM58" s="374"/>
      <c r="GTN58" s="375"/>
      <c r="GTO58" s="374"/>
      <c r="GTP58" s="375"/>
      <c r="GTQ58" s="374"/>
      <c r="GTR58" s="375"/>
      <c r="GTS58" s="374"/>
      <c r="GTT58" s="375"/>
      <c r="GTU58" s="374"/>
      <c r="GTV58" s="375"/>
      <c r="GTW58" s="374"/>
      <c r="GTX58" s="375"/>
      <c r="GTY58" s="374"/>
      <c r="GTZ58" s="375"/>
      <c r="GUA58" s="374"/>
      <c r="GUB58" s="375"/>
      <c r="GUC58" s="374"/>
      <c r="GUD58" s="375"/>
      <c r="GUE58" s="374"/>
      <c r="GUF58" s="375"/>
      <c r="GUG58" s="374"/>
      <c r="GUH58" s="375"/>
      <c r="GUI58" s="374"/>
      <c r="GUJ58" s="375"/>
      <c r="GUK58" s="374"/>
      <c r="GUL58" s="375"/>
      <c r="GUM58" s="374"/>
      <c r="GUN58" s="375"/>
      <c r="GUO58" s="374"/>
      <c r="GUP58" s="375"/>
      <c r="GUQ58" s="374"/>
      <c r="GUR58" s="375"/>
      <c r="GUS58" s="374"/>
      <c r="GUT58" s="375"/>
      <c r="GUU58" s="374"/>
      <c r="GUV58" s="375"/>
      <c r="GUW58" s="374"/>
      <c r="GUX58" s="375"/>
      <c r="GUY58" s="374"/>
      <c r="GUZ58" s="375"/>
      <c r="GVA58" s="374"/>
      <c r="GVB58" s="375"/>
      <c r="GVC58" s="374"/>
      <c r="GVD58" s="375"/>
      <c r="GVE58" s="374"/>
      <c r="GVF58" s="375"/>
      <c r="GVG58" s="374"/>
      <c r="GVH58" s="375"/>
      <c r="GVI58" s="374"/>
      <c r="GVJ58" s="375"/>
      <c r="GVK58" s="374"/>
      <c r="GVL58" s="375"/>
      <c r="GVM58" s="374"/>
      <c r="GVN58" s="375"/>
      <c r="GVO58" s="374"/>
      <c r="GVP58" s="375"/>
      <c r="GVQ58" s="374"/>
      <c r="GVR58" s="375"/>
      <c r="GVS58" s="374"/>
      <c r="GVT58" s="375"/>
      <c r="GVU58" s="374"/>
      <c r="GVV58" s="375"/>
      <c r="GVW58" s="374"/>
      <c r="GVX58" s="375"/>
      <c r="GVY58" s="374"/>
      <c r="GVZ58" s="375"/>
      <c r="GWA58" s="374"/>
      <c r="GWB58" s="375"/>
      <c r="GWC58" s="374"/>
      <c r="GWD58" s="375"/>
      <c r="GWE58" s="374"/>
      <c r="GWF58" s="375"/>
      <c r="GWG58" s="374"/>
      <c r="GWH58" s="375"/>
      <c r="GWI58" s="374"/>
      <c r="GWJ58" s="375"/>
      <c r="GWK58" s="374"/>
      <c r="GWL58" s="375"/>
      <c r="GWM58" s="374"/>
      <c r="GWN58" s="375"/>
      <c r="GWO58" s="374"/>
      <c r="GWP58" s="375"/>
      <c r="GWQ58" s="374"/>
      <c r="GWR58" s="375"/>
      <c r="GWS58" s="374"/>
      <c r="GWT58" s="375"/>
      <c r="GWU58" s="374"/>
      <c r="GWV58" s="375"/>
      <c r="GWW58" s="374"/>
      <c r="GWX58" s="375"/>
      <c r="GWY58" s="374"/>
      <c r="GWZ58" s="375"/>
      <c r="GXA58" s="374"/>
      <c r="GXB58" s="375"/>
      <c r="GXC58" s="374"/>
      <c r="GXD58" s="375"/>
      <c r="GXE58" s="374"/>
      <c r="GXF58" s="375"/>
      <c r="GXG58" s="374"/>
      <c r="GXH58" s="375"/>
      <c r="GXI58" s="374"/>
      <c r="GXJ58" s="375"/>
      <c r="GXK58" s="374"/>
      <c r="GXL58" s="375"/>
      <c r="GXM58" s="374"/>
      <c r="GXN58" s="375"/>
      <c r="GXO58" s="374"/>
      <c r="GXP58" s="375"/>
      <c r="GXQ58" s="374"/>
      <c r="GXR58" s="375"/>
      <c r="GXS58" s="374"/>
      <c r="GXT58" s="375"/>
      <c r="GXU58" s="374"/>
      <c r="GXV58" s="375"/>
      <c r="GXW58" s="374"/>
      <c r="GXX58" s="375"/>
      <c r="GXY58" s="374"/>
      <c r="GXZ58" s="375"/>
      <c r="GYA58" s="374"/>
      <c r="GYB58" s="375"/>
      <c r="GYC58" s="374"/>
      <c r="GYD58" s="375"/>
      <c r="GYE58" s="374"/>
      <c r="GYF58" s="375"/>
      <c r="GYG58" s="374"/>
      <c r="GYH58" s="375"/>
      <c r="GYI58" s="374"/>
      <c r="GYJ58" s="375"/>
      <c r="GYK58" s="374"/>
      <c r="GYL58" s="375"/>
      <c r="GYM58" s="374"/>
      <c r="GYN58" s="375"/>
      <c r="GYO58" s="374"/>
      <c r="GYP58" s="375"/>
      <c r="GYQ58" s="374"/>
      <c r="GYR58" s="375"/>
      <c r="GYS58" s="374"/>
      <c r="GYT58" s="375"/>
      <c r="GYU58" s="374"/>
      <c r="GYV58" s="375"/>
      <c r="GYW58" s="374"/>
      <c r="GYX58" s="375"/>
      <c r="GYY58" s="374"/>
      <c r="GYZ58" s="375"/>
      <c r="GZA58" s="374"/>
      <c r="GZB58" s="375"/>
      <c r="GZC58" s="374"/>
      <c r="GZD58" s="375"/>
      <c r="GZE58" s="374"/>
      <c r="GZF58" s="375"/>
      <c r="GZG58" s="374"/>
      <c r="GZH58" s="375"/>
      <c r="GZI58" s="374"/>
      <c r="GZJ58" s="375"/>
      <c r="GZK58" s="374"/>
      <c r="GZL58" s="375"/>
      <c r="GZM58" s="374"/>
      <c r="GZN58" s="375"/>
      <c r="GZO58" s="374"/>
      <c r="GZP58" s="375"/>
      <c r="GZQ58" s="374"/>
      <c r="GZR58" s="375"/>
      <c r="GZS58" s="374"/>
      <c r="GZT58" s="375"/>
      <c r="GZU58" s="374"/>
      <c r="GZV58" s="375"/>
      <c r="GZW58" s="374"/>
      <c r="GZX58" s="375"/>
      <c r="GZY58" s="374"/>
      <c r="GZZ58" s="375"/>
      <c r="HAA58" s="374"/>
      <c r="HAB58" s="375"/>
      <c r="HAC58" s="374"/>
      <c r="HAD58" s="375"/>
      <c r="HAE58" s="374"/>
      <c r="HAF58" s="375"/>
      <c r="HAG58" s="374"/>
      <c r="HAH58" s="375"/>
      <c r="HAI58" s="374"/>
      <c r="HAJ58" s="375"/>
      <c r="HAK58" s="374"/>
      <c r="HAL58" s="375"/>
      <c r="HAM58" s="374"/>
      <c r="HAN58" s="375"/>
      <c r="HAO58" s="374"/>
      <c r="HAP58" s="375"/>
      <c r="HAQ58" s="374"/>
      <c r="HAR58" s="375"/>
      <c r="HAS58" s="374"/>
      <c r="HAT58" s="375"/>
      <c r="HAU58" s="374"/>
      <c r="HAV58" s="375"/>
      <c r="HAW58" s="374"/>
      <c r="HAX58" s="375"/>
      <c r="HAY58" s="374"/>
      <c r="HAZ58" s="375"/>
      <c r="HBA58" s="374"/>
      <c r="HBB58" s="375"/>
      <c r="HBC58" s="374"/>
      <c r="HBD58" s="375"/>
      <c r="HBE58" s="374"/>
      <c r="HBF58" s="375"/>
      <c r="HBG58" s="374"/>
      <c r="HBH58" s="375"/>
      <c r="HBI58" s="374"/>
      <c r="HBJ58" s="375"/>
      <c r="HBK58" s="374"/>
      <c r="HBL58" s="375"/>
      <c r="HBM58" s="374"/>
      <c r="HBN58" s="375"/>
      <c r="HBO58" s="374"/>
      <c r="HBP58" s="375"/>
      <c r="HBQ58" s="374"/>
      <c r="HBR58" s="375"/>
      <c r="HBS58" s="374"/>
      <c r="HBT58" s="375"/>
      <c r="HBU58" s="374"/>
      <c r="HBV58" s="375"/>
      <c r="HBW58" s="374"/>
      <c r="HBX58" s="375"/>
      <c r="HBY58" s="374"/>
      <c r="HBZ58" s="375"/>
      <c r="HCA58" s="374"/>
      <c r="HCB58" s="375"/>
      <c r="HCC58" s="374"/>
      <c r="HCD58" s="375"/>
      <c r="HCE58" s="374"/>
      <c r="HCF58" s="375"/>
      <c r="HCG58" s="374"/>
      <c r="HCH58" s="375"/>
      <c r="HCI58" s="374"/>
      <c r="HCJ58" s="375"/>
      <c r="HCK58" s="374"/>
      <c r="HCL58" s="375"/>
      <c r="HCM58" s="374"/>
      <c r="HCN58" s="375"/>
      <c r="HCO58" s="374"/>
      <c r="HCP58" s="375"/>
      <c r="HCQ58" s="374"/>
      <c r="HCR58" s="375"/>
      <c r="HCS58" s="374"/>
      <c r="HCT58" s="375"/>
      <c r="HCU58" s="374"/>
      <c r="HCV58" s="375"/>
      <c r="HCW58" s="374"/>
      <c r="HCX58" s="375"/>
      <c r="HCY58" s="374"/>
      <c r="HCZ58" s="375"/>
      <c r="HDA58" s="374"/>
      <c r="HDB58" s="375"/>
      <c r="HDC58" s="374"/>
      <c r="HDD58" s="375"/>
      <c r="HDE58" s="374"/>
      <c r="HDF58" s="375"/>
      <c r="HDG58" s="374"/>
      <c r="HDH58" s="375"/>
      <c r="HDI58" s="374"/>
      <c r="HDJ58" s="375"/>
      <c r="HDK58" s="374"/>
      <c r="HDL58" s="375"/>
      <c r="HDM58" s="374"/>
      <c r="HDN58" s="375"/>
      <c r="HDO58" s="374"/>
      <c r="HDP58" s="375"/>
      <c r="HDQ58" s="374"/>
      <c r="HDR58" s="375"/>
      <c r="HDS58" s="374"/>
      <c r="HDT58" s="375"/>
      <c r="HDU58" s="374"/>
      <c r="HDV58" s="375"/>
      <c r="HDW58" s="374"/>
      <c r="HDX58" s="375"/>
      <c r="HDY58" s="374"/>
      <c r="HDZ58" s="375"/>
      <c r="HEA58" s="374"/>
      <c r="HEB58" s="375"/>
      <c r="HEC58" s="374"/>
      <c r="HED58" s="375"/>
      <c r="HEE58" s="374"/>
      <c r="HEF58" s="375"/>
      <c r="HEG58" s="374"/>
      <c r="HEH58" s="375"/>
      <c r="HEI58" s="374"/>
      <c r="HEJ58" s="375"/>
      <c r="HEK58" s="374"/>
      <c r="HEL58" s="375"/>
      <c r="HEM58" s="374"/>
      <c r="HEN58" s="375"/>
      <c r="HEO58" s="374"/>
      <c r="HEP58" s="375"/>
      <c r="HEQ58" s="374"/>
      <c r="HER58" s="375"/>
      <c r="HES58" s="374"/>
      <c r="HET58" s="375"/>
      <c r="HEU58" s="374"/>
      <c r="HEV58" s="375"/>
      <c r="HEW58" s="374"/>
      <c r="HEX58" s="375"/>
      <c r="HEY58" s="374"/>
      <c r="HEZ58" s="375"/>
      <c r="HFA58" s="374"/>
      <c r="HFB58" s="375"/>
      <c r="HFC58" s="374"/>
      <c r="HFD58" s="375"/>
      <c r="HFE58" s="374"/>
      <c r="HFF58" s="375"/>
      <c r="HFG58" s="374"/>
      <c r="HFH58" s="375"/>
      <c r="HFI58" s="374"/>
      <c r="HFJ58" s="375"/>
      <c r="HFK58" s="374"/>
      <c r="HFL58" s="375"/>
      <c r="HFM58" s="374"/>
      <c r="HFN58" s="375"/>
      <c r="HFO58" s="374"/>
      <c r="HFP58" s="375"/>
      <c r="HFQ58" s="374"/>
      <c r="HFR58" s="375"/>
      <c r="HFS58" s="374"/>
      <c r="HFT58" s="375"/>
      <c r="HFU58" s="374"/>
      <c r="HFV58" s="375"/>
      <c r="HFW58" s="374"/>
      <c r="HFX58" s="375"/>
      <c r="HFY58" s="374"/>
      <c r="HFZ58" s="375"/>
      <c r="HGA58" s="374"/>
      <c r="HGB58" s="375"/>
      <c r="HGC58" s="374"/>
      <c r="HGD58" s="375"/>
      <c r="HGE58" s="374"/>
      <c r="HGF58" s="375"/>
      <c r="HGG58" s="374"/>
      <c r="HGH58" s="375"/>
      <c r="HGI58" s="374"/>
      <c r="HGJ58" s="375"/>
      <c r="HGK58" s="374"/>
      <c r="HGL58" s="375"/>
      <c r="HGM58" s="374"/>
      <c r="HGN58" s="375"/>
      <c r="HGO58" s="374"/>
      <c r="HGP58" s="375"/>
      <c r="HGQ58" s="374"/>
      <c r="HGR58" s="375"/>
      <c r="HGS58" s="374"/>
      <c r="HGT58" s="375"/>
      <c r="HGU58" s="374"/>
      <c r="HGV58" s="375"/>
      <c r="HGW58" s="374"/>
      <c r="HGX58" s="375"/>
      <c r="HGY58" s="374"/>
      <c r="HGZ58" s="375"/>
      <c r="HHA58" s="374"/>
      <c r="HHB58" s="375"/>
      <c r="HHC58" s="374"/>
      <c r="HHD58" s="375"/>
      <c r="HHE58" s="374"/>
      <c r="HHF58" s="375"/>
      <c r="HHG58" s="374"/>
      <c r="HHH58" s="375"/>
      <c r="HHI58" s="374"/>
      <c r="HHJ58" s="375"/>
      <c r="HHK58" s="374"/>
      <c r="HHL58" s="375"/>
      <c r="HHM58" s="374"/>
      <c r="HHN58" s="375"/>
      <c r="HHO58" s="374"/>
      <c r="HHP58" s="375"/>
      <c r="HHQ58" s="374"/>
      <c r="HHR58" s="375"/>
      <c r="HHS58" s="374"/>
      <c r="HHT58" s="375"/>
      <c r="HHU58" s="374"/>
      <c r="HHV58" s="375"/>
      <c r="HHW58" s="374"/>
      <c r="HHX58" s="375"/>
      <c r="HHY58" s="374"/>
      <c r="HHZ58" s="375"/>
      <c r="HIA58" s="374"/>
      <c r="HIB58" s="375"/>
      <c r="HIC58" s="374"/>
      <c r="HID58" s="375"/>
      <c r="HIE58" s="374"/>
      <c r="HIF58" s="375"/>
      <c r="HIG58" s="374"/>
      <c r="HIH58" s="375"/>
      <c r="HII58" s="374"/>
      <c r="HIJ58" s="375"/>
      <c r="HIK58" s="374"/>
      <c r="HIL58" s="375"/>
      <c r="HIM58" s="374"/>
      <c r="HIN58" s="375"/>
      <c r="HIO58" s="374"/>
      <c r="HIP58" s="375"/>
      <c r="HIQ58" s="374"/>
      <c r="HIR58" s="375"/>
      <c r="HIS58" s="374"/>
      <c r="HIT58" s="375"/>
      <c r="HIU58" s="374"/>
      <c r="HIV58" s="375"/>
      <c r="HIW58" s="374"/>
      <c r="HIX58" s="375"/>
      <c r="HIY58" s="374"/>
      <c r="HIZ58" s="375"/>
      <c r="HJA58" s="374"/>
      <c r="HJB58" s="375"/>
      <c r="HJC58" s="374"/>
      <c r="HJD58" s="375"/>
      <c r="HJE58" s="374"/>
      <c r="HJF58" s="375"/>
      <c r="HJG58" s="374"/>
      <c r="HJH58" s="375"/>
      <c r="HJI58" s="374"/>
      <c r="HJJ58" s="375"/>
      <c r="HJK58" s="374"/>
      <c r="HJL58" s="375"/>
      <c r="HJM58" s="374"/>
      <c r="HJN58" s="375"/>
      <c r="HJO58" s="374"/>
      <c r="HJP58" s="375"/>
      <c r="HJQ58" s="374"/>
      <c r="HJR58" s="375"/>
      <c r="HJS58" s="374"/>
      <c r="HJT58" s="375"/>
      <c r="HJU58" s="374"/>
      <c r="HJV58" s="375"/>
      <c r="HJW58" s="374"/>
      <c r="HJX58" s="375"/>
      <c r="HJY58" s="374"/>
      <c r="HJZ58" s="375"/>
      <c r="HKA58" s="374"/>
      <c r="HKB58" s="375"/>
      <c r="HKC58" s="374"/>
      <c r="HKD58" s="375"/>
      <c r="HKE58" s="374"/>
      <c r="HKF58" s="375"/>
      <c r="HKG58" s="374"/>
      <c r="HKH58" s="375"/>
      <c r="HKI58" s="374"/>
      <c r="HKJ58" s="375"/>
      <c r="HKK58" s="374"/>
      <c r="HKL58" s="375"/>
      <c r="HKM58" s="374"/>
      <c r="HKN58" s="375"/>
      <c r="HKO58" s="374"/>
      <c r="HKP58" s="375"/>
      <c r="HKQ58" s="374"/>
      <c r="HKR58" s="375"/>
      <c r="HKS58" s="374"/>
      <c r="HKT58" s="375"/>
      <c r="HKU58" s="374"/>
      <c r="HKV58" s="375"/>
      <c r="HKW58" s="374"/>
      <c r="HKX58" s="375"/>
      <c r="HKY58" s="374"/>
      <c r="HKZ58" s="375"/>
      <c r="HLA58" s="374"/>
      <c r="HLB58" s="375"/>
      <c r="HLC58" s="374"/>
      <c r="HLD58" s="375"/>
      <c r="HLE58" s="374"/>
      <c r="HLF58" s="375"/>
      <c r="HLG58" s="374"/>
      <c r="HLH58" s="375"/>
      <c r="HLI58" s="374"/>
      <c r="HLJ58" s="375"/>
      <c r="HLK58" s="374"/>
      <c r="HLL58" s="375"/>
      <c r="HLM58" s="374"/>
      <c r="HLN58" s="375"/>
      <c r="HLO58" s="374"/>
      <c r="HLP58" s="375"/>
      <c r="HLQ58" s="374"/>
      <c r="HLR58" s="375"/>
      <c r="HLS58" s="374"/>
      <c r="HLT58" s="375"/>
      <c r="HLU58" s="374"/>
      <c r="HLV58" s="375"/>
      <c r="HLW58" s="374"/>
      <c r="HLX58" s="375"/>
      <c r="HLY58" s="374"/>
      <c r="HLZ58" s="375"/>
      <c r="HMA58" s="374"/>
      <c r="HMB58" s="375"/>
      <c r="HMC58" s="374"/>
      <c r="HMD58" s="375"/>
      <c r="HME58" s="374"/>
      <c r="HMF58" s="375"/>
      <c r="HMG58" s="374"/>
      <c r="HMH58" s="375"/>
      <c r="HMI58" s="374"/>
      <c r="HMJ58" s="375"/>
      <c r="HMK58" s="374"/>
      <c r="HML58" s="375"/>
      <c r="HMM58" s="374"/>
      <c r="HMN58" s="375"/>
      <c r="HMO58" s="374"/>
      <c r="HMP58" s="375"/>
      <c r="HMQ58" s="374"/>
      <c r="HMR58" s="375"/>
      <c r="HMS58" s="374"/>
      <c r="HMT58" s="375"/>
      <c r="HMU58" s="374"/>
      <c r="HMV58" s="375"/>
      <c r="HMW58" s="374"/>
      <c r="HMX58" s="375"/>
      <c r="HMY58" s="374"/>
      <c r="HMZ58" s="375"/>
      <c r="HNA58" s="374"/>
      <c r="HNB58" s="375"/>
      <c r="HNC58" s="374"/>
      <c r="HND58" s="375"/>
      <c r="HNE58" s="374"/>
      <c r="HNF58" s="375"/>
      <c r="HNG58" s="374"/>
      <c r="HNH58" s="375"/>
      <c r="HNI58" s="374"/>
      <c r="HNJ58" s="375"/>
      <c r="HNK58" s="374"/>
      <c r="HNL58" s="375"/>
      <c r="HNM58" s="374"/>
      <c r="HNN58" s="375"/>
      <c r="HNO58" s="374"/>
      <c r="HNP58" s="375"/>
      <c r="HNQ58" s="374"/>
      <c r="HNR58" s="375"/>
      <c r="HNS58" s="374"/>
      <c r="HNT58" s="375"/>
      <c r="HNU58" s="374"/>
      <c r="HNV58" s="375"/>
      <c r="HNW58" s="374"/>
      <c r="HNX58" s="375"/>
      <c r="HNY58" s="374"/>
      <c r="HNZ58" s="375"/>
      <c r="HOA58" s="374"/>
      <c r="HOB58" s="375"/>
      <c r="HOC58" s="374"/>
      <c r="HOD58" s="375"/>
      <c r="HOE58" s="374"/>
      <c r="HOF58" s="375"/>
      <c r="HOG58" s="374"/>
      <c r="HOH58" s="375"/>
      <c r="HOI58" s="374"/>
      <c r="HOJ58" s="375"/>
      <c r="HOK58" s="374"/>
      <c r="HOL58" s="375"/>
      <c r="HOM58" s="374"/>
      <c r="HON58" s="375"/>
      <c r="HOO58" s="374"/>
      <c r="HOP58" s="375"/>
      <c r="HOQ58" s="374"/>
      <c r="HOR58" s="375"/>
      <c r="HOS58" s="374"/>
      <c r="HOT58" s="375"/>
      <c r="HOU58" s="374"/>
      <c r="HOV58" s="375"/>
      <c r="HOW58" s="374"/>
      <c r="HOX58" s="375"/>
      <c r="HOY58" s="374"/>
      <c r="HOZ58" s="375"/>
      <c r="HPA58" s="374"/>
      <c r="HPB58" s="375"/>
      <c r="HPC58" s="374"/>
      <c r="HPD58" s="375"/>
      <c r="HPE58" s="374"/>
      <c r="HPF58" s="375"/>
      <c r="HPG58" s="374"/>
      <c r="HPH58" s="375"/>
      <c r="HPI58" s="374"/>
      <c r="HPJ58" s="375"/>
      <c r="HPK58" s="374"/>
      <c r="HPL58" s="375"/>
      <c r="HPM58" s="374"/>
      <c r="HPN58" s="375"/>
      <c r="HPO58" s="374"/>
      <c r="HPP58" s="375"/>
      <c r="HPQ58" s="374"/>
      <c r="HPR58" s="375"/>
      <c r="HPS58" s="374"/>
      <c r="HPT58" s="375"/>
      <c r="HPU58" s="374"/>
      <c r="HPV58" s="375"/>
      <c r="HPW58" s="374"/>
      <c r="HPX58" s="375"/>
      <c r="HPY58" s="374"/>
      <c r="HPZ58" s="375"/>
      <c r="HQA58" s="374"/>
      <c r="HQB58" s="375"/>
      <c r="HQC58" s="374"/>
      <c r="HQD58" s="375"/>
      <c r="HQE58" s="374"/>
      <c r="HQF58" s="375"/>
      <c r="HQG58" s="374"/>
      <c r="HQH58" s="375"/>
      <c r="HQI58" s="374"/>
      <c r="HQJ58" s="375"/>
      <c r="HQK58" s="374"/>
      <c r="HQL58" s="375"/>
      <c r="HQM58" s="374"/>
      <c r="HQN58" s="375"/>
      <c r="HQO58" s="374"/>
      <c r="HQP58" s="375"/>
      <c r="HQQ58" s="374"/>
      <c r="HQR58" s="375"/>
      <c r="HQS58" s="374"/>
      <c r="HQT58" s="375"/>
      <c r="HQU58" s="374"/>
      <c r="HQV58" s="375"/>
      <c r="HQW58" s="374"/>
      <c r="HQX58" s="375"/>
      <c r="HQY58" s="374"/>
      <c r="HQZ58" s="375"/>
      <c r="HRA58" s="374"/>
      <c r="HRB58" s="375"/>
      <c r="HRC58" s="374"/>
      <c r="HRD58" s="375"/>
      <c r="HRE58" s="374"/>
      <c r="HRF58" s="375"/>
      <c r="HRG58" s="374"/>
      <c r="HRH58" s="375"/>
      <c r="HRI58" s="374"/>
      <c r="HRJ58" s="375"/>
      <c r="HRK58" s="374"/>
      <c r="HRL58" s="375"/>
      <c r="HRM58" s="374"/>
      <c r="HRN58" s="375"/>
      <c r="HRO58" s="374"/>
      <c r="HRP58" s="375"/>
      <c r="HRQ58" s="374"/>
      <c r="HRR58" s="375"/>
      <c r="HRS58" s="374"/>
      <c r="HRT58" s="375"/>
      <c r="HRU58" s="374"/>
      <c r="HRV58" s="375"/>
      <c r="HRW58" s="374"/>
      <c r="HRX58" s="375"/>
      <c r="HRY58" s="374"/>
      <c r="HRZ58" s="375"/>
      <c r="HSA58" s="374"/>
      <c r="HSB58" s="375"/>
      <c r="HSC58" s="374"/>
      <c r="HSD58" s="375"/>
      <c r="HSE58" s="374"/>
      <c r="HSF58" s="375"/>
      <c r="HSG58" s="374"/>
      <c r="HSH58" s="375"/>
      <c r="HSI58" s="374"/>
      <c r="HSJ58" s="375"/>
      <c r="HSK58" s="374"/>
      <c r="HSL58" s="375"/>
      <c r="HSM58" s="374"/>
      <c r="HSN58" s="375"/>
      <c r="HSO58" s="374"/>
      <c r="HSP58" s="375"/>
      <c r="HSQ58" s="374"/>
      <c r="HSR58" s="375"/>
      <c r="HSS58" s="374"/>
      <c r="HST58" s="375"/>
      <c r="HSU58" s="374"/>
      <c r="HSV58" s="375"/>
      <c r="HSW58" s="374"/>
      <c r="HSX58" s="375"/>
      <c r="HSY58" s="374"/>
      <c r="HSZ58" s="375"/>
      <c r="HTA58" s="374"/>
      <c r="HTB58" s="375"/>
      <c r="HTC58" s="374"/>
      <c r="HTD58" s="375"/>
      <c r="HTE58" s="374"/>
      <c r="HTF58" s="375"/>
      <c r="HTG58" s="374"/>
      <c r="HTH58" s="375"/>
      <c r="HTI58" s="374"/>
      <c r="HTJ58" s="375"/>
      <c r="HTK58" s="374"/>
      <c r="HTL58" s="375"/>
      <c r="HTM58" s="374"/>
      <c r="HTN58" s="375"/>
      <c r="HTO58" s="374"/>
      <c r="HTP58" s="375"/>
      <c r="HTQ58" s="374"/>
      <c r="HTR58" s="375"/>
      <c r="HTS58" s="374"/>
      <c r="HTT58" s="375"/>
      <c r="HTU58" s="374"/>
      <c r="HTV58" s="375"/>
      <c r="HTW58" s="374"/>
      <c r="HTX58" s="375"/>
      <c r="HTY58" s="374"/>
      <c r="HTZ58" s="375"/>
      <c r="HUA58" s="374"/>
      <c r="HUB58" s="375"/>
      <c r="HUC58" s="374"/>
      <c r="HUD58" s="375"/>
      <c r="HUE58" s="374"/>
      <c r="HUF58" s="375"/>
      <c r="HUG58" s="374"/>
      <c r="HUH58" s="375"/>
      <c r="HUI58" s="374"/>
      <c r="HUJ58" s="375"/>
      <c r="HUK58" s="374"/>
      <c r="HUL58" s="375"/>
      <c r="HUM58" s="374"/>
      <c r="HUN58" s="375"/>
      <c r="HUO58" s="374"/>
      <c r="HUP58" s="375"/>
      <c r="HUQ58" s="374"/>
      <c r="HUR58" s="375"/>
      <c r="HUS58" s="374"/>
      <c r="HUT58" s="375"/>
      <c r="HUU58" s="374"/>
      <c r="HUV58" s="375"/>
      <c r="HUW58" s="374"/>
      <c r="HUX58" s="375"/>
      <c r="HUY58" s="374"/>
      <c r="HUZ58" s="375"/>
      <c r="HVA58" s="374"/>
      <c r="HVB58" s="375"/>
      <c r="HVC58" s="374"/>
      <c r="HVD58" s="375"/>
      <c r="HVE58" s="374"/>
      <c r="HVF58" s="375"/>
      <c r="HVG58" s="374"/>
      <c r="HVH58" s="375"/>
      <c r="HVI58" s="374"/>
      <c r="HVJ58" s="375"/>
      <c r="HVK58" s="374"/>
      <c r="HVL58" s="375"/>
      <c r="HVM58" s="374"/>
      <c r="HVN58" s="375"/>
      <c r="HVO58" s="374"/>
      <c r="HVP58" s="375"/>
      <c r="HVQ58" s="374"/>
      <c r="HVR58" s="375"/>
      <c r="HVS58" s="374"/>
      <c r="HVT58" s="375"/>
      <c r="HVU58" s="374"/>
      <c r="HVV58" s="375"/>
      <c r="HVW58" s="374"/>
      <c r="HVX58" s="375"/>
      <c r="HVY58" s="374"/>
      <c r="HVZ58" s="375"/>
      <c r="HWA58" s="374"/>
      <c r="HWB58" s="375"/>
      <c r="HWC58" s="374"/>
      <c r="HWD58" s="375"/>
      <c r="HWE58" s="374"/>
      <c r="HWF58" s="375"/>
      <c r="HWG58" s="374"/>
      <c r="HWH58" s="375"/>
      <c r="HWI58" s="374"/>
      <c r="HWJ58" s="375"/>
      <c r="HWK58" s="374"/>
      <c r="HWL58" s="375"/>
      <c r="HWM58" s="374"/>
      <c r="HWN58" s="375"/>
      <c r="HWO58" s="374"/>
      <c r="HWP58" s="375"/>
      <c r="HWQ58" s="374"/>
      <c r="HWR58" s="375"/>
      <c r="HWS58" s="374"/>
      <c r="HWT58" s="375"/>
      <c r="HWU58" s="374"/>
      <c r="HWV58" s="375"/>
      <c r="HWW58" s="374"/>
      <c r="HWX58" s="375"/>
      <c r="HWY58" s="374"/>
      <c r="HWZ58" s="375"/>
      <c r="HXA58" s="374"/>
      <c r="HXB58" s="375"/>
      <c r="HXC58" s="374"/>
      <c r="HXD58" s="375"/>
      <c r="HXE58" s="374"/>
      <c r="HXF58" s="375"/>
      <c r="HXG58" s="374"/>
      <c r="HXH58" s="375"/>
      <c r="HXI58" s="374"/>
      <c r="HXJ58" s="375"/>
      <c r="HXK58" s="374"/>
      <c r="HXL58" s="375"/>
      <c r="HXM58" s="374"/>
      <c r="HXN58" s="375"/>
      <c r="HXO58" s="374"/>
      <c r="HXP58" s="375"/>
      <c r="HXQ58" s="374"/>
      <c r="HXR58" s="375"/>
      <c r="HXS58" s="374"/>
      <c r="HXT58" s="375"/>
      <c r="HXU58" s="374"/>
      <c r="HXV58" s="375"/>
      <c r="HXW58" s="374"/>
      <c r="HXX58" s="375"/>
      <c r="HXY58" s="374"/>
      <c r="HXZ58" s="375"/>
      <c r="HYA58" s="374"/>
      <c r="HYB58" s="375"/>
      <c r="HYC58" s="374"/>
      <c r="HYD58" s="375"/>
      <c r="HYE58" s="374"/>
      <c r="HYF58" s="375"/>
      <c r="HYG58" s="374"/>
      <c r="HYH58" s="375"/>
      <c r="HYI58" s="374"/>
      <c r="HYJ58" s="375"/>
      <c r="HYK58" s="374"/>
      <c r="HYL58" s="375"/>
      <c r="HYM58" s="374"/>
      <c r="HYN58" s="375"/>
      <c r="HYO58" s="374"/>
      <c r="HYP58" s="375"/>
      <c r="HYQ58" s="374"/>
      <c r="HYR58" s="375"/>
      <c r="HYS58" s="374"/>
      <c r="HYT58" s="375"/>
      <c r="HYU58" s="374"/>
      <c r="HYV58" s="375"/>
      <c r="HYW58" s="374"/>
      <c r="HYX58" s="375"/>
      <c r="HYY58" s="374"/>
      <c r="HYZ58" s="375"/>
      <c r="HZA58" s="374"/>
      <c r="HZB58" s="375"/>
      <c r="HZC58" s="374"/>
      <c r="HZD58" s="375"/>
      <c r="HZE58" s="374"/>
      <c r="HZF58" s="375"/>
      <c r="HZG58" s="374"/>
      <c r="HZH58" s="375"/>
      <c r="HZI58" s="374"/>
      <c r="HZJ58" s="375"/>
      <c r="HZK58" s="374"/>
      <c r="HZL58" s="375"/>
      <c r="HZM58" s="374"/>
      <c r="HZN58" s="375"/>
      <c r="HZO58" s="374"/>
      <c r="HZP58" s="375"/>
      <c r="HZQ58" s="374"/>
      <c r="HZR58" s="375"/>
      <c r="HZS58" s="374"/>
      <c r="HZT58" s="375"/>
      <c r="HZU58" s="374"/>
      <c r="HZV58" s="375"/>
      <c r="HZW58" s="374"/>
      <c r="HZX58" s="375"/>
      <c r="HZY58" s="374"/>
      <c r="HZZ58" s="375"/>
      <c r="IAA58" s="374"/>
      <c r="IAB58" s="375"/>
      <c r="IAC58" s="374"/>
      <c r="IAD58" s="375"/>
      <c r="IAE58" s="374"/>
      <c r="IAF58" s="375"/>
      <c r="IAG58" s="374"/>
      <c r="IAH58" s="375"/>
      <c r="IAI58" s="374"/>
      <c r="IAJ58" s="375"/>
      <c r="IAK58" s="374"/>
      <c r="IAL58" s="375"/>
      <c r="IAM58" s="374"/>
      <c r="IAN58" s="375"/>
      <c r="IAO58" s="374"/>
      <c r="IAP58" s="375"/>
      <c r="IAQ58" s="374"/>
      <c r="IAR58" s="375"/>
      <c r="IAS58" s="374"/>
      <c r="IAT58" s="375"/>
      <c r="IAU58" s="374"/>
      <c r="IAV58" s="375"/>
      <c r="IAW58" s="374"/>
      <c r="IAX58" s="375"/>
      <c r="IAY58" s="374"/>
      <c r="IAZ58" s="375"/>
      <c r="IBA58" s="374"/>
      <c r="IBB58" s="375"/>
      <c r="IBC58" s="374"/>
      <c r="IBD58" s="375"/>
      <c r="IBE58" s="374"/>
      <c r="IBF58" s="375"/>
      <c r="IBG58" s="374"/>
      <c r="IBH58" s="375"/>
      <c r="IBI58" s="374"/>
      <c r="IBJ58" s="375"/>
      <c r="IBK58" s="374"/>
      <c r="IBL58" s="375"/>
      <c r="IBM58" s="374"/>
      <c r="IBN58" s="375"/>
      <c r="IBO58" s="374"/>
      <c r="IBP58" s="375"/>
      <c r="IBQ58" s="374"/>
      <c r="IBR58" s="375"/>
      <c r="IBS58" s="374"/>
      <c r="IBT58" s="375"/>
      <c r="IBU58" s="374"/>
      <c r="IBV58" s="375"/>
      <c r="IBW58" s="374"/>
      <c r="IBX58" s="375"/>
      <c r="IBY58" s="374"/>
      <c r="IBZ58" s="375"/>
      <c r="ICA58" s="374"/>
      <c r="ICB58" s="375"/>
      <c r="ICC58" s="374"/>
      <c r="ICD58" s="375"/>
      <c r="ICE58" s="374"/>
      <c r="ICF58" s="375"/>
      <c r="ICG58" s="374"/>
      <c r="ICH58" s="375"/>
      <c r="ICI58" s="374"/>
      <c r="ICJ58" s="375"/>
      <c r="ICK58" s="374"/>
      <c r="ICL58" s="375"/>
      <c r="ICM58" s="374"/>
      <c r="ICN58" s="375"/>
      <c r="ICO58" s="374"/>
      <c r="ICP58" s="375"/>
      <c r="ICQ58" s="374"/>
      <c r="ICR58" s="375"/>
      <c r="ICS58" s="374"/>
      <c r="ICT58" s="375"/>
      <c r="ICU58" s="374"/>
      <c r="ICV58" s="375"/>
      <c r="ICW58" s="374"/>
      <c r="ICX58" s="375"/>
      <c r="ICY58" s="374"/>
      <c r="ICZ58" s="375"/>
      <c r="IDA58" s="374"/>
      <c r="IDB58" s="375"/>
      <c r="IDC58" s="374"/>
      <c r="IDD58" s="375"/>
      <c r="IDE58" s="374"/>
      <c r="IDF58" s="375"/>
      <c r="IDG58" s="374"/>
      <c r="IDH58" s="375"/>
      <c r="IDI58" s="374"/>
      <c r="IDJ58" s="375"/>
      <c r="IDK58" s="374"/>
      <c r="IDL58" s="375"/>
      <c r="IDM58" s="374"/>
      <c r="IDN58" s="375"/>
      <c r="IDO58" s="374"/>
      <c r="IDP58" s="375"/>
      <c r="IDQ58" s="374"/>
      <c r="IDR58" s="375"/>
      <c r="IDS58" s="374"/>
      <c r="IDT58" s="375"/>
      <c r="IDU58" s="374"/>
      <c r="IDV58" s="375"/>
      <c r="IDW58" s="374"/>
      <c r="IDX58" s="375"/>
      <c r="IDY58" s="374"/>
      <c r="IDZ58" s="375"/>
      <c r="IEA58" s="374"/>
      <c r="IEB58" s="375"/>
      <c r="IEC58" s="374"/>
      <c r="IED58" s="375"/>
      <c r="IEE58" s="374"/>
      <c r="IEF58" s="375"/>
      <c r="IEG58" s="374"/>
      <c r="IEH58" s="375"/>
      <c r="IEI58" s="374"/>
      <c r="IEJ58" s="375"/>
      <c r="IEK58" s="374"/>
      <c r="IEL58" s="375"/>
      <c r="IEM58" s="374"/>
      <c r="IEN58" s="375"/>
      <c r="IEO58" s="374"/>
      <c r="IEP58" s="375"/>
      <c r="IEQ58" s="374"/>
      <c r="IER58" s="375"/>
      <c r="IES58" s="374"/>
      <c r="IET58" s="375"/>
      <c r="IEU58" s="374"/>
      <c r="IEV58" s="375"/>
      <c r="IEW58" s="374"/>
      <c r="IEX58" s="375"/>
      <c r="IEY58" s="374"/>
      <c r="IEZ58" s="375"/>
      <c r="IFA58" s="374"/>
      <c r="IFB58" s="375"/>
      <c r="IFC58" s="374"/>
      <c r="IFD58" s="375"/>
      <c r="IFE58" s="374"/>
      <c r="IFF58" s="375"/>
      <c r="IFG58" s="374"/>
      <c r="IFH58" s="375"/>
      <c r="IFI58" s="374"/>
      <c r="IFJ58" s="375"/>
      <c r="IFK58" s="374"/>
      <c r="IFL58" s="375"/>
      <c r="IFM58" s="374"/>
      <c r="IFN58" s="375"/>
      <c r="IFO58" s="374"/>
      <c r="IFP58" s="375"/>
      <c r="IFQ58" s="374"/>
      <c r="IFR58" s="375"/>
      <c r="IFS58" s="374"/>
      <c r="IFT58" s="375"/>
      <c r="IFU58" s="374"/>
      <c r="IFV58" s="375"/>
      <c r="IFW58" s="374"/>
      <c r="IFX58" s="375"/>
      <c r="IFY58" s="374"/>
      <c r="IFZ58" s="375"/>
      <c r="IGA58" s="374"/>
      <c r="IGB58" s="375"/>
      <c r="IGC58" s="374"/>
      <c r="IGD58" s="375"/>
      <c r="IGE58" s="374"/>
      <c r="IGF58" s="375"/>
      <c r="IGG58" s="374"/>
      <c r="IGH58" s="375"/>
      <c r="IGI58" s="374"/>
      <c r="IGJ58" s="375"/>
      <c r="IGK58" s="374"/>
      <c r="IGL58" s="375"/>
      <c r="IGM58" s="374"/>
      <c r="IGN58" s="375"/>
      <c r="IGO58" s="374"/>
      <c r="IGP58" s="375"/>
      <c r="IGQ58" s="374"/>
      <c r="IGR58" s="375"/>
      <c r="IGS58" s="374"/>
      <c r="IGT58" s="375"/>
      <c r="IGU58" s="374"/>
      <c r="IGV58" s="375"/>
      <c r="IGW58" s="374"/>
      <c r="IGX58" s="375"/>
      <c r="IGY58" s="374"/>
      <c r="IGZ58" s="375"/>
      <c r="IHA58" s="374"/>
      <c r="IHB58" s="375"/>
      <c r="IHC58" s="374"/>
      <c r="IHD58" s="375"/>
      <c r="IHE58" s="374"/>
      <c r="IHF58" s="375"/>
      <c r="IHG58" s="374"/>
      <c r="IHH58" s="375"/>
      <c r="IHI58" s="374"/>
      <c r="IHJ58" s="375"/>
      <c r="IHK58" s="374"/>
      <c r="IHL58" s="375"/>
      <c r="IHM58" s="374"/>
      <c r="IHN58" s="375"/>
      <c r="IHO58" s="374"/>
      <c r="IHP58" s="375"/>
      <c r="IHQ58" s="374"/>
      <c r="IHR58" s="375"/>
      <c r="IHS58" s="374"/>
      <c r="IHT58" s="375"/>
      <c r="IHU58" s="374"/>
      <c r="IHV58" s="375"/>
      <c r="IHW58" s="374"/>
      <c r="IHX58" s="375"/>
      <c r="IHY58" s="374"/>
      <c r="IHZ58" s="375"/>
      <c r="IIA58" s="374"/>
      <c r="IIB58" s="375"/>
      <c r="IIC58" s="374"/>
      <c r="IID58" s="375"/>
      <c r="IIE58" s="374"/>
      <c r="IIF58" s="375"/>
      <c r="IIG58" s="374"/>
      <c r="IIH58" s="375"/>
      <c r="III58" s="374"/>
      <c r="IIJ58" s="375"/>
      <c r="IIK58" s="374"/>
      <c r="IIL58" s="375"/>
      <c r="IIM58" s="374"/>
      <c r="IIN58" s="375"/>
      <c r="IIO58" s="374"/>
      <c r="IIP58" s="375"/>
      <c r="IIQ58" s="374"/>
      <c r="IIR58" s="375"/>
      <c r="IIS58" s="374"/>
      <c r="IIT58" s="375"/>
      <c r="IIU58" s="374"/>
      <c r="IIV58" s="375"/>
      <c r="IIW58" s="374"/>
      <c r="IIX58" s="375"/>
      <c r="IIY58" s="374"/>
      <c r="IIZ58" s="375"/>
      <c r="IJA58" s="374"/>
      <c r="IJB58" s="375"/>
      <c r="IJC58" s="374"/>
      <c r="IJD58" s="375"/>
      <c r="IJE58" s="374"/>
      <c r="IJF58" s="375"/>
      <c r="IJG58" s="374"/>
      <c r="IJH58" s="375"/>
      <c r="IJI58" s="374"/>
      <c r="IJJ58" s="375"/>
      <c r="IJK58" s="374"/>
      <c r="IJL58" s="375"/>
      <c r="IJM58" s="374"/>
      <c r="IJN58" s="375"/>
      <c r="IJO58" s="374"/>
      <c r="IJP58" s="375"/>
      <c r="IJQ58" s="374"/>
      <c r="IJR58" s="375"/>
      <c r="IJS58" s="374"/>
      <c r="IJT58" s="375"/>
      <c r="IJU58" s="374"/>
      <c r="IJV58" s="375"/>
      <c r="IJW58" s="374"/>
      <c r="IJX58" s="375"/>
      <c r="IJY58" s="374"/>
      <c r="IJZ58" s="375"/>
      <c r="IKA58" s="374"/>
      <c r="IKB58" s="375"/>
      <c r="IKC58" s="374"/>
      <c r="IKD58" s="375"/>
      <c r="IKE58" s="374"/>
      <c r="IKF58" s="375"/>
      <c r="IKG58" s="374"/>
      <c r="IKH58" s="375"/>
      <c r="IKI58" s="374"/>
      <c r="IKJ58" s="375"/>
      <c r="IKK58" s="374"/>
      <c r="IKL58" s="375"/>
      <c r="IKM58" s="374"/>
      <c r="IKN58" s="375"/>
      <c r="IKO58" s="374"/>
      <c r="IKP58" s="375"/>
      <c r="IKQ58" s="374"/>
      <c r="IKR58" s="375"/>
      <c r="IKS58" s="374"/>
      <c r="IKT58" s="375"/>
      <c r="IKU58" s="374"/>
      <c r="IKV58" s="375"/>
      <c r="IKW58" s="374"/>
      <c r="IKX58" s="375"/>
      <c r="IKY58" s="374"/>
      <c r="IKZ58" s="375"/>
      <c r="ILA58" s="374"/>
      <c r="ILB58" s="375"/>
      <c r="ILC58" s="374"/>
      <c r="ILD58" s="375"/>
      <c r="ILE58" s="374"/>
      <c r="ILF58" s="375"/>
      <c r="ILG58" s="374"/>
      <c r="ILH58" s="375"/>
      <c r="ILI58" s="374"/>
      <c r="ILJ58" s="375"/>
      <c r="ILK58" s="374"/>
      <c r="ILL58" s="375"/>
      <c r="ILM58" s="374"/>
      <c r="ILN58" s="375"/>
      <c r="ILO58" s="374"/>
      <c r="ILP58" s="375"/>
      <c r="ILQ58" s="374"/>
      <c r="ILR58" s="375"/>
      <c r="ILS58" s="374"/>
      <c r="ILT58" s="375"/>
      <c r="ILU58" s="374"/>
      <c r="ILV58" s="375"/>
      <c r="ILW58" s="374"/>
      <c r="ILX58" s="375"/>
      <c r="ILY58" s="374"/>
      <c r="ILZ58" s="375"/>
      <c r="IMA58" s="374"/>
      <c r="IMB58" s="375"/>
      <c r="IMC58" s="374"/>
      <c r="IMD58" s="375"/>
      <c r="IME58" s="374"/>
      <c r="IMF58" s="375"/>
      <c r="IMG58" s="374"/>
      <c r="IMH58" s="375"/>
      <c r="IMI58" s="374"/>
      <c r="IMJ58" s="375"/>
      <c r="IMK58" s="374"/>
      <c r="IML58" s="375"/>
      <c r="IMM58" s="374"/>
      <c r="IMN58" s="375"/>
      <c r="IMO58" s="374"/>
      <c r="IMP58" s="375"/>
      <c r="IMQ58" s="374"/>
      <c r="IMR58" s="375"/>
      <c r="IMS58" s="374"/>
      <c r="IMT58" s="375"/>
      <c r="IMU58" s="374"/>
      <c r="IMV58" s="375"/>
      <c r="IMW58" s="374"/>
      <c r="IMX58" s="375"/>
      <c r="IMY58" s="374"/>
      <c r="IMZ58" s="375"/>
      <c r="INA58" s="374"/>
      <c r="INB58" s="375"/>
      <c r="INC58" s="374"/>
      <c r="IND58" s="375"/>
      <c r="INE58" s="374"/>
      <c r="INF58" s="375"/>
      <c r="ING58" s="374"/>
      <c r="INH58" s="375"/>
      <c r="INI58" s="374"/>
      <c r="INJ58" s="375"/>
      <c r="INK58" s="374"/>
      <c r="INL58" s="375"/>
      <c r="INM58" s="374"/>
      <c r="INN58" s="375"/>
      <c r="INO58" s="374"/>
      <c r="INP58" s="375"/>
      <c r="INQ58" s="374"/>
      <c r="INR58" s="375"/>
      <c r="INS58" s="374"/>
      <c r="INT58" s="375"/>
      <c r="INU58" s="374"/>
      <c r="INV58" s="375"/>
      <c r="INW58" s="374"/>
      <c r="INX58" s="375"/>
      <c r="INY58" s="374"/>
      <c r="INZ58" s="375"/>
      <c r="IOA58" s="374"/>
      <c r="IOB58" s="375"/>
      <c r="IOC58" s="374"/>
      <c r="IOD58" s="375"/>
      <c r="IOE58" s="374"/>
      <c r="IOF58" s="375"/>
      <c r="IOG58" s="374"/>
      <c r="IOH58" s="375"/>
      <c r="IOI58" s="374"/>
      <c r="IOJ58" s="375"/>
      <c r="IOK58" s="374"/>
      <c r="IOL58" s="375"/>
      <c r="IOM58" s="374"/>
      <c r="ION58" s="375"/>
      <c r="IOO58" s="374"/>
      <c r="IOP58" s="375"/>
      <c r="IOQ58" s="374"/>
      <c r="IOR58" s="375"/>
      <c r="IOS58" s="374"/>
      <c r="IOT58" s="375"/>
      <c r="IOU58" s="374"/>
      <c r="IOV58" s="375"/>
      <c r="IOW58" s="374"/>
      <c r="IOX58" s="375"/>
      <c r="IOY58" s="374"/>
      <c r="IOZ58" s="375"/>
      <c r="IPA58" s="374"/>
      <c r="IPB58" s="375"/>
      <c r="IPC58" s="374"/>
      <c r="IPD58" s="375"/>
      <c r="IPE58" s="374"/>
      <c r="IPF58" s="375"/>
      <c r="IPG58" s="374"/>
      <c r="IPH58" s="375"/>
      <c r="IPI58" s="374"/>
      <c r="IPJ58" s="375"/>
      <c r="IPK58" s="374"/>
      <c r="IPL58" s="375"/>
      <c r="IPM58" s="374"/>
      <c r="IPN58" s="375"/>
      <c r="IPO58" s="374"/>
      <c r="IPP58" s="375"/>
      <c r="IPQ58" s="374"/>
      <c r="IPR58" s="375"/>
      <c r="IPS58" s="374"/>
      <c r="IPT58" s="375"/>
      <c r="IPU58" s="374"/>
      <c r="IPV58" s="375"/>
      <c r="IPW58" s="374"/>
      <c r="IPX58" s="375"/>
      <c r="IPY58" s="374"/>
      <c r="IPZ58" s="375"/>
      <c r="IQA58" s="374"/>
      <c r="IQB58" s="375"/>
      <c r="IQC58" s="374"/>
      <c r="IQD58" s="375"/>
      <c r="IQE58" s="374"/>
      <c r="IQF58" s="375"/>
      <c r="IQG58" s="374"/>
      <c r="IQH58" s="375"/>
      <c r="IQI58" s="374"/>
      <c r="IQJ58" s="375"/>
      <c r="IQK58" s="374"/>
      <c r="IQL58" s="375"/>
      <c r="IQM58" s="374"/>
      <c r="IQN58" s="375"/>
      <c r="IQO58" s="374"/>
      <c r="IQP58" s="375"/>
      <c r="IQQ58" s="374"/>
      <c r="IQR58" s="375"/>
      <c r="IQS58" s="374"/>
      <c r="IQT58" s="375"/>
      <c r="IQU58" s="374"/>
      <c r="IQV58" s="375"/>
      <c r="IQW58" s="374"/>
      <c r="IQX58" s="375"/>
      <c r="IQY58" s="374"/>
      <c r="IQZ58" s="375"/>
      <c r="IRA58" s="374"/>
      <c r="IRB58" s="375"/>
      <c r="IRC58" s="374"/>
      <c r="IRD58" s="375"/>
      <c r="IRE58" s="374"/>
      <c r="IRF58" s="375"/>
      <c r="IRG58" s="374"/>
      <c r="IRH58" s="375"/>
      <c r="IRI58" s="374"/>
      <c r="IRJ58" s="375"/>
      <c r="IRK58" s="374"/>
      <c r="IRL58" s="375"/>
      <c r="IRM58" s="374"/>
      <c r="IRN58" s="375"/>
      <c r="IRO58" s="374"/>
      <c r="IRP58" s="375"/>
      <c r="IRQ58" s="374"/>
      <c r="IRR58" s="375"/>
      <c r="IRS58" s="374"/>
      <c r="IRT58" s="375"/>
      <c r="IRU58" s="374"/>
      <c r="IRV58" s="375"/>
      <c r="IRW58" s="374"/>
      <c r="IRX58" s="375"/>
      <c r="IRY58" s="374"/>
      <c r="IRZ58" s="375"/>
      <c r="ISA58" s="374"/>
      <c r="ISB58" s="375"/>
      <c r="ISC58" s="374"/>
      <c r="ISD58" s="375"/>
      <c r="ISE58" s="374"/>
      <c r="ISF58" s="375"/>
      <c r="ISG58" s="374"/>
      <c r="ISH58" s="375"/>
      <c r="ISI58" s="374"/>
      <c r="ISJ58" s="375"/>
      <c r="ISK58" s="374"/>
      <c r="ISL58" s="375"/>
      <c r="ISM58" s="374"/>
      <c r="ISN58" s="375"/>
      <c r="ISO58" s="374"/>
      <c r="ISP58" s="375"/>
      <c r="ISQ58" s="374"/>
      <c r="ISR58" s="375"/>
      <c r="ISS58" s="374"/>
      <c r="IST58" s="375"/>
      <c r="ISU58" s="374"/>
      <c r="ISV58" s="375"/>
      <c r="ISW58" s="374"/>
      <c r="ISX58" s="375"/>
      <c r="ISY58" s="374"/>
      <c r="ISZ58" s="375"/>
      <c r="ITA58" s="374"/>
      <c r="ITB58" s="375"/>
      <c r="ITC58" s="374"/>
      <c r="ITD58" s="375"/>
      <c r="ITE58" s="374"/>
      <c r="ITF58" s="375"/>
      <c r="ITG58" s="374"/>
      <c r="ITH58" s="375"/>
      <c r="ITI58" s="374"/>
      <c r="ITJ58" s="375"/>
      <c r="ITK58" s="374"/>
      <c r="ITL58" s="375"/>
      <c r="ITM58" s="374"/>
      <c r="ITN58" s="375"/>
      <c r="ITO58" s="374"/>
      <c r="ITP58" s="375"/>
      <c r="ITQ58" s="374"/>
      <c r="ITR58" s="375"/>
      <c r="ITS58" s="374"/>
      <c r="ITT58" s="375"/>
      <c r="ITU58" s="374"/>
      <c r="ITV58" s="375"/>
      <c r="ITW58" s="374"/>
      <c r="ITX58" s="375"/>
      <c r="ITY58" s="374"/>
      <c r="ITZ58" s="375"/>
      <c r="IUA58" s="374"/>
      <c r="IUB58" s="375"/>
      <c r="IUC58" s="374"/>
      <c r="IUD58" s="375"/>
      <c r="IUE58" s="374"/>
      <c r="IUF58" s="375"/>
      <c r="IUG58" s="374"/>
      <c r="IUH58" s="375"/>
      <c r="IUI58" s="374"/>
      <c r="IUJ58" s="375"/>
      <c r="IUK58" s="374"/>
      <c r="IUL58" s="375"/>
      <c r="IUM58" s="374"/>
      <c r="IUN58" s="375"/>
      <c r="IUO58" s="374"/>
      <c r="IUP58" s="375"/>
      <c r="IUQ58" s="374"/>
      <c r="IUR58" s="375"/>
      <c r="IUS58" s="374"/>
      <c r="IUT58" s="375"/>
      <c r="IUU58" s="374"/>
      <c r="IUV58" s="375"/>
      <c r="IUW58" s="374"/>
      <c r="IUX58" s="375"/>
      <c r="IUY58" s="374"/>
      <c r="IUZ58" s="375"/>
      <c r="IVA58" s="374"/>
      <c r="IVB58" s="375"/>
      <c r="IVC58" s="374"/>
      <c r="IVD58" s="375"/>
      <c r="IVE58" s="374"/>
      <c r="IVF58" s="375"/>
      <c r="IVG58" s="374"/>
      <c r="IVH58" s="375"/>
      <c r="IVI58" s="374"/>
      <c r="IVJ58" s="375"/>
      <c r="IVK58" s="374"/>
      <c r="IVL58" s="375"/>
      <c r="IVM58" s="374"/>
      <c r="IVN58" s="375"/>
      <c r="IVO58" s="374"/>
      <c r="IVP58" s="375"/>
      <c r="IVQ58" s="374"/>
      <c r="IVR58" s="375"/>
      <c r="IVS58" s="374"/>
      <c r="IVT58" s="375"/>
      <c r="IVU58" s="374"/>
      <c r="IVV58" s="375"/>
      <c r="IVW58" s="374"/>
      <c r="IVX58" s="375"/>
      <c r="IVY58" s="374"/>
      <c r="IVZ58" s="375"/>
      <c r="IWA58" s="374"/>
      <c r="IWB58" s="375"/>
      <c r="IWC58" s="374"/>
      <c r="IWD58" s="375"/>
      <c r="IWE58" s="374"/>
      <c r="IWF58" s="375"/>
      <c r="IWG58" s="374"/>
      <c r="IWH58" s="375"/>
      <c r="IWI58" s="374"/>
      <c r="IWJ58" s="375"/>
      <c r="IWK58" s="374"/>
      <c r="IWL58" s="375"/>
      <c r="IWM58" s="374"/>
      <c r="IWN58" s="375"/>
      <c r="IWO58" s="374"/>
      <c r="IWP58" s="375"/>
      <c r="IWQ58" s="374"/>
      <c r="IWR58" s="375"/>
      <c r="IWS58" s="374"/>
      <c r="IWT58" s="375"/>
      <c r="IWU58" s="374"/>
      <c r="IWV58" s="375"/>
      <c r="IWW58" s="374"/>
      <c r="IWX58" s="375"/>
      <c r="IWY58" s="374"/>
      <c r="IWZ58" s="375"/>
      <c r="IXA58" s="374"/>
      <c r="IXB58" s="375"/>
      <c r="IXC58" s="374"/>
      <c r="IXD58" s="375"/>
      <c r="IXE58" s="374"/>
      <c r="IXF58" s="375"/>
      <c r="IXG58" s="374"/>
      <c r="IXH58" s="375"/>
      <c r="IXI58" s="374"/>
      <c r="IXJ58" s="375"/>
      <c r="IXK58" s="374"/>
      <c r="IXL58" s="375"/>
      <c r="IXM58" s="374"/>
      <c r="IXN58" s="375"/>
      <c r="IXO58" s="374"/>
      <c r="IXP58" s="375"/>
      <c r="IXQ58" s="374"/>
      <c r="IXR58" s="375"/>
      <c r="IXS58" s="374"/>
      <c r="IXT58" s="375"/>
      <c r="IXU58" s="374"/>
      <c r="IXV58" s="375"/>
      <c r="IXW58" s="374"/>
      <c r="IXX58" s="375"/>
      <c r="IXY58" s="374"/>
      <c r="IXZ58" s="375"/>
      <c r="IYA58" s="374"/>
      <c r="IYB58" s="375"/>
      <c r="IYC58" s="374"/>
      <c r="IYD58" s="375"/>
      <c r="IYE58" s="374"/>
      <c r="IYF58" s="375"/>
      <c r="IYG58" s="374"/>
      <c r="IYH58" s="375"/>
      <c r="IYI58" s="374"/>
      <c r="IYJ58" s="375"/>
      <c r="IYK58" s="374"/>
      <c r="IYL58" s="375"/>
      <c r="IYM58" s="374"/>
      <c r="IYN58" s="375"/>
      <c r="IYO58" s="374"/>
      <c r="IYP58" s="375"/>
      <c r="IYQ58" s="374"/>
      <c r="IYR58" s="375"/>
      <c r="IYS58" s="374"/>
      <c r="IYT58" s="375"/>
      <c r="IYU58" s="374"/>
      <c r="IYV58" s="375"/>
      <c r="IYW58" s="374"/>
      <c r="IYX58" s="375"/>
      <c r="IYY58" s="374"/>
      <c r="IYZ58" s="375"/>
      <c r="IZA58" s="374"/>
      <c r="IZB58" s="375"/>
      <c r="IZC58" s="374"/>
      <c r="IZD58" s="375"/>
      <c r="IZE58" s="374"/>
      <c r="IZF58" s="375"/>
      <c r="IZG58" s="374"/>
      <c r="IZH58" s="375"/>
      <c r="IZI58" s="374"/>
      <c r="IZJ58" s="375"/>
      <c r="IZK58" s="374"/>
      <c r="IZL58" s="375"/>
      <c r="IZM58" s="374"/>
      <c r="IZN58" s="375"/>
      <c r="IZO58" s="374"/>
      <c r="IZP58" s="375"/>
      <c r="IZQ58" s="374"/>
      <c r="IZR58" s="375"/>
      <c r="IZS58" s="374"/>
      <c r="IZT58" s="375"/>
      <c r="IZU58" s="374"/>
      <c r="IZV58" s="375"/>
      <c r="IZW58" s="374"/>
      <c r="IZX58" s="375"/>
      <c r="IZY58" s="374"/>
      <c r="IZZ58" s="375"/>
      <c r="JAA58" s="374"/>
      <c r="JAB58" s="375"/>
      <c r="JAC58" s="374"/>
      <c r="JAD58" s="375"/>
      <c r="JAE58" s="374"/>
      <c r="JAF58" s="375"/>
      <c r="JAG58" s="374"/>
      <c r="JAH58" s="375"/>
      <c r="JAI58" s="374"/>
      <c r="JAJ58" s="375"/>
      <c r="JAK58" s="374"/>
      <c r="JAL58" s="375"/>
      <c r="JAM58" s="374"/>
      <c r="JAN58" s="375"/>
      <c r="JAO58" s="374"/>
      <c r="JAP58" s="375"/>
      <c r="JAQ58" s="374"/>
      <c r="JAR58" s="375"/>
      <c r="JAS58" s="374"/>
      <c r="JAT58" s="375"/>
      <c r="JAU58" s="374"/>
      <c r="JAV58" s="375"/>
      <c r="JAW58" s="374"/>
      <c r="JAX58" s="375"/>
      <c r="JAY58" s="374"/>
      <c r="JAZ58" s="375"/>
      <c r="JBA58" s="374"/>
      <c r="JBB58" s="375"/>
      <c r="JBC58" s="374"/>
      <c r="JBD58" s="375"/>
      <c r="JBE58" s="374"/>
      <c r="JBF58" s="375"/>
      <c r="JBG58" s="374"/>
      <c r="JBH58" s="375"/>
      <c r="JBI58" s="374"/>
      <c r="JBJ58" s="375"/>
      <c r="JBK58" s="374"/>
      <c r="JBL58" s="375"/>
      <c r="JBM58" s="374"/>
      <c r="JBN58" s="375"/>
      <c r="JBO58" s="374"/>
      <c r="JBP58" s="375"/>
      <c r="JBQ58" s="374"/>
      <c r="JBR58" s="375"/>
      <c r="JBS58" s="374"/>
      <c r="JBT58" s="375"/>
      <c r="JBU58" s="374"/>
      <c r="JBV58" s="375"/>
      <c r="JBW58" s="374"/>
      <c r="JBX58" s="375"/>
      <c r="JBY58" s="374"/>
      <c r="JBZ58" s="375"/>
      <c r="JCA58" s="374"/>
      <c r="JCB58" s="375"/>
      <c r="JCC58" s="374"/>
      <c r="JCD58" s="375"/>
      <c r="JCE58" s="374"/>
      <c r="JCF58" s="375"/>
      <c r="JCG58" s="374"/>
      <c r="JCH58" s="375"/>
      <c r="JCI58" s="374"/>
      <c r="JCJ58" s="375"/>
      <c r="JCK58" s="374"/>
      <c r="JCL58" s="375"/>
      <c r="JCM58" s="374"/>
      <c r="JCN58" s="375"/>
      <c r="JCO58" s="374"/>
      <c r="JCP58" s="375"/>
      <c r="JCQ58" s="374"/>
      <c r="JCR58" s="375"/>
      <c r="JCS58" s="374"/>
      <c r="JCT58" s="375"/>
      <c r="JCU58" s="374"/>
      <c r="JCV58" s="375"/>
      <c r="JCW58" s="374"/>
      <c r="JCX58" s="375"/>
      <c r="JCY58" s="374"/>
      <c r="JCZ58" s="375"/>
      <c r="JDA58" s="374"/>
      <c r="JDB58" s="375"/>
      <c r="JDC58" s="374"/>
      <c r="JDD58" s="375"/>
      <c r="JDE58" s="374"/>
      <c r="JDF58" s="375"/>
      <c r="JDG58" s="374"/>
      <c r="JDH58" s="375"/>
      <c r="JDI58" s="374"/>
      <c r="JDJ58" s="375"/>
      <c r="JDK58" s="374"/>
      <c r="JDL58" s="375"/>
      <c r="JDM58" s="374"/>
      <c r="JDN58" s="375"/>
      <c r="JDO58" s="374"/>
      <c r="JDP58" s="375"/>
      <c r="JDQ58" s="374"/>
      <c r="JDR58" s="375"/>
      <c r="JDS58" s="374"/>
      <c r="JDT58" s="375"/>
      <c r="JDU58" s="374"/>
      <c r="JDV58" s="375"/>
      <c r="JDW58" s="374"/>
      <c r="JDX58" s="375"/>
      <c r="JDY58" s="374"/>
      <c r="JDZ58" s="375"/>
      <c r="JEA58" s="374"/>
      <c r="JEB58" s="375"/>
      <c r="JEC58" s="374"/>
      <c r="JED58" s="375"/>
      <c r="JEE58" s="374"/>
      <c r="JEF58" s="375"/>
      <c r="JEG58" s="374"/>
      <c r="JEH58" s="375"/>
      <c r="JEI58" s="374"/>
      <c r="JEJ58" s="375"/>
      <c r="JEK58" s="374"/>
      <c r="JEL58" s="375"/>
      <c r="JEM58" s="374"/>
      <c r="JEN58" s="375"/>
      <c r="JEO58" s="374"/>
      <c r="JEP58" s="375"/>
      <c r="JEQ58" s="374"/>
      <c r="JER58" s="375"/>
      <c r="JES58" s="374"/>
      <c r="JET58" s="375"/>
      <c r="JEU58" s="374"/>
      <c r="JEV58" s="375"/>
      <c r="JEW58" s="374"/>
      <c r="JEX58" s="375"/>
      <c r="JEY58" s="374"/>
      <c r="JEZ58" s="375"/>
      <c r="JFA58" s="374"/>
      <c r="JFB58" s="375"/>
      <c r="JFC58" s="374"/>
      <c r="JFD58" s="375"/>
      <c r="JFE58" s="374"/>
      <c r="JFF58" s="375"/>
      <c r="JFG58" s="374"/>
      <c r="JFH58" s="375"/>
      <c r="JFI58" s="374"/>
      <c r="JFJ58" s="375"/>
      <c r="JFK58" s="374"/>
      <c r="JFL58" s="375"/>
      <c r="JFM58" s="374"/>
      <c r="JFN58" s="375"/>
      <c r="JFO58" s="374"/>
      <c r="JFP58" s="375"/>
      <c r="JFQ58" s="374"/>
      <c r="JFR58" s="375"/>
      <c r="JFS58" s="374"/>
      <c r="JFT58" s="375"/>
      <c r="JFU58" s="374"/>
      <c r="JFV58" s="375"/>
      <c r="JFW58" s="374"/>
      <c r="JFX58" s="375"/>
      <c r="JFY58" s="374"/>
      <c r="JFZ58" s="375"/>
      <c r="JGA58" s="374"/>
      <c r="JGB58" s="375"/>
      <c r="JGC58" s="374"/>
      <c r="JGD58" s="375"/>
      <c r="JGE58" s="374"/>
      <c r="JGF58" s="375"/>
      <c r="JGG58" s="374"/>
      <c r="JGH58" s="375"/>
      <c r="JGI58" s="374"/>
      <c r="JGJ58" s="375"/>
      <c r="JGK58" s="374"/>
      <c r="JGL58" s="375"/>
      <c r="JGM58" s="374"/>
      <c r="JGN58" s="375"/>
      <c r="JGO58" s="374"/>
      <c r="JGP58" s="375"/>
      <c r="JGQ58" s="374"/>
      <c r="JGR58" s="375"/>
      <c r="JGS58" s="374"/>
      <c r="JGT58" s="375"/>
      <c r="JGU58" s="374"/>
      <c r="JGV58" s="375"/>
      <c r="JGW58" s="374"/>
      <c r="JGX58" s="375"/>
      <c r="JGY58" s="374"/>
      <c r="JGZ58" s="375"/>
      <c r="JHA58" s="374"/>
      <c r="JHB58" s="375"/>
      <c r="JHC58" s="374"/>
      <c r="JHD58" s="375"/>
      <c r="JHE58" s="374"/>
      <c r="JHF58" s="375"/>
      <c r="JHG58" s="374"/>
      <c r="JHH58" s="375"/>
      <c r="JHI58" s="374"/>
      <c r="JHJ58" s="375"/>
      <c r="JHK58" s="374"/>
      <c r="JHL58" s="375"/>
      <c r="JHM58" s="374"/>
      <c r="JHN58" s="375"/>
      <c r="JHO58" s="374"/>
      <c r="JHP58" s="375"/>
      <c r="JHQ58" s="374"/>
      <c r="JHR58" s="375"/>
      <c r="JHS58" s="374"/>
      <c r="JHT58" s="375"/>
      <c r="JHU58" s="374"/>
      <c r="JHV58" s="375"/>
      <c r="JHW58" s="374"/>
      <c r="JHX58" s="375"/>
      <c r="JHY58" s="374"/>
      <c r="JHZ58" s="375"/>
      <c r="JIA58" s="374"/>
      <c r="JIB58" s="375"/>
      <c r="JIC58" s="374"/>
      <c r="JID58" s="375"/>
      <c r="JIE58" s="374"/>
      <c r="JIF58" s="375"/>
      <c r="JIG58" s="374"/>
      <c r="JIH58" s="375"/>
      <c r="JII58" s="374"/>
      <c r="JIJ58" s="375"/>
      <c r="JIK58" s="374"/>
      <c r="JIL58" s="375"/>
      <c r="JIM58" s="374"/>
      <c r="JIN58" s="375"/>
      <c r="JIO58" s="374"/>
      <c r="JIP58" s="375"/>
      <c r="JIQ58" s="374"/>
      <c r="JIR58" s="375"/>
      <c r="JIS58" s="374"/>
      <c r="JIT58" s="375"/>
      <c r="JIU58" s="374"/>
      <c r="JIV58" s="375"/>
      <c r="JIW58" s="374"/>
      <c r="JIX58" s="375"/>
      <c r="JIY58" s="374"/>
      <c r="JIZ58" s="375"/>
      <c r="JJA58" s="374"/>
      <c r="JJB58" s="375"/>
      <c r="JJC58" s="374"/>
      <c r="JJD58" s="375"/>
      <c r="JJE58" s="374"/>
      <c r="JJF58" s="375"/>
      <c r="JJG58" s="374"/>
      <c r="JJH58" s="375"/>
      <c r="JJI58" s="374"/>
      <c r="JJJ58" s="375"/>
      <c r="JJK58" s="374"/>
      <c r="JJL58" s="375"/>
      <c r="JJM58" s="374"/>
      <c r="JJN58" s="375"/>
      <c r="JJO58" s="374"/>
      <c r="JJP58" s="375"/>
      <c r="JJQ58" s="374"/>
      <c r="JJR58" s="375"/>
      <c r="JJS58" s="374"/>
      <c r="JJT58" s="375"/>
      <c r="JJU58" s="374"/>
      <c r="JJV58" s="375"/>
      <c r="JJW58" s="374"/>
      <c r="JJX58" s="375"/>
      <c r="JJY58" s="374"/>
      <c r="JJZ58" s="375"/>
      <c r="JKA58" s="374"/>
      <c r="JKB58" s="375"/>
      <c r="JKC58" s="374"/>
      <c r="JKD58" s="375"/>
      <c r="JKE58" s="374"/>
      <c r="JKF58" s="375"/>
      <c r="JKG58" s="374"/>
      <c r="JKH58" s="375"/>
      <c r="JKI58" s="374"/>
      <c r="JKJ58" s="375"/>
      <c r="JKK58" s="374"/>
      <c r="JKL58" s="375"/>
      <c r="JKM58" s="374"/>
      <c r="JKN58" s="375"/>
      <c r="JKO58" s="374"/>
      <c r="JKP58" s="375"/>
      <c r="JKQ58" s="374"/>
      <c r="JKR58" s="375"/>
      <c r="JKS58" s="374"/>
      <c r="JKT58" s="375"/>
      <c r="JKU58" s="374"/>
      <c r="JKV58" s="375"/>
      <c r="JKW58" s="374"/>
      <c r="JKX58" s="375"/>
      <c r="JKY58" s="374"/>
      <c r="JKZ58" s="375"/>
      <c r="JLA58" s="374"/>
      <c r="JLB58" s="375"/>
      <c r="JLC58" s="374"/>
      <c r="JLD58" s="375"/>
      <c r="JLE58" s="374"/>
      <c r="JLF58" s="375"/>
      <c r="JLG58" s="374"/>
      <c r="JLH58" s="375"/>
      <c r="JLI58" s="374"/>
      <c r="JLJ58" s="375"/>
      <c r="JLK58" s="374"/>
      <c r="JLL58" s="375"/>
      <c r="JLM58" s="374"/>
      <c r="JLN58" s="375"/>
      <c r="JLO58" s="374"/>
      <c r="JLP58" s="375"/>
      <c r="JLQ58" s="374"/>
      <c r="JLR58" s="375"/>
      <c r="JLS58" s="374"/>
      <c r="JLT58" s="375"/>
      <c r="JLU58" s="374"/>
      <c r="JLV58" s="375"/>
      <c r="JLW58" s="374"/>
      <c r="JLX58" s="375"/>
      <c r="JLY58" s="374"/>
      <c r="JLZ58" s="375"/>
      <c r="JMA58" s="374"/>
      <c r="JMB58" s="375"/>
      <c r="JMC58" s="374"/>
      <c r="JMD58" s="375"/>
      <c r="JME58" s="374"/>
      <c r="JMF58" s="375"/>
      <c r="JMG58" s="374"/>
      <c r="JMH58" s="375"/>
      <c r="JMI58" s="374"/>
      <c r="JMJ58" s="375"/>
      <c r="JMK58" s="374"/>
      <c r="JML58" s="375"/>
      <c r="JMM58" s="374"/>
      <c r="JMN58" s="375"/>
      <c r="JMO58" s="374"/>
      <c r="JMP58" s="375"/>
      <c r="JMQ58" s="374"/>
      <c r="JMR58" s="375"/>
      <c r="JMS58" s="374"/>
      <c r="JMT58" s="375"/>
      <c r="JMU58" s="374"/>
      <c r="JMV58" s="375"/>
      <c r="JMW58" s="374"/>
      <c r="JMX58" s="375"/>
      <c r="JMY58" s="374"/>
      <c r="JMZ58" s="375"/>
      <c r="JNA58" s="374"/>
      <c r="JNB58" s="375"/>
      <c r="JNC58" s="374"/>
      <c r="JND58" s="375"/>
      <c r="JNE58" s="374"/>
      <c r="JNF58" s="375"/>
      <c r="JNG58" s="374"/>
      <c r="JNH58" s="375"/>
      <c r="JNI58" s="374"/>
      <c r="JNJ58" s="375"/>
      <c r="JNK58" s="374"/>
      <c r="JNL58" s="375"/>
      <c r="JNM58" s="374"/>
      <c r="JNN58" s="375"/>
      <c r="JNO58" s="374"/>
      <c r="JNP58" s="375"/>
      <c r="JNQ58" s="374"/>
      <c r="JNR58" s="375"/>
      <c r="JNS58" s="374"/>
      <c r="JNT58" s="375"/>
      <c r="JNU58" s="374"/>
      <c r="JNV58" s="375"/>
      <c r="JNW58" s="374"/>
      <c r="JNX58" s="375"/>
      <c r="JNY58" s="374"/>
      <c r="JNZ58" s="375"/>
      <c r="JOA58" s="374"/>
      <c r="JOB58" s="375"/>
      <c r="JOC58" s="374"/>
      <c r="JOD58" s="375"/>
      <c r="JOE58" s="374"/>
      <c r="JOF58" s="375"/>
      <c r="JOG58" s="374"/>
      <c r="JOH58" s="375"/>
      <c r="JOI58" s="374"/>
      <c r="JOJ58" s="375"/>
      <c r="JOK58" s="374"/>
      <c r="JOL58" s="375"/>
      <c r="JOM58" s="374"/>
      <c r="JON58" s="375"/>
      <c r="JOO58" s="374"/>
      <c r="JOP58" s="375"/>
      <c r="JOQ58" s="374"/>
      <c r="JOR58" s="375"/>
      <c r="JOS58" s="374"/>
      <c r="JOT58" s="375"/>
      <c r="JOU58" s="374"/>
      <c r="JOV58" s="375"/>
      <c r="JOW58" s="374"/>
      <c r="JOX58" s="375"/>
      <c r="JOY58" s="374"/>
      <c r="JOZ58" s="375"/>
      <c r="JPA58" s="374"/>
      <c r="JPB58" s="375"/>
      <c r="JPC58" s="374"/>
      <c r="JPD58" s="375"/>
      <c r="JPE58" s="374"/>
      <c r="JPF58" s="375"/>
      <c r="JPG58" s="374"/>
      <c r="JPH58" s="375"/>
      <c r="JPI58" s="374"/>
      <c r="JPJ58" s="375"/>
      <c r="JPK58" s="374"/>
      <c r="JPL58" s="375"/>
      <c r="JPM58" s="374"/>
      <c r="JPN58" s="375"/>
      <c r="JPO58" s="374"/>
      <c r="JPP58" s="375"/>
      <c r="JPQ58" s="374"/>
      <c r="JPR58" s="375"/>
      <c r="JPS58" s="374"/>
      <c r="JPT58" s="375"/>
      <c r="JPU58" s="374"/>
      <c r="JPV58" s="375"/>
      <c r="JPW58" s="374"/>
      <c r="JPX58" s="375"/>
      <c r="JPY58" s="374"/>
      <c r="JPZ58" s="375"/>
      <c r="JQA58" s="374"/>
      <c r="JQB58" s="375"/>
      <c r="JQC58" s="374"/>
      <c r="JQD58" s="375"/>
      <c r="JQE58" s="374"/>
      <c r="JQF58" s="375"/>
      <c r="JQG58" s="374"/>
      <c r="JQH58" s="375"/>
      <c r="JQI58" s="374"/>
      <c r="JQJ58" s="375"/>
      <c r="JQK58" s="374"/>
      <c r="JQL58" s="375"/>
      <c r="JQM58" s="374"/>
      <c r="JQN58" s="375"/>
      <c r="JQO58" s="374"/>
      <c r="JQP58" s="375"/>
      <c r="JQQ58" s="374"/>
      <c r="JQR58" s="375"/>
      <c r="JQS58" s="374"/>
      <c r="JQT58" s="375"/>
      <c r="JQU58" s="374"/>
      <c r="JQV58" s="375"/>
      <c r="JQW58" s="374"/>
      <c r="JQX58" s="375"/>
      <c r="JQY58" s="374"/>
      <c r="JQZ58" s="375"/>
      <c r="JRA58" s="374"/>
      <c r="JRB58" s="375"/>
      <c r="JRC58" s="374"/>
      <c r="JRD58" s="375"/>
      <c r="JRE58" s="374"/>
      <c r="JRF58" s="375"/>
      <c r="JRG58" s="374"/>
      <c r="JRH58" s="375"/>
      <c r="JRI58" s="374"/>
      <c r="JRJ58" s="375"/>
      <c r="JRK58" s="374"/>
      <c r="JRL58" s="375"/>
      <c r="JRM58" s="374"/>
      <c r="JRN58" s="375"/>
      <c r="JRO58" s="374"/>
      <c r="JRP58" s="375"/>
      <c r="JRQ58" s="374"/>
      <c r="JRR58" s="375"/>
      <c r="JRS58" s="374"/>
      <c r="JRT58" s="375"/>
      <c r="JRU58" s="374"/>
      <c r="JRV58" s="375"/>
      <c r="JRW58" s="374"/>
      <c r="JRX58" s="375"/>
      <c r="JRY58" s="374"/>
      <c r="JRZ58" s="375"/>
      <c r="JSA58" s="374"/>
      <c r="JSB58" s="375"/>
      <c r="JSC58" s="374"/>
      <c r="JSD58" s="375"/>
      <c r="JSE58" s="374"/>
      <c r="JSF58" s="375"/>
      <c r="JSG58" s="374"/>
      <c r="JSH58" s="375"/>
      <c r="JSI58" s="374"/>
      <c r="JSJ58" s="375"/>
      <c r="JSK58" s="374"/>
      <c r="JSL58" s="375"/>
      <c r="JSM58" s="374"/>
      <c r="JSN58" s="375"/>
      <c r="JSO58" s="374"/>
      <c r="JSP58" s="375"/>
      <c r="JSQ58" s="374"/>
      <c r="JSR58" s="375"/>
      <c r="JSS58" s="374"/>
      <c r="JST58" s="375"/>
      <c r="JSU58" s="374"/>
      <c r="JSV58" s="375"/>
      <c r="JSW58" s="374"/>
      <c r="JSX58" s="375"/>
      <c r="JSY58" s="374"/>
      <c r="JSZ58" s="375"/>
      <c r="JTA58" s="374"/>
      <c r="JTB58" s="375"/>
      <c r="JTC58" s="374"/>
      <c r="JTD58" s="375"/>
      <c r="JTE58" s="374"/>
      <c r="JTF58" s="375"/>
      <c r="JTG58" s="374"/>
      <c r="JTH58" s="375"/>
      <c r="JTI58" s="374"/>
      <c r="JTJ58" s="375"/>
      <c r="JTK58" s="374"/>
      <c r="JTL58" s="375"/>
      <c r="JTM58" s="374"/>
      <c r="JTN58" s="375"/>
      <c r="JTO58" s="374"/>
      <c r="JTP58" s="375"/>
      <c r="JTQ58" s="374"/>
      <c r="JTR58" s="375"/>
      <c r="JTS58" s="374"/>
      <c r="JTT58" s="375"/>
      <c r="JTU58" s="374"/>
      <c r="JTV58" s="375"/>
      <c r="JTW58" s="374"/>
      <c r="JTX58" s="375"/>
      <c r="JTY58" s="374"/>
      <c r="JTZ58" s="375"/>
      <c r="JUA58" s="374"/>
      <c r="JUB58" s="375"/>
      <c r="JUC58" s="374"/>
      <c r="JUD58" s="375"/>
      <c r="JUE58" s="374"/>
      <c r="JUF58" s="375"/>
      <c r="JUG58" s="374"/>
      <c r="JUH58" s="375"/>
      <c r="JUI58" s="374"/>
      <c r="JUJ58" s="375"/>
      <c r="JUK58" s="374"/>
      <c r="JUL58" s="375"/>
      <c r="JUM58" s="374"/>
      <c r="JUN58" s="375"/>
      <c r="JUO58" s="374"/>
      <c r="JUP58" s="375"/>
      <c r="JUQ58" s="374"/>
      <c r="JUR58" s="375"/>
      <c r="JUS58" s="374"/>
      <c r="JUT58" s="375"/>
      <c r="JUU58" s="374"/>
      <c r="JUV58" s="375"/>
      <c r="JUW58" s="374"/>
      <c r="JUX58" s="375"/>
      <c r="JUY58" s="374"/>
      <c r="JUZ58" s="375"/>
      <c r="JVA58" s="374"/>
      <c r="JVB58" s="375"/>
      <c r="JVC58" s="374"/>
      <c r="JVD58" s="375"/>
      <c r="JVE58" s="374"/>
      <c r="JVF58" s="375"/>
      <c r="JVG58" s="374"/>
      <c r="JVH58" s="375"/>
      <c r="JVI58" s="374"/>
      <c r="JVJ58" s="375"/>
      <c r="JVK58" s="374"/>
      <c r="JVL58" s="375"/>
      <c r="JVM58" s="374"/>
      <c r="JVN58" s="375"/>
      <c r="JVO58" s="374"/>
      <c r="JVP58" s="375"/>
      <c r="JVQ58" s="374"/>
      <c r="JVR58" s="375"/>
      <c r="JVS58" s="374"/>
      <c r="JVT58" s="375"/>
      <c r="JVU58" s="374"/>
      <c r="JVV58" s="375"/>
      <c r="JVW58" s="374"/>
      <c r="JVX58" s="375"/>
      <c r="JVY58" s="374"/>
      <c r="JVZ58" s="375"/>
      <c r="JWA58" s="374"/>
      <c r="JWB58" s="375"/>
      <c r="JWC58" s="374"/>
      <c r="JWD58" s="375"/>
      <c r="JWE58" s="374"/>
      <c r="JWF58" s="375"/>
      <c r="JWG58" s="374"/>
      <c r="JWH58" s="375"/>
      <c r="JWI58" s="374"/>
      <c r="JWJ58" s="375"/>
      <c r="JWK58" s="374"/>
      <c r="JWL58" s="375"/>
      <c r="JWM58" s="374"/>
      <c r="JWN58" s="375"/>
      <c r="JWO58" s="374"/>
      <c r="JWP58" s="375"/>
      <c r="JWQ58" s="374"/>
      <c r="JWR58" s="375"/>
      <c r="JWS58" s="374"/>
      <c r="JWT58" s="375"/>
      <c r="JWU58" s="374"/>
      <c r="JWV58" s="375"/>
      <c r="JWW58" s="374"/>
      <c r="JWX58" s="375"/>
      <c r="JWY58" s="374"/>
      <c r="JWZ58" s="375"/>
      <c r="JXA58" s="374"/>
      <c r="JXB58" s="375"/>
      <c r="JXC58" s="374"/>
      <c r="JXD58" s="375"/>
      <c r="JXE58" s="374"/>
      <c r="JXF58" s="375"/>
      <c r="JXG58" s="374"/>
      <c r="JXH58" s="375"/>
      <c r="JXI58" s="374"/>
      <c r="JXJ58" s="375"/>
      <c r="JXK58" s="374"/>
      <c r="JXL58" s="375"/>
      <c r="JXM58" s="374"/>
      <c r="JXN58" s="375"/>
      <c r="JXO58" s="374"/>
      <c r="JXP58" s="375"/>
      <c r="JXQ58" s="374"/>
      <c r="JXR58" s="375"/>
      <c r="JXS58" s="374"/>
      <c r="JXT58" s="375"/>
      <c r="JXU58" s="374"/>
      <c r="JXV58" s="375"/>
      <c r="JXW58" s="374"/>
      <c r="JXX58" s="375"/>
      <c r="JXY58" s="374"/>
      <c r="JXZ58" s="375"/>
      <c r="JYA58" s="374"/>
      <c r="JYB58" s="375"/>
      <c r="JYC58" s="374"/>
      <c r="JYD58" s="375"/>
      <c r="JYE58" s="374"/>
      <c r="JYF58" s="375"/>
      <c r="JYG58" s="374"/>
      <c r="JYH58" s="375"/>
      <c r="JYI58" s="374"/>
      <c r="JYJ58" s="375"/>
      <c r="JYK58" s="374"/>
      <c r="JYL58" s="375"/>
      <c r="JYM58" s="374"/>
      <c r="JYN58" s="375"/>
      <c r="JYO58" s="374"/>
      <c r="JYP58" s="375"/>
      <c r="JYQ58" s="374"/>
      <c r="JYR58" s="375"/>
      <c r="JYS58" s="374"/>
      <c r="JYT58" s="375"/>
      <c r="JYU58" s="374"/>
      <c r="JYV58" s="375"/>
      <c r="JYW58" s="374"/>
      <c r="JYX58" s="375"/>
      <c r="JYY58" s="374"/>
      <c r="JYZ58" s="375"/>
      <c r="JZA58" s="374"/>
      <c r="JZB58" s="375"/>
      <c r="JZC58" s="374"/>
      <c r="JZD58" s="375"/>
      <c r="JZE58" s="374"/>
      <c r="JZF58" s="375"/>
      <c r="JZG58" s="374"/>
      <c r="JZH58" s="375"/>
      <c r="JZI58" s="374"/>
      <c r="JZJ58" s="375"/>
      <c r="JZK58" s="374"/>
      <c r="JZL58" s="375"/>
      <c r="JZM58" s="374"/>
      <c r="JZN58" s="375"/>
      <c r="JZO58" s="374"/>
      <c r="JZP58" s="375"/>
      <c r="JZQ58" s="374"/>
      <c r="JZR58" s="375"/>
      <c r="JZS58" s="374"/>
      <c r="JZT58" s="375"/>
      <c r="JZU58" s="374"/>
      <c r="JZV58" s="375"/>
      <c r="JZW58" s="374"/>
      <c r="JZX58" s="375"/>
      <c r="JZY58" s="374"/>
      <c r="JZZ58" s="375"/>
      <c r="KAA58" s="374"/>
      <c r="KAB58" s="375"/>
      <c r="KAC58" s="374"/>
      <c r="KAD58" s="375"/>
      <c r="KAE58" s="374"/>
      <c r="KAF58" s="375"/>
      <c r="KAG58" s="374"/>
      <c r="KAH58" s="375"/>
      <c r="KAI58" s="374"/>
      <c r="KAJ58" s="375"/>
      <c r="KAK58" s="374"/>
      <c r="KAL58" s="375"/>
      <c r="KAM58" s="374"/>
      <c r="KAN58" s="375"/>
      <c r="KAO58" s="374"/>
      <c r="KAP58" s="375"/>
      <c r="KAQ58" s="374"/>
      <c r="KAR58" s="375"/>
      <c r="KAS58" s="374"/>
      <c r="KAT58" s="375"/>
      <c r="KAU58" s="374"/>
      <c r="KAV58" s="375"/>
      <c r="KAW58" s="374"/>
      <c r="KAX58" s="375"/>
      <c r="KAY58" s="374"/>
      <c r="KAZ58" s="375"/>
      <c r="KBA58" s="374"/>
      <c r="KBB58" s="375"/>
      <c r="KBC58" s="374"/>
      <c r="KBD58" s="375"/>
      <c r="KBE58" s="374"/>
      <c r="KBF58" s="375"/>
      <c r="KBG58" s="374"/>
      <c r="KBH58" s="375"/>
      <c r="KBI58" s="374"/>
      <c r="KBJ58" s="375"/>
      <c r="KBK58" s="374"/>
      <c r="KBL58" s="375"/>
      <c r="KBM58" s="374"/>
      <c r="KBN58" s="375"/>
      <c r="KBO58" s="374"/>
      <c r="KBP58" s="375"/>
      <c r="KBQ58" s="374"/>
      <c r="KBR58" s="375"/>
      <c r="KBS58" s="374"/>
      <c r="KBT58" s="375"/>
      <c r="KBU58" s="374"/>
      <c r="KBV58" s="375"/>
      <c r="KBW58" s="374"/>
      <c r="KBX58" s="375"/>
      <c r="KBY58" s="374"/>
      <c r="KBZ58" s="375"/>
      <c r="KCA58" s="374"/>
      <c r="KCB58" s="375"/>
      <c r="KCC58" s="374"/>
      <c r="KCD58" s="375"/>
      <c r="KCE58" s="374"/>
      <c r="KCF58" s="375"/>
      <c r="KCG58" s="374"/>
      <c r="KCH58" s="375"/>
      <c r="KCI58" s="374"/>
      <c r="KCJ58" s="375"/>
      <c r="KCK58" s="374"/>
      <c r="KCL58" s="375"/>
      <c r="KCM58" s="374"/>
      <c r="KCN58" s="375"/>
      <c r="KCO58" s="374"/>
      <c r="KCP58" s="375"/>
      <c r="KCQ58" s="374"/>
      <c r="KCR58" s="375"/>
      <c r="KCS58" s="374"/>
      <c r="KCT58" s="375"/>
      <c r="KCU58" s="374"/>
      <c r="KCV58" s="375"/>
      <c r="KCW58" s="374"/>
      <c r="KCX58" s="375"/>
      <c r="KCY58" s="374"/>
      <c r="KCZ58" s="375"/>
      <c r="KDA58" s="374"/>
      <c r="KDB58" s="375"/>
      <c r="KDC58" s="374"/>
      <c r="KDD58" s="375"/>
      <c r="KDE58" s="374"/>
      <c r="KDF58" s="375"/>
      <c r="KDG58" s="374"/>
      <c r="KDH58" s="375"/>
      <c r="KDI58" s="374"/>
      <c r="KDJ58" s="375"/>
      <c r="KDK58" s="374"/>
      <c r="KDL58" s="375"/>
      <c r="KDM58" s="374"/>
      <c r="KDN58" s="375"/>
      <c r="KDO58" s="374"/>
      <c r="KDP58" s="375"/>
      <c r="KDQ58" s="374"/>
      <c r="KDR58" s="375"/>
      <c r="KDS58" s="374"/>
      <c r="KDT58" s="375"/>
      <c r="KDU58" s="374"/>
      <c r="KDV58" s="375"/>
      <c r="KDW58" s="374"/>
      <c r="KDX58" s="375"/>
      <c r="KDY58" s="374"/>
      <c r="KDZ58" s="375"/>
      <c r="KEA58" s="374"/>
      <c r="KEB58" s="375"/>
      <c r="KEC58" s="374"/>
      <c r="KED58" s="375"/>
      <c r="KEE58" s="374"/>
      <c r="KEF58" s="375"/>
      <c r="KEG58" s="374"/>
      <c r="KEH58" s="375"/>
      <c r="KEI58" s="374"/>
      <c r="KEJ58" s="375"/>
      <c r="KEK58" s="374"/>
      <c r="KEL58" s="375"/>
      <c r="KEM58" s="374"/>
      <c r="KEN58" s="375"/>
      <c r="KEO58" s="374"/>
      <c r="KEP58" s="375"/>
      <c r="KEQ58" s="374"/>
      <c r="KER58" s="375"/>
      <c r="KES58" s="374"/>
      <c r="KET58" s="375"/>
      <c r="KEU58" s="374"/>
      <c r="KEV58" s="375"/>
      <c r="KEW58" s="374"/>
      <c r="KEX58" s="375"/>
      <c r="KEY58" s="374"/>
      <c r="KEZ58" s="375"/>
      <c r="KFA58" s="374"/>
      <c r="KFB58" s="375"/>
      <c r="KFC58" s="374"/>
      <c r="KFD58" s="375"/>
      <c r="KFE58" s="374"/>
      <c r="KFF58" s="375"/>
      <c r="KFG58" s="374"/>
      <c r="KFH58" s="375"/>
      <c r="KFI58" s="374"/>
      <c r="KFJ58" s="375"/>
      <c r="KFK58" s="374"/>
      <c r="KFL58" s="375"/>
      <c r="KFM58" s="374"/>
      <c r="KFN58" s="375"/>
      <c r="KFO58" s="374"/>
      <c r="KFP58" s="375"/>
      <c r="KFQ58" s="374"/>
      <c r="KFR58" s="375"/>
      <c r="KFS58" s="374"/>
      <c r="KFT58" s="375"/>
      <c r="KFU58" s="374"/>
      <c r="KFV58" s="375"/>
      <c r="KFW58" s="374"/>
      <c r="KFX58" s="375"/>
      <c r="KFY58" s="374"/>
      <c r="KFZ58" s="375"/>
      <c r="KGA58" s="374"/>
      <c r="KGB58" s="375"/>
      <c r="KGC58" s="374"/>
      <c r="KGD58" s="375"/>
      <c r="KGE58" s="374"/>
      <c r="KGF58" s="375"/>
      <c r="KGG58" s="374"/>
      <c r="KGH58" s="375"/>
      <c r="KGI58" s="374"/>
      <c r="KGJ58" s="375"/>
      <c r="KGK58" s="374"/>
      <c r="KGL58" s="375"/>
      <c r="KGM58" s="374"/>
      <c r="KGN58" s="375"/>
      <c r="KGO58" s="374"/>
      <c r="KGP58" s="375"/>
      <c r="KGQ58" s="374"/>
      <c r="KGR58" s="375"/>
      <c r="KGS58" s="374"/>
      <c r="KGT58" s="375"/>
      <c r="KGU58" s="374"/>
      <c r="KGV58" s="375"/>
      <c r="KGW58" s="374"/>
      <c r="KGX58" s="375"/>
      <c r="KGY58" s="374"/>
      <c r="KGZ58" s="375"/>
      <c r="KHA58" s="374"/>
      <c r="KHB58" s="375"/>
      <c r="KHC58" s="374"/>
      <c r="KHD58" s="375"/>
      <c r="KHE58" s="374"/>
      <c r="KHF58" s="375"/>
      <c r="KHG58" s="374"/>
      <c r="KHH58" s="375"/>
      <c r="KHI58" s="374"/>
      <c r="KHJ58" s="375"/>
      <c r="KHK58" s="374"/>
      <c r="KHL58" s="375"/>
      <c r="KHM58" s="374"/>
      <c r="KHN58" s="375"/>
      <c r="KHO58" s="374"/>
      <c r="KHP58" s="375"/>
      <c r="KHQ58" s="374"/>
      <c r="KHR58" s="375"/>
      <c r="KHS58" s="374"/>
      <c r="KHT58" s="375"/>
      <c r="KHU58" s="374"/>
      <c r="KHV58" s="375"/>
      <c r="KHW58" s="374"/>
      <c r="KHX58" s="375"/>
      <c r="KHY58" s="374"/>
      <c r="KHZ58" s="375"/>
      <c r="KIA58" s="374"/>
      <c r="KIB58" s="375"/>
      <c r="KIC58" s="374"/>
      <c r="KID58" s="375"/>
      <c r="KIE58" s="374"/>
      <c r="KIF58" s="375"/>
      <c r="KIG58" s="374"/>
      <c r="KIH58" s="375"/>
      <c r="KII58" s="374"/>
      <c r="KIJ58" s="375"/>
      <c r="KIK58" s="374"/>
      <c r="KIL58" s="375"/>
      <c r="KIM58" s="374"/>
      <c r="KIN58" s="375"/>
      <c r="KIO58" s="374"/>
      <c r="KIP58" s="375"/>
      <c r="KIQ58" s="374"/>
      <c r="KIR58" s="375"/>
      <c r="KIS58" s="374"/>
      <c r="KIT58" s="375"/>
      <c r="KIU58" s="374"/>
      <c r="KIV58" s="375"/>
      <c r="KIW58" s="374"/>
      <c r="KIX58" s="375"/>
      <c r="KIY58" s="374"/>
      <c r="KIZ58" s="375"/>
      <c r="KJA58" s="374"/>
      <c r="KJB58" s="375"/>
      <c r="KJC58" s="374"/>
      <c r="KJD58" s="375"/>
      <c r="KJE58" s="374"/>
      <c r="KJF58" s="375"/>
      <c r="KJG58" s="374"/>
      <c r="KJH58" s="375"/>
      <c r="KJI58" s="374"/>
      <c r="KJJ58" s="375"/>
      <c r="KJK58" s="374"/>
      <c r="KJL58" s="375"/>
      <c r="KJM58" s="374"/>
      <c r="KJN58" s="375"/>
      <c r="KJO58" s="374"/>
      <c r="KJP58" s="375"/>
      <c r="KJQ58" s="374"/>
      <c r="KJR58" s="375"/>
      <c r="KJS58" s="374"/>
      <c r="KJT58" s="375"/>
      <c r="KJU58" s="374"/>
      <c r="KJV58" s="375"/>
      <c r="KJW58" s="374"/>
      <c r="KJX58" s="375"/>
      <c r="KJY58" s="374"/>
      <c r="KJZ58" s="375"/>
      <c r="KKA58" s="374"/>
      <c r="KKB58" s="375"/>
      <c r="KKC58" s="374"/>
      <c r="KKD58" s="375"/>
      <c r="KKE58" s="374"/>
      <c r="KKF58" s="375"/>
      <c r="KKG58" s="374"/>
      <c r="KKH58" s="375"/>
      <c r="KKI58" s="374"/>
      <c r="KKJ58" s="375"/>
      <c r="KKK58" s="374"/>
      <c r="KKL58" s="375"/>
      <c r="KKM58" s="374"/>
      <c r="KKN58" s="375"/>
      <c r="KKO58" s="374"/>
      <c r="KKP58" s="375"/>
      <c r="KKQ58" s="374"/>
      <c r="KKR58" s="375"/>
      <c r="KKS58" s="374"/>
      <c r="KKT58" s="375"/>
      <c r="KKU58" s="374"/>
      <c r="KKV58" s="375"/>
      <c r="KKW58" s="374"/>
      <c r="KKX58" s="375"/>
      <c r="KKY58" s="374"/>
      <c r="KKZ58" s="375"/>
      <c r="KLA58" s="374"/>
      <c r="KLB58" s="375"/>
      <c r="KLC58" s="374"/>
      <c r="KLD58" s="375"/>
      <c r="KLE58" s="374"/>
      <c r="KLF58" s="375"/>
      <c r="KLG58" s="374"/>
      <c r="KLH58" s="375"/>
      <c r="KLI58" s="374"/>
      <c r="KLJ58" s="375"/>
      <c r="KLK58" s="374"/>
      <c r="KLL58" s="375"/>
      <c r="KLM58" s="374"/>
      <c r="KLN58" s="375"/>
      <c r="KLO58" s="374"/>
      <c r="KLP58" s="375"/>
      <c r="KLQ58" s="374"/>
      <c r="KLR58" s="375"/>
      <c r="KLS58" s="374"/>
      <c r="KLT58" s="375"/>
      <c r="KLU58" s="374"/>
      <c r="KLV58" s="375"/>
      <c r="KLW58" s="374"/>
      <c r="KLX58" s="375"/>
      <c r="KLY58" s="374"/>
      <c r="KLZ58" s="375"/>
      <c r="KMA58" s="374"/>
      <c r="KMB58" s="375"/>
      <c r="KMC58" s="374"/>
      <c r="KMD58" s="375"/>
      <c r="KME58" s="374"/>
      <c r="KMF58" s="375"/>
      <c r="KMG58" s="374"/>
      <c r="KMH58" s="375"/>
      <c r="KMI58" s="374"/>
      <c r="KMJ58" s="375"/>
      <c r="KMK58" s="374"/>
      <c r="KML58" s="375"/>
      <c r="KMM58" s="374"/>
      <c r="KMN58" s="375"/>
      <c r="KMO58" s="374"/>
      <c r="KMP58" s="375"/>
      <c r="KMQ58" s="374"/>
      <c r="KMR58" s="375"/>
      <c r="KMS58" s="374"/>
      <c r="KMT58" s="375"/>
      <c r="KMU58" s="374"/>
      <c r="KMV58" s="375"/>
      <c r="KMW58" s="374"/>
      <c r="KMX58" s="375"/>
      <c r="KMY58" s="374"/>
      <c r="KMZ58" s="375"/>
      <c r="KNA58" s="374"/>
      <c r="KNB58" s="375"/>
      <c r="KNC58" s="374"/>
      <c r="KND58" s="375"/>
      <c r="KNE58" s="374"/>
      <c r="KNF58" s="375"/>
      <c r="KNG58" s="374"/>
      <c r="KNH58" s="375"/>
      <c r="KNI58" s="374"/>
      <c r="KNJ58" s="375"/>
      <c r="KNK58" s="374"/>
      <c r="KNL58" s="375"/>
      <c r="KNM58" s="374"/>
      <c r="KNN58" s="375"/>
      <c r="KNO58" s="374"/>
      <c r="KNP58" s="375"/>
      <c r="KNQ58" s="374"/>
      <c r="KNR58" s="375"/>
      <c r="KNS58" s="374"/>
      <c r="KNT58" s="375"/>
      <c r="KNU58" s="374"/>
      <c r="KNV58" s="375"/>
      <c r="KNW58" s="374"/>
      <c r="KNX58" s="375"/>
      <c r="KNY58" s="374"/>
      <c r="KNZ58" s="375"/>
      <c r="KOA58" s="374"/>
      <c r="KOB58" s="375"/>
      <c r="KOC58" s="374"/>
      <c r="KOD58" s="375"/>
      <c r="KOE58" s="374"/>
      <c r="KOF58" s="375"/>
      <c r="KOG58" s="374"/>
      <c r="KOH58" s="375"/>
      <c r="KOI58" s="374"/>
      <c r="KOJ58" s="375"/>
      <c r="KOK58" s="374"/>
      <c r="KOL58" s="375"/>
      <c r="KOM58" s="374"/>
      <c r="KON58" s="375"/>
      <c r="KOO58" s="374"/>
      <c r="KOP58" s="375"/>
      <c r="KOQ58" s="374"/>
      <c r="KOR58" s="375"/>
      <c r="KOS58" s="374"/>
      <c r="KOT58" s="375"/>
      <c r="KOU58" s="374"/>
      <c r="KOV58" s="375"/>
      <c r="KOW58" s="374"/>
      <c r="KOX58" s="375"/>
      <c r="KOY58" s="374"/>
      <c r="KOZ58" s="375"/>
      <c r="KPA58" s="374"/>
      <c r="KPB58" s="375"/>
      <c r="KPC58" s="374"/>
      <c r="KPD58" s="375"/>
      <c r="KPE58" s="374"/>
      <c r="KPF58" s="375"/>
      <c r="KPG58" s="374"/>
      <c r="KPH58" s="375"/>
      <c r="KPI58" s="374"/>
      <c r="KPJ58" s="375"/>
      <c r="KPK58" s="374"/>
      <c r="KPL58" s="375"/>
      <c r="KPM58" s="374"/>
      <c r="KPN58" s="375"/>
      <c r="KPO58" s="374"/>
      <c r="KPP58" s="375"/>
      <c r="KPQ58" s="374"/>
      <c r="KPR58" s="375"/>
      <c r="KPS58" s="374"/>
      <c r="KPT58" s="375"/>
      <c r="KPU58" s="374"/>
      <c r="KPV58" s="375"/>
      <c r="KPW58" s="374"/>
      <c r="KPX58" s="375"/>
      <c r="KPY58" s="374"/>
      <c r="KPZ58" s="375"/>
      <c r="KQA58" s="374"/>
      <c r="KQB58" s="375"/>
      <c r="KQC58" s="374"/>
      <c r="KQD58" s="375"/>
      <c r="KQE58" s="374"/>
      <c r="KQF58" s="375"/>
      <c r="KQG58" s="374"/>
      <c r="KQH58" s="375"/>
      <c r="KQI58" s="374"/>
      <c r="KQJ58" s="375"/>
      <c r="KQK58" s="374"/>
      <c r="KQL58" s="375"/>
      <c r="KQM58" s="374"/>
      <c r="KQN58" s="375"/>
      <c r="KQO58" s="374"/>
      <c r="KQP58" s="375"/>
      <c r="KQQ58" s="374"/>
      <c r="KQR58" s="375"/>
      <c r="KQS58" s="374"/>
      <c r="KQT58" s="375"/>
      <c r="KQU58" s="374"/>
      <c r="KQV58" s="375"/>
      <c r="KQW58" s="374"/>
      <c r="KQX58" s="375"/>
      <c r="KQY58" s="374"/>
      <c r="KQZ58" s="375"/>
      <c r="KRA58" s="374"/>
      <c r="KRB58" s="375"/>
      <c r="KRC58" s="374"/>
      <c r="KRD58" s="375"/>
      <c r="KRE58" s="374"/>
      <c r="KRF58" s="375"/>
      <c r="KRG58" s="374"/>
      <c r="KRH58" s="375"/>
      <c r="KRI58" s="374"/>
      <c r="KRJ58" s="375"/>
      <c r="KRK58" s="374"/>
      <c r="KRL58" s="375"/>
      <c r="KRM58" s="374"/>
      <c r="KRN58" s="375"/>
      <c r="KRO58" s="374"/>
      <c r="KRP58" s="375"/>
      <c r="KRQ58" s="374"/>
      <c r="KRR58" s="375"/>
      <c r="KRS58" s="374"/>
      <c r="KRT58" s="375"/>
      <c r="KRU58" s="374"/>
      <c r="KRV58" s="375"/>
      <c r="KRW58" s="374"/>
      <c r="KRX58" s="375"/>
      <c r="KRY58" s="374"/>
      <c r="KRZ58" s="375"/>
      <c r="KSA58" s="374"/>
      <c r="KSB58" s="375"/>
      <c r="KSC58" s="374"/>
      <c r="KSD58" s="375"/>
      <c r="KSE58" s="374"/>
      <c r="KSF58" s="375"/>
      <c r="KSG58" s="374"/>
      <c r="KSH58" s="375"/>
      <c r="KSI58" s="374"/>
      <c r="KSJ58" s="375"/>
      <c r="KSK58" s="374"/>
      <c r="KSL58" s="375"/>
      <c r="KSM58" s="374"/>
      <c r="KSN58" s="375"/>
      <c r="KSO58" s="374"/>
      <c r="KSP58" s="375"/>
      <c r="KSQ58" s="374"/>
      <c r="KSR58" s="375"/>
      <c r="KSS58" s="374"/>
      <c r="KST58" s="375"/>
      <c r="KSU58" s="374"/>
      <c r="KSV58" s="375"/>
      <c r="KSW58" s="374"/>
      <c r="KSX58" s="375"/>
      <c r="KSY58" s="374"/>
      <c r="KSZ58" s="375"/>
      <c r="KTA58" s="374"/>
      <c r="KTB58" s="375"/>
      <c r="KTC58" s="374"/>
      <c r="KTD58" s="375"/>
      <c r="KTE58" s="374"/>
      <c r="KTF58" s="375"/>
      <c r="KTG58" s="374"/>
      <c r="KTH58" s="375"/>
      <c r="KTI58" s="374"/>
      <c r="KTJ58" s="375"/>
      <c r="KTK58" s="374"/>
      <c r="KTL58" s="375"/>
      <c r="KTM58" s="374"/>
      <c r="KTN58" s="375"/>
      <c r="KTO58" s="374"/>
      <c r="KTP58" s="375"/>
      <c r="KTQ58" s="374"/>
      <c r="KTR58" s="375"/>
      <c r="KTS58" s="374"/>
      <c r="KTT58" s="375"/>
      <c r="KTU58" s="374"/>
      <c r="KTV58" s="375"/>
      <c r="KTW58" s="374"/>
      <c r="KTX58" s="375"/>
      <c r="KTY58" s="374"/>
      <c r="KTZ58" s="375"/>
      <c r="KUA58" s="374"/>
      <c r="KUB58" s="375"/>
      <c r="KUC58" s="374"/>
      <c r="KUD58" s="375"/>
      <c r="KUE58" s="374"/>
      <c r="KUF58" s="375"/>
      <c r="KUG58" s="374"/>
      <c r="KUH58" s="375"/>
      <c r="KUI58" s="374"/>
      <c r="KUJ58" s="375"/>
      <c r="KUK58" s="374"/>
      <c r="KUL58" s="375"/>
      <c r="KUM58" s="374"/>
      <c r="KUN58" s="375"/>
      <c r="KUO58" s="374"/>
      <c r="KUP58" s="375"/>
      <c r="KUQ58" s="374"/>
      <c r="KUR58" s="375"/>
      <c r="KUS58" s="374"/>
      <c r="KUT58" s="375"/>
      <c r="KUU58" s="374"/>
      <c r="KUV58" s="375"/>
      <c r="KUW58" s="374"/>
      <c r="KUX58" s="375"/>
      <c r="KUY58" s="374"/>
      <c r="KUZ58" s="375"/>
      <c r="KVA58" s="374"/>
      <c r="KVB58" s="375"/>
      <c r="KVC58" s="374"/>
      <c r="KVD58" s="375"/>
      <c r="KVE58" s="374"/>
      <c r="KVF58" s="375"/>
      <c r="KVG58" s="374"/>
      <c r="KVH58" s="375"/>
      <c r="KVI58" s="374"/>
      <c r="KVJ58" s="375"/>
      <c r="KVK58" s="374"/>
      <c r="KVL58" s="375"/>
      <c r="KVM58" s="374"/>
      <c r="KVN58" s="375"/>
      <c r="KVO58" s="374"/>
      <c r="KVP58" s="375"/>
      <c r="KVQ58" s="374"/>
      <c r="KVR58" s="375"/>
      <c r="KVS58" s="374"/>
      <c r="KVT58" s="375"/>
      <c r="KVU58" s="374"/>
      <c r="KVV58" s="375"/>
      <c r="KVW58" s="374"/>
      <c r="KVX58" s="375"/>
      <c r="KVY58" s="374"/>
      <c r="KVZ58" s="375"/>
      <c r="KWA58" s="374"/>
      <c r="KWB58" s="375"/>
      <c r="KWC58" s="374"/>
      <c r="KWD58" s="375"/>
      <c r="KWE58" s="374"/>
      <c r="KWF58" s="375"/>
      <c r="KWG58" s="374"/>
      <c r="KWH58" s="375"/>
      <c r="KWI58" s="374"/>
      <c r="KWJ58" s="375"/>
      <c r="KWK58" s="374"/>
      <c r="KWL58" s="375"/>
      <c r="KWM58" s="374"/>
      <c r="KWN58" s="375"/>
      <c r="KWO58" s="374"/>
      <c r="KWP58" s="375"/>
      <c r="KWQ58" s="374"/>
      <c r="KWR58" s="375"/>
      <c r="KWS58" s="374"/>
      <c r="KWT58" s="375"/>
      <c r="KWU58" s="374"/>
      <c r="KWV58" s="375"/>
      <c r="KWW58" s="374"/>
      <c r="KWX58" s="375"/>
      <c r="KWY58" s="374"/>
      <c r="KWZ58" s="375"/>
      <c r="KXA58" s="374"/>
      <c r="KXB58" s="375"/>
      <c r="KXC58" s="374"/>
      <c r="KXD58" s="375"/>
      <c r="KXE58" s="374"/>
      <c r="KXF58" s="375"/>
      <c r="KXG58" s="374"/>
      <c r="KXH58" s="375"/>
      <c r="KXI58" s="374"/>
      <c r="KXJ58" s="375"/>
      <c r="KXK58" s="374"/>
      <c r="KXL58" s="375"/>
      <c r="KXM58" s="374"/>
      <c r="KXN58" s="375"/>
      <c r="KXO58" s="374"/>
      <c r="KXP58" s="375"/>
      <c r="KXQ58" s="374"/>
      <c r="KXR58" s="375"/>
      <c r="KXS58" s="374"/>
      <c r="KXT58" s="375"/>
      <c r="KXU58" s="374"/>
      <c r="KXV58" s="375"/>
      <c r="KXW58" s="374"/>
      <c r="KXX58" s="375"/>
      <c r="KXY58" s="374"/>
      <c r="KXZ58" s="375"/>
      <c r="KYA58" s="374"/>
      <c r="KYB58" s="375"/>
      <c r="KYC58" s="374"/>
      <c r="KYD58" s="375"/>
      <c r="KYE58" s="374"/>
      <c r="KYF58" s="375"/>
      <c r="KYG58" s="374"/>
      <c r="KYH58" s="375"/>
      <c r="KYI58" s="374"/>
      <c r="KYJ58" s="375"/>
      <c r="KYK58" s="374"/>
      <c r="KYL58" s="375"/>
      <c r="KYM58" s="374"/>
      <c r="KYN58" s="375"/>
      <c r="KYO58" s="374"/>
      <c r="KYP58" s="375"/>
      <c r="KYQ58" s="374"/>
      <c r="KYR58" s="375"/>
      <c r="KYS58" s="374"/>
      <c r="KYT58" s="375"/>
      <c r="KYU58" s="374"/>
      <c r="KYV58" s="375"/>
      <c r="KYW58" s="374"/>
      <c r="KYX58" s="375"/>
      <c r="KYY58" s="374"/>
      <c r="KYZ58" s="375"/>
      <c r="KZA58" s="374"/>
      <c r="KZB58" s="375"/>
      <c r="KZC58" s="374"/>
      <c r="KZD58" s="375"/>
      <c r="KZE58" s="374"/>
      <c r="KZF58" s="375"/>
      <c r="KZG58" s="374"/>
      <c r="KZH58" s="375"/>
      <c r="KZI58" s="374"/>
      <c r="KZJ58" s="375"/>
      <c r="KZK58" s="374"/>
      <c r="KZL58" s="375"/>
      <c r="KZM58" s="374"/>
      <c r="KZN58" s="375"/>
      <c r="KZO58" s="374"/>
      <c r="KZP58" s="375"/>
      <c r="KZQ58" s="374"/>
      <c r="KZR58" s="375"/>
      <c r="KZS58" s="374"/>
      <c r="KZT58" s="375"/>
      <c r="KZU58" s="374"/>
      <c r="KZV58" s="375"/>
      <c r="KZW58" s="374"/>
      <c r="KZX58" s="375"/>
      <c r="KZY58" s="374"/>
      <c r="KZZ58" s="375"/>
      <c r="LAA58" s="374"/>
      <c r="LAB58" s="375"/>
      <c r="LAC58" s="374"/>
      <c r="LAD58" s="375"/>
      <c r="LAE58" s="374"/>
      <c r="LAF58" s="375"/>
      <c r="LAG58" s="374"/>
      <c r="LAH58" s="375"/>
      <c r="LAI58" s="374"/>
      <c r="LAJ58" s="375"/>
      <c r="LAK58" s="374"/>
      <c r="LAL58" s="375"/>
      <c r="LAM58" s="374"/>
      <c r="LAN58" s="375"/>
      <c r="LAO58" s="374"/>
      <c r="LAP58" s="375"/>
      <c r="LAQ58" s="374"/>
      <c r="LAR58" s="375"/>
      <c r="LAS58" s="374"/>
      <c r="LAT58" s="375"/>
      <c r="LAU58" s="374"/>
      <c r="LAV58" s="375"/>
      <c r="LAW58" s="374"/>
      <c r="LAX58" s="375"/>
      <c r="LAY58" s="374"/>
      <c r="LAZ58" s="375"/>
      <c r="LBA58" s="374"/>
      <c r="LBB58" s="375"/>
      <c r="LBC58" s="374"/>
      <c r="LBD58" s="375"/>
      <c r="LBE58" s="374"/>
      <c r="LBF58" s="375"/>
      <c r="LBG58" s="374"/>
      <c r="LBH58" s="375"/>
      <c r="LBI58" s="374"/>
      <c r="LBJ58" s="375"/>
      <c r="LBK58" s="374"/>
      <c r="LBL58" s="375"/>
      <c r="LBM58" s="374"/>
      <c r="LBN58" s="375"/>
      <c r="LBO58" s="374"/>
      <c r="LBP58" s="375"/>
      <c r="LBQ58" s="374"/>
      <c r="LBR58" s="375"/>
      <c r="LBS58" s="374"/>
      <c r="LBT58" s="375"/>
      <c r="LBU58" s="374"/>
      <c r="LBV58" s="375"/>
      <c r="LBW58" s="374"/>
      <c r="LBX58" s="375"/>
      <c r="LBY58" s="374"/>
      <c r="LBZ58" s="375"/>
      <c r="LCA58" s="374"/>
      <c r="LCB58" s="375"/>
      <c r="LCC58" s="374"/>
      <c r="LCD58" s="375"/>
      <c r="LCE58" s="374"/>
      <c r="LCF58" s="375"/>
      <c r="LCG58" s="374"/>
      <c r="LCH58" s="375"/>
      <c r="LCI58" s="374"/>
      <c r="LCJ58" s="375"/>
      <c r="LCK58" s="374"/>
      <c r="LCL58" s="375"/>
      <c r="LCM58" s="374"/>
      <c r="LCN58" s="375"/>
      <c r="LCO58" s="374"/>
      <c r="LCP58" s="375"/>
      <c r="LCQ58" s="374"/>
      <c r="LCR58" s="375"/>
      <c r="LCS58" s="374"/>
      <c r="LCT58" s="375"/>
      <c r="LCU58" s="374"/>
      <c r="LCV58" s="375"/>
      <c r="LCW58" s="374"/>
      <c r="LCX58" s="375"/>
      <c r="LCY58" s="374"/>
      <c r="LCZ58" s="375"/>
      <c r="LDA58" s="374"/>
      <c r="LDB58" s="375"/>
      <c r="LDC58" s="374"/>
      <c r="LDD58" s="375"/>
      <c r="LDE58" s="374"/>
      <c r="LDF58" s="375"/>
      <c r="LDG58" s="374"/>
      <c r="LDH58" s="375"/>
      <c r="LDI58" s="374"/>
      <c r="LDJ58" s="375"/>
      <c r="LDK58" s="374"/>
      <c r="LDL58" s="375"/>
      <c r="LDM58" s="374"/>
      <c r="LDN58" s="375"/>
      <c r="LDO58" s="374"/>
      <c r="LDP58" s="375"/>
      <c r="LDQ58" s="374"/>
      <c r="LDR58" s="375"/>
      <c r="LDS58" s="374"/>
      <c r="LDT58" s="375"/>
      <c r="LDU58" s="374"/>
      <c r="LDV58" s="375"/>
      <c r="LDW58" s="374"/>
      <c r="LDX58" s="375"/>
      <c r="LDY58" s="374"/>
      <c r="LDZ58" s="375"/>
      <c r="LEA58" s="374"/>
      <c r="LEB58" s="375"/>
      <c r="LEC58" s="374"/>
      <c r="LED58" s="375"/>
      <c r="LEE58" s="374"/>
      <c r="LEF58" s="375"/>
      <c r="LEG58" s="374"/>
      <c r="LEH58" s="375"/>
      <c r="LEI58" s="374"/>
      <c r="LEJ58" s="375"/>
      <c r="LEK58" s="374"/>
      <c r="LEL58" s="375"/>
      <c r="LEM58" s="374"/>
      <c r="LEN58" s="375"/>
      <c r="LEO58" s="374"/>
      <c r="LEP58" s="375"/>
      <c r="LEQ58" s="374"/>
      <c r="LER58" s="375"/>
      <c r="LES58" s="374"/>
      <c r="LET58" s="375"/>
      <c r="LEU58" s="374"/>
      <c r="LEV58" s="375"/>
      <c r="LEW58" s="374"/>
      <c r="LEX58" s="375"/>
      <c r="LEY58" s="374"/>
      <c r="LEZ58" s="375"/>
      <c r="LFA58" s="374"/>
      <c r="LFB58" s="375"/>
      <c r="LFC58" s="374"/>
      <c r="LFD58" s="375"/>
      <c r="LFE58" s="374"/>
      <c r="LFF58" s="375"/>
      <c r="LFG58" s="374"/>
      <c r="LFH58" s="375"/>
      <c r="LFI58" s="374"/>
      <c r="LFJ58" s="375"/>
      <c r="LFK58" s="374"/>
      <c r="LFL58" s="375"/>
      <c r="LFM58" s="374"/>
      <c r="LFN58" s="375"/>
      <c r="LFO58" s="374"/>
      <c r="LFP58" s="375"/>
      <c r="LFQ58" s="374"/>
      <c r="LFR58" s="375"/>
      <c r="LFS58" s="374"/>
      <c r="LFT58" s="375"/>
      <c r="LFU58" s="374"/>
      <c r="LFV58" s="375"/>
      <c r="LFW58" s="374"/>
      <c r="LFX58" s="375"/>
      <c r="LFY58" s="374"/>
      <c r="LFZ58" s="375"/>
      <c r="LGA58" s="374"/>
      <c r="LGB58" s="375"/>
      <c r="LGC58" s="374"/>
      <c r="LGD58" s="375"/>
      <c r="LGE58" s="374"/>
      <c r="LGF58" s="375"/>
      <c r="LGG58" s="374"/>
      <c r="LGH58" s="375"/>
      <c r="LGI58" s="374"/>
      <c r="LGJ58" s="375"/>
      <c r="LGK58" s="374"/>
      <c r="LGL58" s="375"/>
      <c r="LGM58" s="374"/>
      <c r="LGN58" s="375"/>
      <c r="LGO58" s="374"/>
      <c r="LGP58" s="375"/>
      <c r="LGQ58" s="374"/>
      <c r="LGR58" s="375"/>
      <c r="LGS58" s="374"/>
      <c r="LGT58" s="375"/>
      <c r="LGU58" s="374"/>
      <c r="LGV58" s="375"/>
      <c r="LGW58" s="374"/>
      <c r="LGX58" s="375"/>
      <c r="LGY58" s="374"/>
      <c r="LGZ58" s="375"/>
      <c r="LHA58" s="374"/>
      <c r="LHB58" s="375"/>
      <c r="LHC58" s="374"/>
      <c r="LHD58" s="375"/>
      <c r="LHE58" s="374"/>
      <c r="LHF58" s="375"/>
      <c r="LHG58" s="374"/>
      <c r="LHH58" s="375"/>
      <c r="LHI58" s="374"/>
      <c r="LHJ58" s="375"/>
      <c r="LHK58" s="374"/>
      <c r="LHL58" s="375"/>
      <c r="LHM58" s="374"/>
      <c r="LHN58" s="375"/>
      <c r="LHO58" s="374"/>
      <c r="LHP58" s="375"/>
      <c r="LHQ58" s="374"/>
      <c r="LHR58" s="375"/>
      <c r="LHS58" s="374"/>
      <c r="LHT58" s="375"/>
      <c r="LHU58" s="374"/>
      <c r="LHV58" s="375"/>
      <c r="LHW58" s="374"/>
      <c r="LHX58" s="375"/>
      <c r="LHY58" s="374"/>
      <c r="LHZ58" s="375"/>
      <c r="LIA58" s="374"/>
      <c r="LIB58" s="375"/>
      <c r="LIC58" s="374"/>
      <c r="LID58" s="375"/>
      <c r="LIE58" s="374"/>
      <c r="LIF58" s="375"/>
      <c r="LIG58" s="374"/>
      <c r="LIH58" s="375"/>
      <c r="LII58" s="374"/>
      <c r="LIJ58" s="375"/>
      <c r="LIK58" s="374"/>
      <c r="LIL58" s="375"/>
      <c r="LIM58" s="374"/>
      <c r="LIN58" s="375"/>
      <c r="LIO58" s="374"/>
      <c r="LIP58" s="375"/>
      <c r="LIQ58" s="374"/>
      <c r="LIR58" s="375"/>
      <c r="LIS58" s="374"/>
      <c r="LIT58" s="375"/>
      <c r="LIU58" s="374"/>
      <c r="LIV58" s="375"/>
      <c r="LIW58" s="374"/>
      <c r="LIX58" s="375"/>
      <c r="LIY58" s="374"/>
      <c r="LIZ58" s="375"/>
      <c r="LJA58" s="374"/>
      <c r="LJB58" s="375"/>
      <c r="LJC58" s="374"/>
      <c r="LJD58" s="375"/>
      <c r="LJE58" s="374"/>
      <c r="LJF58" s="375"/>
      <c r="LJG58" s="374"/>
      <c r="LJH58" s="375"/>
      <c r="LJI58" s="374"/>
      <c r="LJJ58" s="375"/>
      <c r="LJK58" s="374"/>
      <c r="LJL58" s="375"/>
      <c r="LJM58" s="374"/>
      <c r="LJN58" s="375"/>
      <c r="LJO58" s="374"/>
      <c r="LJP58" s="375"/>
      <c r="LJQ58" s="374"/>
      <c r="LJR58" s="375"/>
      <c r="LJS58" s="374"/>
      <c r="LJT58" s="375"/>
      <c r="LJU58" s="374"/>
      <c r="LJV58" s="375"/>
      <c r="LJW58" s="374"/>
      <c r="LJX58" s="375"/>
      <c r="LJY58" s="374"/>
      <c r="LJZ58" s="375"/>
      <c r="LKA58" s="374"/>
      <c r="LKB58" s="375"/>
      <c r="LKC58" s="374"/>
      <c r="LKD58" s="375"/>
      <c r="LKE58" s="374"/>
      <c r="LKF58" s="375"/>
      <c r="LKG58" s="374"/>
      <c r="LKH58" s="375"/>
      <c r="LKI58" s="374"/>
      <c r="LKJ58" s="375"/>
      <c r="LKK58" s="374"/>
      <c r="LKL58" s="375"/>
      <c r="LKM58" s="374"/>
      <c r="LKN58" s="375"/>
      <c r="LKO58" s="374"/>
      <c r="LKP58" s="375"/>
      <c r="LKQ58" s="374"/>
      <c r="LKR58" s="375"/>
      <c r="LKS58" s="374"/>
      <c r="LKT58" s="375"/>
      <c r="LKU58" s="374"/>
      <c r="LKV58" s="375"/>
      <c r="LKW58" s="374"/>
      <c r="LKX58" s="375"/>
      <c r="LKY58" s="374"/>
      <c r="LKZ58" s="375"/>
      <c r="LLA58" s="374"/>
      <c r="LLB58" s="375"/>
      <c r="LLC58" s="374"/>
      <c r="LLD58" s="375"/>
      <c r="LLE58" s="374"/>
      <c r="LLF58" s="375"/>
      <c r="LLG58" s="374"/>
      <c r="LLH58" s="375"/>
      <c r="LLI58" s="374"/>
      <c r="LLJ58" s="375"/>
      <c r="LLK58" s="374"/>
      <c r="LLL58" s="375"/>
      <c r="LLM58" s="374"/>
      <c r="LLN58" s="375"/>
      <c r="LLO58" s="374"/>
      <c r="LLP58" s="375"/>
      <c r="LLQ58" s="374"/>
      <c r="LLR58" s="375"/>
      <c r="LLS58" s="374"/>
      <c r="LLT58" s="375"/>
      <c r="LLU58" s="374"/>
      <c r="LLV58" s="375"/>
      <c r="LLW58" s="374"/>
      <c r="LLX58" s="375"/>
      <c r="LLY58" s="374"/>
      <c r="LLZ58" s="375"/>
      <c r="LMA58" s="374"/>
      <c r="LMB58" s="375"/>
      <c r="LMC58" s="374"/>
      <c r="LMD58" s="375"/>
      <c r="LME58" s="374"/>
      <c r="LMF58" s="375"/>
      <c r="LMG58" s="374"/>
      <c r="LMH58" s="375"/>
      <c r="LMI58" s="374"/>
      <c r="LMJ58" s="375"/>
      <c r="LMK58" s="374"/>
      <c r="LML58" s="375"/>
      <c r="LMM58" s="374"/>
      <c r="LMN58" s="375"/>
      <c r="LMO58" s="374"/>
      <c r="LMP58" s="375"/>
      <c r="LMQ58" s="374"/>
      <c r="LMR58" s="375"/>
      <c r="LMS58" s="374"/>
      <c r="LMT58" s="375"/>
      <c r="LMU58" s="374"/>
      <c r="LMV58" s="375"/>
      <c r="LMW58" s="374"/>
      <c r="LMX58" s="375"/>
      <c r="LMY58" s="374"/>
      <c r="LMZ58" s="375"/>
      <c r="LNA58" s="374"/>
      <c r="LNB58" s="375"/>
      <c r="LNC58" s="374"/>
      <c r="LND58" s="375"/>
      <c r="LNE58" s="374"/>
      <c r="LNF58" s="375"/>
      <c r="LNG58" s="374"/>
      <c r="LNH58" s="375"/>
      <c r="LNI58" s="374"/>
      <c r="LNJ58" s="375"/>
      <c r="LNK58" s="374"/>
      <c r="LNL58" s="375"/>
      <c r="LNM58" s="374"/>
      <c r="LNN58" s="375"/>
      <c r="LNO58" s="374"/>
      <c r="LNP58" s="375"/>
      <c r="LNQ58" s="374"/>
      <c r="LNR58" s="375"/>
      <c r="LNS58" s="374"/>
      <c r="LNT58" s="375"/>
      <c r="LNU58" s="374"/>
      <c r="LNV58" s="375"/>
      <c r="LNW58" s="374"/>
      <c r="LNX58" s="375"/>
      <c r="LNY58" s="374"/>
      <c r="LNZ58" s="375"/>
      <c r="LOA58" s="374"/>
      <c r="LOB58" s="375"/>
      <c r="LOC58" s="374"/>
      <c r="LOD58" s="375"/>
      <c r="LOE58" s="374"/>
      <c r="LOF58" s="375"/>
      <c r="LOG58" s="374"/>
      <c r="LOH58" s="375"/>
      <c r="LOI58" s="374"/>
      <c r="LOJ58" s="375"/>
      <c r="LOK58" s="374"/>
      <c r="LOL58" s="375"/>
      <c r="LOM58" s="374"/>
      <c r="LON58" s="375"/>
      <c r="LOO58" s="374"/>
      <c r="LOP58" s="375"/>
      <c r="LOQ58" s="374"/>
      <c r="LOR58" s="375"/>
      <c r="LOS58" s="374"/>
      <c r="LOT58" s="375"/>
      <c r="LOU58" s="374"/>
      <c r="LOV58" s="375"/>
      <c r="LOW58" s="374"/>
      <c r="LOX58" s="375"/>
      <c r="LOY58" s="374"/>
      <c r="LOZ58" s="375"/>
      <c r="LPA58" s="374"/>
      <c r="LPB58" s="375"/>
      <c r="LPC58" s="374"/>
      <c r="LPD58" s="375"/>
      <c r="LPE58" s="374"/>
      <c r="LPF58" s="375"/>
      <c r="LPG58" s="374"/>
      <c r="LPH58" s="375"/>
      <c r="LPI58" s="374"/>
      <c r="LPJ58" s="375"/>
      <c r="LPK58" s="374"/>
      <c r="LPL58" s="375"/>
      <c r="LPM58" s="374"/>
      <c r="LPN58" s="375"/>
      <c r="LPO58" s="374"/>
      <c r="LPP58" s="375"/>
      <c r="LPQ58" s="374"/>
      <c r="LPR58" s="375"/>
      <c r="LPS58" s="374"/>
      <c r="LPT58" s="375"/>
      <c r="LPU58" s="374"/>
      <c r="LPV58" s="375"/>
      <c r="LPW58" s="374"/>
      <c r="LPX58" s="375"/>
      <c r="LPY58" s="374"/>
      <c r="LPZ58" s="375"/>
      <c r="LQA58" s="374"/>
      <c r="LQB58" s="375"/>
      <c r="LQC58" s="374"/>
      <c r="LQD58" s="375"/>
      <c r="LQE58" s="374"/>
      <c r="LQF58" s="375"/>
      <c r="LQG58" s="374"/>
      <c r="LQH58" s="375"/>
      <c r="LQI58" s="374"/>
      <c r="LQJ58" s="375"/>
      <c r="LQK58" s="374"/>
      <c r="LQL58" s="375"/>
      <c r="LQM58" s="374"/>
      <c r="LQN58" s="375"/>
      <c r="LQO58" s="374"/>
      <c r="LQP58" s="375"/>
      <c r="LQQ58" s="374"/>
      <c r="LQR58" s="375"/>
      <c r="LQS58" s="374"/>
      <c r="LQT58" s="375"/>
      <c r="LQU58" s="374"/>
      <c r="LQV58" s="375"/>
      <c r="LQW58" s="374"/>
      <c r="LQX58" s="375"/>
      <c r="LQY58" s="374"/>
      <c r="LQZ58" s="375"/>
      <c r="LRA58" s="374"/>
      <c r="LRB58" s="375"/>
      <c r="LRC58" s="374"/>
      <c r="LRD58" s="375"/>
      <c r="LRE58" s="374"/>
      <c r="LRF58" s="375"/>
      <c r="LRG58" s="374"/>
      <c r="LRH58" s="375"/>
      <c r="LRI58" s="374"/>
      <c r="LRJ58" s="375"/>
      <c r="LRK58" s="374"/>
      <c r="LRL58" s="375"/>
      <c r="LRM58" s="374"/>
      <c r="LRN58" s="375"/>
      <c r="LRO58" s="374"/>
      <c r="LRP58" s="375"/>
      <c r="LRQ58" s="374"/>
      <c r="LRR58" s="375"/>
      <c r="LRS58" s="374"/>
      <c r="LRT58" s="375"/>
      <c r="LRU58" s="374"/>
      <c r="LRV58" s="375"/>
      <c r="LRW58" s="374"/>
      <c r="LRX58" s="375"/>
      <c r="LRY58" s="374"/>
      <c r="LRZ58" s="375"/>
      <c r="LSA58" s="374"/>
      <c r="LSB58" s="375"/>
      <c r="LSC58" s="374"/>
      <c r="LSD58" s="375"/>
      <c r="LSE58" s="374"/>
      <c r="LSF58" s="375"/>
      <c r="LSG58" s="374"/>
      <c r="LSH58" s="375"/>
      <c r="LSI58" s="374"/>
      <c r="LSJ58" s="375"/>
      <c r="LSK58" s="374"/>
      <c r="LSL58" s="375"/>
      <c r="LSM58" s="374"/>
      <c r="LSN58" s="375"/>
      <c r="LSO58" s="374"/>
      <c r="LSP58" s="375"/>
      <c r="LSQ58" s="374"/>
      <c r="LSR58" s="375"/>
      <c r="LSS58" s="374"/>
      <c r="LST58" s="375"/>
      <c r="LSU58" s="374"/>
      <c r="LSV58" s="375"/>
      <c r="LSW58" s="374"/>
      <c r="LSX58" s="375"/>
      <c r="LSY58" s="374"/>
      <c r="LSZ58" s="375"/>
      <c r="LTA58" s="374"/>
      <c r="LTB58" s="375"/>
      <c r="LTC58" s="374"/>
      <c r="LTD58" s="375"/>
      <c r="LTE58" s="374"/>
      <c r="LTF58" s="375"/>
      <c r="LTG58" s="374"/>
      <c r="LTH58" s="375"/>
      <c r="LTI58" s="374"/>
      <c r="LTJ58" s="375"/>
      <c r="LTK58" s="374"/>
      <c r="LTL58" s="375"/>
      <c r="LTM58" s="374"/>
      <c r="LTN58" s="375"/>
      <c r="LTO58" s="374"/>
      <c r="LTP58" s="375"/>
      <c r="LTQ58" s="374"/>
      <c r="LTR58" s="375"/>
      <c r="LTS58" s="374"/>
      <c r="LTT58" s="375"/>
      <c r="LTU58" s="374"/>
      <c r="LTV58" s="375"/>
      <c r="LTW58" s="374"/>
      <c r="LTX58" s="375"/>
      <c r="LTY58" s="374"/>
      <c r="LTZ58" s="375"/>
      <c r="LUA58" s="374"/>
      <c r="LUB58" s="375"/>
      <c r="LUC58" s="374"/>
      <c r="LUD58" s="375"/>
      <c r="LUE58" s="374"/>
      <c r="LUF58" s="375"/>
      <c r="LUG58" s="374"/>
      <c r="LUH58" s="375"/>
      <c r="LUI58" s="374"/>
      <c r="LUJ58" s="375"/>
      <c r="LUK58" s="374"/>
      <c r="LUL58" s="375"/>
      <c r="LUM58" s="374"/>
      <c r="LUN58" s="375"/>
      <c r="LUO58" s="374"/>
      <c r="LUP58" s="375"/>
      <c r="LUQ58" s="374"/>
      <c r="LUR58" s="375"/>
      <c r="LUS58" s="374"/>
      <c r="LUT58" s="375"/>
      <c r="LUU58" s="374"/>
      <c r="LUV58" s="375"/>
      <c r="LUW58" s="374"/>
      <c r="LUX58" s="375"/>
      <c r="LUY58" s="374"/>
      <c r="LUZ58" s="375"/>
      <c r="LVA58" s="374"/>
      <c r="LVB58" s="375"/>
      <c r="LVC58" s="374"/>
      <c r="LVD58" s="375"/>
      <c r="LVE58" s="374"/>
      <c r="LVF58" s="375"/>
      <c r="LVG58" s="374"/>
      <c r="LVH58" s="375"/>
      <c r="LVI58" s="374"/>
      <c r="LVJ58" s="375"/>
      <c r="LVK58" s="374"/>
      <c r="LVL58" s="375"/>
      <c r="LVM58" s="374"/>
      <c r="LVN58" s="375"/>
      <c r="LVO58" s="374"/>
      <c r="LVP58" s="375"/>
      <c r="LVQ58" s="374"/>
      <c r="LVR58" s="375"/>
      <c r="LVS58" s="374"/>
      <c r="LVT58" s="375"/>
      <c r="LVU58" s="374"/>
      <c r="LVV58" s="375"/>
      <c r="LVW58" s="374"/>
      <c r="LVX58" s="375"/>
      <c r="LVY58" s="374"/>
      <c r="LVZ58" s="375"/>
      <c r="LWA58" s="374"/>
      <c r="LWB58" s="375"/>
      <c r="LWC58" s="374"/>
      <c r="LWD58" s="375"/>
      <c r="LWE58" s="374"/>
      <c r="LWF58" s="375"/>
      <c r="LWG58" s="374"/>
      <c r="LWH58" s="375"/>
      <c r="LWI58" s="374"/>
      <c r="LWJ58" s="375"/>
      <c r="LWK58" s="374"/>
      <c r="LWL58" s="375"/>
      <c r="LWM58" s="374"/>
      <c r="LWN58" s="375"/>
      <c r="LWO58" s="374"/>
      <c r="LWP58" s="375"/>
      <c r="LWQ58" s="374"/>
      <c r="LWR58" s="375"/>
      <c r="LWS58" s="374"/>
      <c r="LWT58" s="375"/>
      <c r="LWU58" s="374"/>
      <c r="LWV58" s="375"/>
      <c r="LWW58" s="374"/>
      <c r="LWX58" s="375"/>
      <c r="LWY58" s="374"/>
      <c r="LWZ58" s="375"/>
      <c r="LXA58" s="374"/>
      <c r="LXB58" s="375"/>
      <c r="LXC58" s="374"/>
      <c r="LXD58" s="375"/>
      <c r="LXE58" s="374"/>
      <c r="LXF58" s="375"/>
      <c r="LXG58" s="374"/>
      <c r="LXH58" s="375"/>
      <c r="LXI58" s="374"/>
      <c r="LXJ58" s="375"/>
      <c r="LXK58" s="374"/>
      <c r="LXL58" s="375"/>
      <c r="LXM58" s="374"/>
      <c r="LXN58" s="375"/>
      <c r="LXO58" s="374"/>
      <c r="LXP58" s="375"/>
      <c r="LXQ58" s="374"/>
      <c r="LXR58" s="375"/>
      <c r="LXS58" s="374"/>
      <c r="LXT58" s="375"/>
      <c r="LXU58" s="374"/>
      <c r="LXV58" s="375"/>
      <c r="LXW58" s="374"/>
      <c r="LXX58" s="375"/>
      <c r="LXY58" s="374"/>
      <c r="LXZ58" s="375"/>
      <c r="LYA58" s="374"/>
      <c r="LYB58" s="375"/>
      <c r="LYC58" s="374"/>
      <c r="LYD58" s="375"/>
      <c r="LYE58" s="374"/>
      <c r="LYF58" s="375"/>
      <c r="LYG58" s="374"/>
      <c r="LYH58" s="375"/>
      <c r="LYI58" s="374"/>
      <c r="LYJ58" s="375"/>
      <c r="LYK58" s="374"/>
      <c r="LYL58" s="375"/>
      <c r="LYM58" s="374"/>
      <c r="LYN58" s="375"/>
      <c r="LYO58" s="374"/>
      <c r="LYP58" s="375"/>
      <c r="LYQ58" s="374"/>
      <c r="LYR58" s="375"/>
      <c r="LYS58" s="374"/>
      <c r="LYT58" s="375"/>
      <c r="LYU58" s="374"/>
      <c r="LYV58" s="375"/>
      <c r="LYW58" s="374"/>
      <c r="LYX58" s="375"/>
      <c r="LYY58" s="374"/>
      <c r="LYZ58" s="375"/>
      <c r="LZA58" s="374"/>
      <c r="LZB58" s="375"/>
      <c r="LZC58" s="374"/>
      <c r="LZD58" s="375"/>
      <c r="LZE58" s="374"/>
      <c r="LZF58" s="375"/>
      <c r="LZG58" s="374"/>
      <c r="LZH58" s="375"/>
      <c r="LZI58" s="374"/>
      <c r="LZJ58" s="375"/>
      <c r="LZK58" s="374"/>
      <c r="LZL58" s="375"/>
      <c r="LZM58" s="374"/>
      <c r="LZN58" s="375"/>
      <c r="LZO58" s="374"/>
      <c r="LZP58" s="375"/>
      <c r="LZQ58" s="374"/>
      <c r="LZR58" s="375"/>
      <c r="LZS58" s="374"/>
      <c r="LZT58" s="375"/>
      <c r="LZU58" s="374"/>
      <c r="LZV58" s="375"/>
      <c r="LZW58" s="374"/>
      <c r="LZX58" s="375"/>
      <c r="LZY58" s="374"/>
      <c r="LZZ58" s="375"/>
      <c r="MAA58" s="374"/>
      <c r="MAB58" s="375"/>
      <c r="MAC58" s="374"/>
      <c r="MAD58" s="375"/>
      <c r="MAE58" s="374"/>
      <c r="MAF58" s="375"/>
      <c r="MAG58" s="374"/>
      <c r="MAH58" s="375"/>
      <c r="MAI58" s="374"/>
      <c r="MAJ58" s="375"/>
      <c r="MAK58" s="374"/>
      <c r="MAL58" s="375"/>
      <c r="MAM58" s="374"/>
      <c r="MAN58" s="375"/>
      <c r="MAO58" s="374"/>
      <c r="MAP58" s="375"/>
      <c r="MAQ58" s="374"/>
      <c r="MAR58" s="375"/>
      <c r="MAS58" s="374"/>
      <c r="MAT58" s="375"/>
      <c r="MAU58" s="374"/>
      <c r="MAV58" s="375"/>
      <c r="MAW58" s="374"/>
      <c r="MAX58" s="375"/>
      <c r="MAY58" s="374"/>
      <c r="MAZ58" s="375"/>
      <c r="MBA58" s="374"/>
      <c r="MBB58" s="375"/>
      <c r="MBC58" s="374"/>
      <c r="MBD58" s="375"/>
      <c r="MBE58" s="374"/>
      <c r="MBF58" s="375"/>
      <c r="MBG58" s="374"/>
      <c r="MBH58" s="375"/>
      <c r="MBI58" s="374"/>
      <c r="MBJ58" s="375"/>
      <c r="MBK58" s="374"/>
      <c r="MBL58" s="375"/>
      <c r="MBM58" s="374"/>
      <c r="MBN58" s="375"/>
      <c r="MBO58" s="374"/>
      <c r="MBP58" s="375"/>
      <c r="MBQ58" s="374"/>
      <c r="MBR58" s="375"/>
      <c r="MBS58" s="374"/>
      <c r="MBT58" s="375"/>
      <c r="MBU58" s="374"/>
      <c r="MBV58" s="375"/>
      <c r="MBW58" s="374"/>
      <c r="MBX58" s="375"/>
      <c r="MBY58" s="374"/>
      <c r="MBZ58" s="375"/>
      <c r="MCA58" s="374"/>
      <c r="MCB58" s="375"/>
      <c r="MCC58" s="374"/>
      <c r="MCD58" s="375"/>
      <c r="MCE58" s="374"/>
      <c r="MCF58" s="375"/>
      <c r="MCG58" s="374"/>
      <c r="MCH58" s="375"/>
      <c r="MCI58" s="374"/>
      <c r="MCJ58" s="375"/>
      <c r="MCK58" s="374"/>
      <c r="MCL58" s="375"/>
      <c r="MCM58" s="374"/>
      <c r="MCN58" s="375"/>
      <c r="MCO58" s="374"/>
      <c r="MCP58" s="375"/>
      <c r="MCQ58" s="374"/>
      <c r="MCR58" s="375"/>
      <c r="MCS58" s="374"/>
      <c r="MCT58" s="375"/>
      <c r="MCU58" s="374"/>
      <c r="MCV58" s="375"/>
      <c r="MCW58" s="374"/>
      <c r="MCX58" s="375"/>
      <c r="MCY58" s="374"/>
      <c r="MCZ58" s="375"/>
      <c r="MDA58" s="374"/>
      <c r="MDB58" s="375"/>
      <c r="MDC58" s="374"/>
      <c r="MDD58" s="375"/>
      <c r="MDE58" s="374"/>
      <c r="MDF58" s="375"/>
      <c r="MDG58" s="374"/>
      <c r="MDH58" s="375"/>
      <c r="MDI58" s="374"/>
      <c r="MDJ58" s="375"/>
      <c r="MDK58" s="374"/>
      <c r="MDL58" s="375"/>
      <c r="MDM58" s="374"/>
      <c r="MDN58" s="375"/>
      <c r="MDO58" s="374"/>
      <c r="MDP58" s="375"/>
      <c r="MDQ58" s="374"/>
      <c r="MDR58" s="375"/>
      <c r="MDS58" s="374"/>
      <c r="MDT58" s="375"/>
      <c r="MDU58" s="374"/>
      <c r="MDV58" s="375"/>
      <c r="MDW58" s="374"/>
      <c r="MDX58" s="375"/>
      <c r="MDY58" s="374"/>
      <c r="MDZ58" s="375"/>
      <c r="MEA58" s="374"/>
      <c r="MEB58" s="375"/>
      <c r="MEC58" s="374"/>
      <c r="MED58" s="375"/>
      <c r="MEE58" s="374"/>
      <c r="MEF58" s="375"/>
      <c r="MEG58" s="374"/>
      <c r="MEH58" s="375"/>
      <c r="MEI58" s="374"/>
      <c r="MEJ58" s="375"/>
      <c r="MEK58" s="374"/>
      <c r="MEL58" s="375"/>
      <c r="MEM58" s="374"/>
      <c r="MEN58" s="375"/>
      <c r="MEO58" s="374"/>
      <c r="MEP58" s="375"/>
      <c r="MEQ58" s="374"/>
      <c r="MER58" s="375"/>
      <c r="MES58" s="374"/>
      <c r="MET58" s="375"/>
      <c r="MEU58" s="374"/>
      <c r="MEV58" s="375"/>
      <c r="MEW58" s="374"/>
      <c r="MEX58" s="375"/>
      <c r="MEY58" s="374"/>
      <c r="MEZ58" s="375"/>
      <c r="MFA58" s="374"/>
      <c r="MFB58" s="375"/>
      <c r="MFC58" s="374"/>
      <c r="MFD58" s="375"/>
      <c r="MFE58" s="374"/>
      <c r="MFF58" s="375"/>
      <c r="MFG58" s="374"/>
      <c r="MFH58" s="375"/>
      <c r="MFI58" s="374"/>
      <c r="MFJ58" s="375"/>
      <c r="MFK58" s="374"/>
      <c r="MFL58" s="375"/>
      <c r="MFM58" s="374"/>
      <c r="MFN58" s="375"/>
      <c r="MFO58" s="374"/>
      <c r="MFP58" s="375"/>
      <c r="MFQ58" s="374"/>
      <c r="MFR58" s="375"/>
      <c r="MFS58" s="374"/>
      <c r="MFT58" s="375"/>
      <c r="MFU58" s="374"/>
      <c r="MFV58" s="375"/>
      <c r="MFW58" s="374"/>
      <c r="MFX58" s="375"/>
      <c r="MFY58" s="374"/>
      <c r="MFZ58" s="375"/>
      <c r="MGA58" s="374"/>
      <c r="MGB58" s="375"/>
      <c r="MGC58" s="374"/>
      <c r="MGD58" s="375"/>
      <c r="MGE58" s="374"/>
      <c r="MGF58" s="375"/>
      <c r="MGG58" s="374"/>
      <c r="MGH58" s="375"/>
      <c r="MGI58" s="374"/>
      <c r="MGJ58" s="375"/>
      <c r="MGK58" s="374"/>
      <c r="MGL58" s="375"/>
      <c r="MGM58" s="374"/>
      <c r="MGN58" s="375"/>
      <c r="MGO58" s="374"/>
      <c r="MGP58" s="375"/>
      <c r="MGQ58" s="374"/>
      <c r="MGR58" s="375"/>
      <c r="MGS58" s="374"/>
      <c r="MGT58" s="375"/>
      <c r="MGU58" s="374"/>
      <c r="MGV58" s="375"/>
      <c r="MGW58" s="374"/>
      <c r="MGX58" s="375"/>
      <c r="MGY58" s="374"/>
      <c r="MGZ58" s="375"/>
      <c r="MHA58" s="374"/>
      <c r="MHB58" s="375"/>
      <c r="MHC58" s="374"/>
      <c r="MHD58" s="375"/>
      <c r="MHE58" s="374"/>
      <c r="MHF58" s="375"/>
      <c r="MHG58" s="374"/>
      <c r="MHH58" s="375"/>
      <c r="MHI58" s="374"/>
      <c r="MHJ58" s="375"/>
      <c r="MHK58" s="374"/>
      <c r="MHL58" s="375"/>
      <c r="MHM58" s="374"/>
      <c r="MHN58" s="375"/>
      <c r="MHO58" s="374"/>
      <c r="MHP58" s="375"/>
      <c r="MHQ58" s="374"/>
      <c r="MHR58" s="375"/>
      <c r="MHS58" s="374"/>
      <c r="MHT58" s="375"/>
      <c r="MHU58" s="374"/>
      <c r="MHV58" s="375"/>
      <c r="MHW58" s="374"/>
      <c r="MHX58" s="375"/>
      <c r="MHY58" s="374"/>
      <c r="MHZ58" s="375"/>
      <c r="MIA58" s="374"/>
      <c r="MIB58" s="375"/>
      <c r="MIC58" s="374"/>
      <c r="MID58" s="375"/>
      <c r="MIE58" s="374"/>
      <c r="MIF58" s="375"/>
      <c r="MIG58" s="374"/>
      <c r="MIH58" s="375"/>
      <c r="MII58" s="374"/>
      <c r="MIJ58" s="375"/>
      <c r="MIK58" s="374"/>
      <c r="MIL58" s="375"/>
      <c r="MIM58" s="374"/>
      <c r="MIN58" s="375"/>
      <c r="MIO58" s="374"/>
      <c r="MIP58" s="375"/>
      <c r="MIQ58" s="374"/>
      <c r="MIR58" s="375"/>
      <c r="MIS58" s="374"/>
      <c r="MIT58" s="375"/>
      <c r="MIU58" s="374"/>
      <c r="MIV58" s="375"/>
      <c r="MIW58" s="374"/>
      <c r="MIX58" s="375"/>
      <c r="MIY58" s="374"/>
      <c r="MIZ58" s="375"/>
      <c r="MJA58" s="374"/>
      <c r="MJB58" s="375"/>
      <c r="MJC58" s="374"/>
      <c r="MJD58" s="375"/>
      <c r="MJE58" s="374"/>
      <c r="MJF58" s="375"/>
      <c r="MJG58" s="374"/>
      <c r="MJH58" s="375"/>
      <c r="MJI58" s="374"/>
      <c r="MJJ58" s="375"/>
      <c r="MJK58" s="374"/>
      <c r="MJL58" s="375"/>
      <c r="MJM58" s="374"/>
      <c r="MJN58" s="375"/>
      <c r="MJO58" s="374"/>
      <c r="MJP58" s="375"/>
      <c r="MJQ58" s="374"/>
      <c r="MJR58" s="375"/>
      <c r="MJS58" s="374"/>
      <c r="MJT58" s="375"/>
      <c r="MJU58" s="374"/>
      <c r="MJV58" s="375"/>
      <c r="MJW58" s="374"/>
      <c r="MJX58" s="375"/>
      <c r="MJY58" s="374"/>
      <c r="MJZ58" s="375"/>
      <c r="MKA58" s="374"/>
      <c r="MKB58" s="375"/>
      <c r="MKC58" s="374"/>
      <c r="MKD58" s="375"/>
      <c r="MKE58" s="374"/>
      <c r="MKF58" s="375"/>
      <c r="MKG58" s="374"/>
      <c r="MKH58" s="375"/>
      <c r="MKI58" s="374"/>
      <c r="MKJ58" s="375"/>
      <c r="MKK58" s="374"/>
      <c r="MKL58" s="375"/>
      <c r="MKM58" s="374"/>
      <c r="MKN58" s="375"/>
      <c r="MKO58" s="374"/>
      <c r="MKP58" s="375"/>
      <c r="MKQ58" s="374"/>
      <c r="MKR58" s="375"/>
      <c r="MKS58" s="374"/>
      <c r="MKT58" s="375"/>
      <c r="MKU58" s="374"/>
      <c r="MKV58" s="375"/>
      <c r="MKW58" s="374"/>
      <c r="MKX58" s="375"/>
      <c r="MKY58" s="374"/>
      <c r="MKZ58" s="375"/>
      <c r="MLA58" s="374"/>
      <c r="MLB58" s="375"/>
      <c r="MLC58" s="374"/>
      <c r="MLD58" s="375"/>
      <c r="MLE58" s="374"/>
      <c r="MLF58" s="375"/>
      <c r="MLG58" s="374"/>
      <c r="MLH58" s="375"/>
      <c r="MLI58" s="374"/>
      <c r="MLJ58" s="375"/>
      <c r="MLK58" s="374"/>
      <c r="MLL58" s="375"/>
      <c r="MLM58" s="374"/>
      <c r="MLN58" s="375"/>
      <c r="MLO58" s="374"/>
      <c r="MLP58" s="375"/>
      <c r="MLQ58" s="374"/>
      <c r="MLR58" s="375"/>
      <c r="MLS58" s="374"/>
      <c r="MLT58" s="375"/>
      <c r="MLU58" s="374"/>
      <c r="MLV58" s="375"/>
      <c r="MLW58" s="374"/>
      <c r="MLX58" s="375"/>
      <c r="MLY58" s="374"/>
      <c r="MLZ58" s="375"/>
      <c r="MMA58" s="374"/>
      <c r="MMB58" s="375"/>
      <c r="MMC58" s="374"/>
      <c r="MMD58" s="375"/>
      <c r="MME58" s="374"/>
      <c r="MMF58" s="375"/>
      <c r="MMG58" s="374"/>
      <c r="MMH58" s="375"/>
      <c r="MMI58" s="374"/>
      <c r="MMJ58" s="375"/>
      <c r="MMK58" s="374"/>
      <c r="MML58" s="375"/>
      <c r="MMM58" s="374"/>
      <c r="MMN58" s="375"/>
      <c r="MMO58" s="374"/>
      <c r="MMP58" s="375"/>
      <c r="MMQ58" s="374"/>
      <c r="MMR58" s="375"/>
      <c r="MMS58" s="374"/>
      <c r="MMT58" s="375"/>
      <c r="MMU58" s="374"/>
      <c r="MMV58" s="375"/>
      <c r="MMW58" s="374"/>
      <c r="MMX58" s="375"/>
      <c r="MMY58" s="374"/>
      <c r="MMZ58" s="375"/>
      <c r="MNA58" s="374"/>
      <c r="MNB58" s="375"/>
      <c r="MNC58" s="374"/>
      <c r="MND58" s="375"/>
      <c r="MNE58" s="374"/>
      <c r="MNF58" s="375"/>
      <c r="MNG58" s="374"/>
      <c r="MNH58" s="375"/>
      <c r="MNI58" s="374"/>
      <c r="MNJ58" s="375"/>
      <c r="MNK58" s="374"/>
      <c r="MNL58" s="375"/>
      <c r="MNM58" s="374"/>
      <c r="MNN58" s="375"/>
      <c r="MNO58" s="374"/>
      <c r="MNP58" s="375"/>
      <c r="MNQ58" s="374"/>
      <c r="MNR58" s="375"/>
      <c r="MNS58" s="374"/>
      <c r="MNT58" s="375"/>
      <c r="MNU58" s="374"/>
      <c r="MNV58" s="375"/>
      <c r="MNW58" s="374"/>
      <c r="MNX58" s="375"/>
      <c r="MNY58" s="374"/>
      <c r="MNZ58" s="375"/>
      <c r="MOA58" s="374"/>
      <c r="MOB58" s="375"/>
      <c r="MOC58" s="374"/>
      <c r="MOD58" s="375"/>
      <c r="MOE58" s="374"/>
      <c r="MOF58" s="375"/>
      <c r="MOG58" s="374"/>
      <c r="MOH58" s="375"/>
      <c r="MOI58" s="374"/>
      <c r="MOJ58" s="375"/>
      <c r="MOK58" s="374"/>
      <c r="MOL58" s="375"/>
      <c r="MOM58" s="374"/>
      <c r="MON58" s="375"/>
      <c r="MOO58" s="374"/>
      <c r="MOP58" s="375"/>
      <c r="MOQ58" s="374"/>
      <c r="MOR58" s="375"/>
      <c r="MOS58" s="374"/>
      <c r="MOT58" s="375"/>
      <c r="MOU58" s="374"/>
      <c r="MOV58" s="375"/>
      <c r="MOW58" s="374"/>
      <c r="MOX58" s="375"/>
      <c r="MOY58" s="374"/>
      <c r="MOZ58" s="375"/>
      <c r="MPA58" s="374"/>
      <c r="MPB58" s="375"/>
      <c r="MPC58" s="374"/>
      <c r="MPD58" s="375"/>
      <c r="MPE58" s="374"/>
      <c r="MPF58" s="375"/>
      <c r="MPG58" s="374"/>
      <c r="MPH58" s="375"/>
      <c r="MPI58" s="374"/>
      <c r="MPJ58" s="375"/>
      <c r="MPK58" s="374"/>
      <c r="MPL58" s="375"/>
      <c r="MPM58" s="374"/>
      <c r="MPN58" s="375"/>
      <c r="MPO58" s="374"/>
      <c r="MPP58" s="375"/>
      <c r="MPQ58" s="374"/>
      <c r="MPR58" s="375"/>
      <c r="MPS58" s="374"/>
      <c r="MPT58" s="375"/>
      <c r="MPU58" s="374"/>
      <c r="MPV58" s="375"/>
      <c r="MPW58" s="374"/>
      <c r="MPX58" s="375"/>
      <c r="MPY58" s="374"/>
      <c r="MPZ58" s="375"/>
      <c r="MQA58" s="374"/>
      <c r="MQB58" s="375"/>
      <c r="MQC58" s="374"/>
      <c r="MQD58" s="375"/>
      <c r="MQE58" s="374"/>
      <c r="MQF58" s="375"/>
      <c r="MQG58" s="374"/>
      <c r="MQH58" s="375"/>
      <c r="MQI58" s="374"/>
      <c r="MQJ58" s="375"/>
      <c r="MQK58" s="374"/>
      <c r="MQL58" s="375"/>
      <c r="MQM58" s="374"/>
      <c r="MQN58" s="375"/>
      <c r="MQO58" s="374"/>
      <c r="MQP58" s="375"/>
      <c r="MQQ58" s="374"/>
      <c r="MQR58" s="375"/>
      <c r="MQS58" s="374"/>
      <c r="MQT58" s="375"/>
      <c r="MQU58" s="374"/>
      <c r="MQV58" s="375"/>
      <c r="MQW58" s="374"/>
      <c r="MQX58" s="375"/>
      <c r="MQY58" s="374"/>
      <c r="MQZ58" s="375"/>
      <c r="MRA58" s="374"/>
      <c r="MRB58" s="375"/>
      <c r="MRC58" s="374"/>
      <c r="MRD58" s="375"/>
      <c r="MRE58" s="374"/>
      <c r="MRF58" s="375"/>
      <c r="MRG58" s="374"/>
      <c r="MRH58" s="375"/>
      <c r="MRI58" s="374"/>
      <c r="MRJ58" s="375"/>
      <c r="MRK58" s="374"/>
      <c r="MRL58" s="375"/>
      <c r="MRM58" s="374"/>
      <c r="MRN58" s="375"/>
      <c r="MRO58" s="374"/>
      <c r="MRP58" s="375"/>
      <c r="MRQ58" s="374"/>
      <c r="MRR58" s="375"/>
      <c r="MRS58" s="374"/>
      <c r="MRT58" s="375"/>
      <c r="MRU58" s="374"/>
      <c r="MRV58" s="375"/>
      <c r="MRW58" s="374"/>
      <c r="MRX58" s="375"/>
      <c r="MRY58" s="374"/>
      <c r="MRZ58" s="375"/>
      <c r="MSA58" s="374"/>
      <c r="MSB58" s="375"/>
      <c r="MSC58" s="374"/>
      <c r="MSD58" s="375"/>
      <c r="MSE58" s="374"/>
      <c r="MSF58" s="375"/>
      <c r="MSG58" s="374"/>
      <c r="MSH58" s="375"/>
      <c r="MSI58" s="374"/>
      <c r="MSJ58" s="375"/>
      <c r="MSK58" s="374"/>
      <c r="MSL58" s="375"/>
      <c r="MSM58" s="374"/>
      <c r="MSN58" s="375"/>
      <c r="MSO58" s="374"/>
      <c r="MSP58" s="375"/>
      <c r="MSQ58" s="374"/>
      <c r="MSR58" s="375"/>
      <c r="MSS58" s="374"/>
      <c r="MST58" s="375"/>
      <c r="MSU58" s="374"/>
      <c r="MSV58" s="375"/>
      <c r="MSW58" s="374"/>
      <c r="MSX58" s="375"/>
      <c r="MSY58" s="374"/>
      <c r="MSZ58" s="375"/>
      <c r="MTA58" s="374"/>
      <c r="MTB58" s="375"/>
      <c r="MTC58" s="374"/>
      <c r="MTD58" s="375"/>
      <c r="MTE58" s="374"/>
      <c r="MTF58" s="375"/>
      <c r="MTG58" s="374"/>
      <c r="MTH58" s="375"/>
      <c r="MTI58" s="374"/>
      <c r="MTJ58" s="375"/>
      <c r="MTK58" s="374"/>
      <c r="MTL58" s="375"/>
      <c r="MTM58" s="374"/>
      <c r="MTN58" s="375"/>
      <c r="MTO58" s="374"/>
      <c r="MTP58" s="375"/>
      <c r="MTQ58" s="374"/>
      <c r="MTR58" s="375"/>
      <c r="MTS58" s="374"/>
      <c r="MTT58" s="375"/>
      <c r="MTU58" s="374"/>
      <c r="MTV58" s="375"/>
      <c r="MTW58" s="374"/>
      <c r="MTX58" s="375"/>
      <c r="MTY58" s="374"/>
      <c r="MTZ58" s="375"/>
      <c r="MUA58" s="374"/>
      <c r="MUB58" s="375"/>
      <c r="MUC58" s="374"/>
      <c r="MUD58" s="375"/>
      <c r="MUE58" s="374"/>
      <c r="MUF58" s="375"/>
      <c r="MUG58" s="374"/>
      <c r="MUH58" s="375"/>
      <c r="MUI58" s="374"/>
      <c r="MUJ58" s="375"/>
      <c r="MUK58" s="374"/>
      <c r="MUL58" s="375"/>
      <c r="MUM58" s="374"/>
      <c r="MUN58" s="375"/>
      <c r="MUO58" s="374"/>
      <c r="MUP58" s="375"/>
      <c r="MUQ58" s="374"/>
      <c r="MUR58" s="375"/>
      <c r="MUS58" s="374"/>
      <c r="MUT58" s="375"/>
      <c r="MUU58" s="374"/>
      <c r="MUV58" s="375"/>
      <c r="MUW58" s="374"/>
      <c r="MUX58" s="375"/>
      <c r="MUY58" s="374"/>
      <c r="MUZ58" s="375"/>
      <c r="MVA58" s="374"/>
      <c r="MVB58" s="375"/>
      <c r="MVC58" s="374"/>
      <c r="MVD58" s="375"/>
      <c r="MVE58" s="374"/>
      <c r="MVF58" s="375"/>
      <c r="MVG58" s="374"/>
      <c r="MVH58" s="375"/>
      <c r="MVI58" s="374"/>
      <c r="MVJ58" s="375"/>
      <c r="MVK58" s="374"/>
      <c r="MVL58" s="375"/>
      <c r="MVM58" s="374"/>
      <c r="MVN58" s="375"/>
      <c r="MVO58" s="374"/>
      <c r="MVP58" s="375"/>
      <c r="MVQ58" s="374"/>
      <c r="MVR58" s="375"/>
      <c r="MVS58" s="374"/>
      <c r="MVT58" s="375"/>
      <c r="MVU58" s="374"/>
      <c r="MVV58" s="375"/>
      <c r="MVW58" s="374"/>
      <c r="MVX58" s="375"/>
      <c r="MVY58" s="374"/>
      <c r="MVZ58" s="375"/>
      <c r="MWA58" s="374"/>
      <c r="MWB58" s="375"/>
      <c r="MWC58" s="374"/>
      <c r="MWD58" s="375"/>
      <c r="MWE58" s="374"/>
      <c r="MWF58" s="375"/>
      <c r="MWG58" s="374"/>
      <c r="MWH58" s="375"/>
      <c r="MWI58" s="374"/>
      <c r="MWJ58" s="375"/>
      <c r="MWK58" s="374"/>
      <c r="MWL58" s="375"/>
      <c r="MWM58" s="374"/>
      <c r="MWN58" s="375"/>
      <c r="MWO58" s="374"/>
      <c r="MWP58" s="375"/>
      <c r="MWQ58" s="374"/>
      <c r="MWR58" s="375"/>
      <c r="MWS58" s="374"/>
      <c r="MWT58" s="375"/>
      <c r="MWU58" s="374"/>
      <c r="MWV58" s="375"/>
      <c r="MWW58" s="374"/>
      <c r="MWX58" s="375"/>
      <c r="MWY58" s="374"/>
      <c r="MWZ58" s="375"/>
      <c r="MXA58" s="374"/>
      <c r="MXB58" s="375"/>
      <c r="MXC58" s="374"/>
      <c r="MXD58" s="375"/>
      <c r="MXE58" s="374"/>
      <c r="MXF58" s="375"/>
      <c r="MXG58" s="374"/>
      <c r="MXH58" s="375"/>
      <c r="MXI58" s="374"/>
      <c r="MXJ58" s="375"/>
      <c r="MXK58" s="374"/>
      <c r="MXL58" s="375"/>
      <c r="MXM58" s="374"/>
      <c r="MXN58" s="375"/>
      <c r="MXO58" s="374"/>
      <c r="MXP58" s="375"/>
      <c r="MXQ58" s="374"/>
      <c r="MXR58" s="375"/>
      <c r="MXS58" s="374"/>
      <c r="MXT58" s="375"/>
      <c r="MXU58" s="374"/>
      <c r="MXV58" s="375"/>
      <c r="MXW58" s="374"/>
      <c r="MXX58" s="375"/>
      <c r="MXY58" s="374"/>
      <c r="MXZ58" s="375"/>
      <c r="MYA58" s="374"/>
      <c r="MYB58" s="375"/>
      <c r="MYC58" s="374"/>
      <c r="MYD58" s="375"/>
      <c r="MYE58" s="374"/>
      <c r="MYF58" s="375"/>
      <c r="MYG58" s="374"/>
      <c r="MYH58" s="375"/>
      <c r="MYI58" s="374"/>
      <c r="MYJ58" s="375"/>
      <c r="MYK58" s="374"/>
      <c r="MYL58" s="375"/>
      <c r="MYM58" s="374"/>
      <c r="MYN58" s="375"/>
      <c r="MYO58" s="374"/>
      <c r="MYP58" s="375"/>
      <c r="MYQ58" s="374"/>
      <c r="MYR58" s="375"/>
      <c r="MYS58" s="374"/>
      <c r="MYT58" s="375"/>
      <c r="MYU58" s="374"/>
      <c r="MYV58" s="375"/>
      <c r="MYW58" s="374"/>
      <c r="MYX58" s="375"/>
      <c r="MYY58" s="374"/>
      <c r="MYZ58" s="375"/>
      <c r="MZA58" s="374"/>
      <c r="MZB58" s="375"/>
      <c r="MZC58" s="374"/>
      <c r="MZD58" s="375"/>
      <c r="MZE58" s="374"/>
      <c r="MZF58" s="375"/>
      <c r="MZG58" s="374"/>
      <c r="MZH58" s="375"/>
      <c r="MZI58" s="374"/>
      <c r="MZJ58" s="375"/>
      <c r="MZK58" s="374"/>
      <c r="MZL58" s="375"/>
      <c r="MZM58" s="374"/>
      <c r="MZN58" s="375"/>
      <c r="MZO58" s="374"/>
      <c r="MZP58" s="375"/>
      <c r="MZQ58" s="374"/>
      <c r="MZR58" s="375"/>
      <c r="MZS58" s="374"/>
      <c r="MZT58" s="375"/>
      <c r="MZU58" s="374"/>
      <c r="MZV58" s="375"/>
      <c r="MZW58" s="374"/>
      <c r="MZX58" s="375"/>
      <c r="MZY58" s="374"/>
      <c r="MZZ58" s="375"/>
      <c r="NAA58" s="374"/>
      <c r="NAB58" s="375"/>
      <c r="NAC58" s="374"/>
      <c r="NAD58" s="375"/>
      <c r="NAE58" s="374"/>
      <c r="NAF58" s="375"/>
      <c r="NAG58" s="374"/>
      <c r="NAH58" s="375"/>
      <c r="NAI58" s="374"/>
      <c r="NAJ58" s="375"/>
      <c r="NAK58" s="374"/>
      <c r="NAL58" s="375"/>
      <c r="NAM58" s="374"/>
      <c r="NAN58" s="375"/>
      <c r="NAO58" s="374"/>
      <c r="NAP58" s="375"/>
      <c r="NAQ58" s="374"/>
      <c r="NAR58" s="375"/>
      <c r="NAS58" s="374"/>
      <c r="NAT58" s="375"/>
      <c r="NAU58" s="374"/>
      <c r="NAV58" s="375"/>
      <c r="NAW58" s="374"/>
      <c r="NAX58" s="375"/>
      <c r="NAY58" s="374"/>
      <c r="NAZ58" s="375"/>
      <c r="NBA58" s="374"/>
      <c r="NBB58" s="375"/>
      <c r="NBC58" s="374"/>
      <c r="NBD58" s="375"/>
      <c r="NBE58" s="374"/>
      <c r="NBF58" s="375"/>
      <c r="NBG58" s="374"/>
      <c r="NBH58" s="375"/>
      <c r="NBI58" s="374"/>
      <c r="NBJ58" s="375"/>
      <c r="NBK58" s="374"/>
      <c r="NBL58" s="375"/>
      <c r="NBM58" s="374"/>
      <c r="NBN58" s="375"/>
      <c r="NBO58" s="374"/>
      <c r="NBP58" s="375"/>
      <c r="NBQ58" s="374"/>
      <c r="NBR58" s="375"/>
      <c r="NBS58" s="374"/>
      <c r="NBT58" s="375"/>
      <c r="NBU58" s="374"/>
      <c r="NBV58" s="375"/>
      <c r="NBW58" s="374"/>
      <c r="NBX58" s="375"/>
      <c r="NBY58" s="374"/>
      <c r="NBZ58" s="375"/>
      <c r="NCA58" s="374"/>
      <c r="NCB58" s="375"/>
      <c r="NCC58" s="374"/>
      <c r="NCD58" s="375"/>
      <c r="NCE58" s="374"/>
      <c r="NCF58" s="375"/>
      <c r="NCG58" s="374"/>
      <c r="NCH58" s="375"/>
      <c r="NCI58" s="374"/>
      <c r="NCJ58" s="375"/>
      <c r="NCK58" s="374"/>
      <c r="NCL58" s="375"/>
      <c r="NCM58" s="374"/>
      <c r="NCN58" s="375"/>
      <c r="NCO58" s="374"/>
      <c r="NCP58" s="375"/>
      <c r="NCQ58" s="374"/>
      <c r="NCR58" s="375"/>
      <c r="NCS58" s="374"/>
      <c r="NCT58" s="375"/>
      <c r="NCU58" s="374"/>
      <c r="NCV58" s="375"/>
      <c r="NCW58" s="374"/>
      <c r="NCX58" s="375"/>
      <c r="NCY58" s="374"/>
      <c r="NCZ58" s="375"/>
      <c r="NDA58" s="374"/>
      <c r="NDB58" s="375"/>
      <c r="NDC58" s="374"/>
      <c r="NDD58" s="375"/>
      <c r="NDE58" s="374"/>
      <c r="NDF58" s="375"/>
      <c r="NDG58" s="374"/>
      <c r="NDH58" s="375"/>
      <c r="NDI58" s="374"/>
      <c r="NDJ58" s="375"/>
      <c r="NDK58" s="374"/>
      <c r="NDL58" s="375"/>
      <c r="NDM58" s="374"/>
      <c r="NDN58" s="375"/>
      <c r="NDO58" s="374"/>
      <c r="NDP58" s="375"/>
      <c r="NDQ58" s="374"/>
      <c r="NDR58" s="375"/>
      <c r="NDS58" s="374"/>
      <c r="NDT58" s="375"/>
      <c r="NDU58" s="374"/>
      <c r="NDV58" s="375"/>
      <c r="NDW58" s="374"/>
      <c r="NDX58" s="375"/>
      <c r="NDY58" s="374"/>
      <c r="NDZ58" s="375"/>
      <c r="NEA58" s="374"/>
      <c r="NEB58" s="375"/>
      <c r="NEC58" s="374"/>
      <c r="NED58" s="375"/>
      <c r="NEE58" s="374"/>
      <c r="NEF58" s="375"/>
      <c r="NEG58" s="374"/>
      <c r="NEH58" s="375"/>
      <c r="NEI58" s="374"/>
      <c r="NEJ58" s="375"/>
      <c r="NEK58" s="374"/>
      <c r="NEL58" s="375"/>
      <c r="NEM58" s="374"/>
      <c r="NEN58" s="375"/>
      <c r="NEO58" s="374"/>
      <c r="NEP58" s="375"/>
      <c r="NEQ58" s="374"/>
      <c r="NER58" s="375"/>
      <c r="NES58" s="374"/>
      <c r="NET58" s="375"/>
      <c r="NEU58" s="374"/>
      <c r="NEV58" s="375"/>
      <c r="NEW58" s="374"/>
      <c r="NEX58" s="375"/>
      <c r="NEY58" s="374"/>
      <c r="NEZ58" s="375"/>
      <c r="NFA58" s="374"/>
      <c r="NFB58" s="375"/>
      <c r="NFC58" s="374"/>
      <c r="NFD58" s="375"/>
      <c r="NFE58" s="374"/>
      <c r="NFF58" s="375"/>
      <c r="NFG58" s="374"/>
      <c r="NFH58" s="375"/>
      <c r="NFI58" s="374"/>
      <c r="NFJ58" s="375"/>
      <c r="NFK58" s="374"/>
      <c r="NFL58" s="375"/>
      <c r="NFM58" s="374"/>
      <c r="NFN58" s="375"/>
      <c r="NFO58" s="374"/>
      <c r="NFP58" s="375"/>
      <c r="NFQ58" s="374"/>
      <c r="NFR58" s="375"/>
      <c r="NFS58" s="374"/>
      <c r="NFT58" s="375"/>
      <c r="NFU58" s="374"/>
      <c r="NFV58" s="375"/>
      <c r="NFW58" s="374"/>
      <c r="NFX58" s="375"/>
      <c r="NFY58" s="374"/>
      <c r="NFZ58" s="375"/>
      <c r="NGA58" s="374"/>
      <c r="NGB58" s="375"/>
      <c r="NGC58" s="374"/>
      <c r="NGD58" s="375"/>
      <c r="NGE58" s="374"/>
      <c r="NGF58" s="375"/>
      <c r="NGG58" s="374"/>
      <c r="NGH58" s="375"/>
      <c r="NGI58" s="374"/>
      <c r="NGJ58" s="375"/>
      <c r="NGK58" s="374"/>
      <c r="NGL58" s="375"/>
      <c r="NGM58" s="374"/>
      <c r="NGN58" s="375"/>
      <c r="NGO58" s="374"/>
      <c r="NGP58" s="375"/>
      <c r="NGQ58" s="374"/>
      <c r="NGR58" s="375"/>
      <c r="NGS58" s="374"/>
      <c r="NGT58" s="375"/>
      <c r="NGU58" s="374"/>
      <c r="NGV58" s="375"/>
      <c r="NGW58" s="374"/>
      <c r="NGX58" s="375"/>
      <c r="NGY58" s="374"/>
      <c r="NGZ58" s="375"/>
      <c r="NHA58" s="374"/>
      <c r="NHB58" s="375"/>
      <c r="NHC58" s="374"/>
      <c r="NHD58" s="375"/>
      <c r="NHE58" s="374"/>
      <c r="NHF58" s="375"/>
      <c r="NHG58" s="374"/>
      <c r="NHH58" s="375"/>
      <c r="NHI58" s="374"/>
      <c r="NHJ58" s="375"/>
      <c r="NHK58" s="374"/>
      <c r="NHL58" s="375"/>
      <c r="NHM58" s="374"/>
      <c r="NHN58" s="375"/>
      <c r="NHO58" s="374"/>
      <c r="NHP58" s="375"/>
      <c r="NHQ58" s="374"/>
      <c r="NHR58" s="375"/>
      <c r="NHS58" s="374"/>
      <c r="NHT58" s="375"/>
      <c r="NHU58" s="374"/>
      <c r="NHV58" s="375"/>
      <c r="NHW58" s="374"/>
      <c r="NHX58" s="375"/>
      <c r="NHY58" s="374"/>
      <c r="NHZ58" s="375"/>
      <c r="NIA58" s="374"/>
      <c r="NIB58" s="375"/>
      <c r="NIC58" s="374"/>
      <c r="NID58" s="375"/>
      <c r="NIE58" s="374"/>
      <c r="NIF58" s="375"/>
      <c r="NIG58" s="374"/>
      <c r="NIH58" s="375"/>
      <c r="NII58" s="374"/>
      <c r="NIJ58" s="375"/>
      <c r="NIK58" s="374"/>
      <c r="NIL58" s="375"/>
      <c r="NIM58" s="374"/>
      <c r="NIN58" s="375"/>
      <c r="NIO58" s="374"/>
      <c r="NIP58" s="375"/>
      <c r="NIQ58" s="374"/>
      <c r="NIR58" s="375"/>
      <c r="NIS58" s="374"/>
      <c r="NIT58" s="375"/>
      <c r="NIU58" s="374"/>
      <c r="NIV58" s="375"/>
      <c r="NIW58" s="374"/>
      <c r="NIX58" s="375"/>
      <c r="NIY58" s="374"/>
      <c r="NIZ58" s="375"/>
      <c r="NJA58" s="374"/>
      <c r="NJB58" s="375"/>
      <c r="NJC58" s="374"/>
      <c r="NJD58" s="375"/>
      <c r="NJE58" s="374"/>
      <c r="NJF58" s="375"/>
      <c r="NJG58" s="374"/>
      <c r="NJH58" s="375"/>
      <c r="NJI58" s="374"/>
      <c r="NJJ58" s="375"/>
      <c r="NJK58" s="374"/>
      <c r="NJL58" s="375"/>
      <c r="NJM58" s="374"/>
      <c r="NJN58" s="375"/>
      <c r="NJO58" s="374"/>
      <c r="NJP58" s="375"/>
      <c r="NJQ58" s="374"/>
      <c r="NJR58" s="375"/>
      <c r="NJS58" s="374"/>
      <c r="NJT58" s="375"/>
      <c r="NJU58" s="374"/>
      <c r="NJV58" s="375"/>
      <c r="NJW58" s="374"/>
      <c r="NJX58" s="375"/>
      <c r="NJY58" s="374"/>
      <c r="NJZ58" s="375"/>
      <c r="NKA58" s="374"/>
      <c r="NKB58" s="375"/>
      <c r="NKC58" s="374"/>
      <c r="NKD58" s="375"/>
      <c r="NKE58" s="374"/>
      <c r="NKF58" s="375"/>
      <c r="NKG58" s="374"/>
      <c r="NKH58" s="375"/>
      <c r="NKI58" s="374"/>
      <c r="NKJ58" s="375"/>
      <c r="NKK58" s="374"/>
      <c r="NKL58" s="375"/>
      <c r="NKM58" s="374"/>
      <c r="NKN58" s="375"/>
      <c r="NKO58" s="374"/>
      <c r="NKP58" s="375"/>
      <c r="NKQ58" s="374"/>
      <c r="NKR58" s="375"/>
      <c r="NKS58" s="374"/>
      <c r="NKT58" s="375"/>
      <c r="NKU58" s="374"/>
      <c r="NKV58" s="375"/>
      <c r="NKW58" s="374"/>
      <c r="NKX58" s="375"/>
      <c r="NKY58" s="374"/>
      <c r="NKZ58" s="375"/>
      <c r="NLA58" s="374"/>
      <c r="NLB58" s="375"/>
      <c r="NLC58" s="374"/>
      <c r="NLD58" s="375"/>
      <c r="NLE58" s="374"/>
      <c r="NLF58" s="375"/>
      <c r="NLG58" s="374"/>
      <c r="NLH58" s="375"/>
      <c r="NLI58" s="374"/>
      <c r="NLJ58" s="375"/>
      <c r="NLK58" s="374"/>
      <c r="NLL58" s="375"/>
      <c r="NLM58" s="374"/>
      <c r="NLN58" s="375"/>
      <c r="NLO58" s="374"/>
      <c r="NLP58" s="375"/>
      <c r="NLQ58" s="374"/>
      <c r="NLR58" s="375"/>
      <c r="NLS58" s="374"/>
      <c r="NLT58" s="375"/>
      <c r="NLU58" s="374"/>
      <c r="NLV58" s="375"/>
      <c r="NLW58" s="374"/>
      <c r="NLX58" s="375"/>
      <c r="NLY58" s="374"/>
      <c r="NLZ58" s="375"/>
      <c r="NMA58" s="374"/>
      <c r="NMB58" s="375"/>
      <c r="NMC58" s="374"/>
      <c r="NMD58" s="375"/>
      <c r="NME58" s="374"/>
      <c r="NMF58" s="375"/>
      <c r="NMG58" s="374"/>
      <c r="NMH58" s="375"/>
      <c r="NMI58" s="374"/>
      <c r="NMJ58" s="375"/>
      <c r="NMK58" s="374"/>
      <c r="NML58" s="375"/>
      <c r="NMM58" s="374"/>
      <c r="NMN58" s="375"/>
      <c r="NMO58" s="374"/>
      <c r="NMP58" s="375"/>
      <c r="NMQ58" s="374"/>
      <c r="NMR58" s="375"/>
      <c r="NMS58" s="374"/>
      <c r="NMT58" s="375"/>
      <c r="NMU58" s="374"/>
      <c r="NMV58" s="375"/>
      <c r="NMW58" s="374"/>
      <c r="NMX58" s="375"/>
      <c r="NMY58" s="374"/>
      <c r="NMZ58" s="375"/>
      <c r="NNA58" s="374"/>
      <c r="NNB58" s="375"/>
      <c r="NNC58" s="374"/>
      <c r="NND58" s="375"/>
      <c r="NNE58" s="374"/>
      <c r="NNF58" s="375"/>
      <c r="NNG58" s="374"/>
      <c r="NNH58" s="375"/>
      <c r="NNI58" s="374"/>
      <c r="NNJ58" s="375"/>
      <c r="NNK58" s="374"/>
      <c r="NNL58" s="375"/>
      <c r="NNM58" s="374"/>
      <c r="NNN58" s="375"/>
      <c r="NNO58" s="374"/>
      <c r="NNP58" s="375"/>
      <c r="NNQ58" s="374"/>
      <c r="NNR58" s="375"/>
      <c r="NNS58" s="374"/>
      <c r="NNT58" s="375"/>
      <c r="NNU58" s="374"/>
      <c r="NNV58" s="375"/>
      <c r="NNW58" s="374"/>
      <c r="NNX58" s="375"/>
      <c r="NNY58" s="374"/>
      <c r="NNZ58" s="375"/>
      <c r="NOA58" s="374"/>
      <c r="NOB58" s="375"/>
      <c r="NOC58" s="374"/>
      <c r="NOD58" s="375"/>
      <c r="NOE58" s="374"/>
      <c r="NOF58" s="375"/>
      <c r="NOG58" s="374"/>
      <c r="NOH58" s="375"/>
      <c r="NOI58" s="374"/>
      <c r="NOJ58" s="375"/>
      <c r="NOK58" s="374"/>
      <c r="NOL58" s="375"/>
      <c r="NOM58" s="374"/>
      <c r="NON58" s="375"/>
      <c r="NOO58" s="374"/>
      <c r="NOP58" s="375"/>
      <c r="NOQ58" s="374"/>
      <c r="NOR58" s="375"/>
      <c r="NOS58" s="374"/>
      <c r="NOT58" s="375"/>
      <c r="NOU58" s="374"/>
      <c r="NOV58" s="375"/>
      <c r="NOW58" s="374"/>
      <c r="NOX58" s="375"/>
      <c r="NOY58" s="374"/>
      <c r="NOZ58" s="375"/>
      <c r="NPA58" s="374"/>
      <c r="NPB58" s="375"/>
      <c r="NPC58" s="374"/>
      <c r="NPD58" s="375"/>
      <c r="NPE58" s="374"/>
      <c r="NPF58" s="375"/>
      <c r="NPG58" s="374"/>
      <c r="NPH58" s="375"/>
      <c r="NPI58" s="374"/>
      <c r="NPJ58" s="375"/>
      <c r="NPK58" s="374"/>
      <c r="NPL58" s="375"/>
      <c r="NPM58" s="374"/>
      <c r="NPN58" s="375"/>
      <c r="NPO58" s="374"/>
      <c r="NPP58" s="375"/>
      <c r="NPQ58" s="374"/>
      <c r="NPR58" s="375"/>
      <c r="NPS58" s="374"/>
      <c r="NPT58" s="375"/>
      <c r="NPU58" s="374"/>
      <c r="NPV58" s="375"/>
      <c r="NPW58" s="374"/>
      <c r="NPX58" s="375"/>
      <c r="NPY58" s="374"/>
      <c r="NPZ58" s="375"/>
      <c r="NQA58" s="374"/>
      <c r="NQB58" s="375"/>
      <c r="NQC58" s="374"/>
      <c r="NQD58" s="375"/>
      <c r="NQE58" s="374"/>
      <c r="NQF58" s="375"/>
      <c r="NQG58" s="374"/>
      <c r="NQH58" s="375"/>
      <c r="NQI58" s="374"/>
      <c r="NQJ58" s="375"/>
      <c r="NQK58" s="374"/>
      <c r="NQL58" s="375"/>
      <c r="NQM58" s="374"/>
      <c r="NQN58" s="375"/>
      <c r="NQO58" s="374"/>
      <c r="NQP58" s="375"/>
      <c r="NQQ58" s="374"/>
      <c r="NQR58" s="375"/>
      <c r="NQS58" s="374"/>
      <c r="NQT58" s="375"/>
      <c r="NQU58" s="374"/>
      <c r="NQV58" s="375"/>
      <c r="NQW58" s="374"/>
      <c r="NQX58" s="375"/>
      <c r="NQY58" s="374"/>
      <c r="NQZ58" s="375"/>
      <c r="NRA58" s="374"/>
      <c r="NRB58" s="375"/>
      <c r="NRC58" s="374"/>
      <c r="NRD58" s="375"/>
      <c r="NRE58" s="374"/>
      <c r="NRF58" s="375"/>
      <c r="NRG58" s="374"/>
      <c r="NRH58" s="375"/>
      <c r="NRI58" s="374"/>
      <c r="NRJ58" s="375"/>
      <c r="NRK58" s="374"/>
      <c r="NRL58" s="375"/>
      <c r="NRM58" s="374"/>
      <c r="NRN58" s="375"/>
      <c r="NRO58" s="374"/>
      <c r="NRP58" s="375"/>
      <c r="NRQ58" s="374"/>
      <c r="NRR58" s="375"/>
      <c r="NRS58" s="374"/>
      <c r="NRT58" s="375"/>
      <c r="NRU58" s="374"/>
      <c r="NRV58" s="375"/>
      <c r="NRW58" s="374"/>
      <c r="NRX58" s="375"/>
      <c r="NRY58" s="374"/>
      <c r="NRZ58" s="375"/>
      <c r="NSA58" s="374"/>
      <c r="NSB58" s="375"/>
      <c r="NSC58" s="374"/>
      <c r="NSD58" s="375"/>
      <c r="NSE58" s="374"/>
      <c r="NSF58" s="375"/>
      <c r="NSG58" s="374"/>
      <c r="NSH58" s="375"/>
      <c r="NSI58" s="374"/>
      <c r="NSJ58" s="375"/>
      <c r="NSK58" s="374"/>
      <c r="NSL58" s="375"/>
      <c r="NSM58" s="374"/>
      <c r="NSN58" s="375"/>
      <c r="NSO58" s="374"/>
      <c r="NSP58" s="375"/>
      <c r="NSQ58" s="374"/>
      <c r="NSR58" s="375"/>
      <c r="NSS58" s="374"/>
      <c r="NST58" s="375"/>
      <c r="NSU58" s="374"/>
      <c r="NSV58" s="375"/>
      <c r="NSW58" s="374"/>
      <c r="NSX58" s="375"/>
      <c r="NSY58" s="374"/>
      <c r="NSZ58" s="375"/>
      <c r="NTA58" s="374"/>
      <c r="NTB58" s="375"/>
      <c r="NTC58" s="374"/>
      <c r="NTD58" s="375"/>
      <c r="NTE58" s="374"/>
      <c r="NTF58" s="375"/>
      <c r="NTG58" s="374"/>
      <c r="NTH58" s="375"/>
      <c r="NTI58" s="374"/>
      <c r="NTJ58" s="375"/>
      <c r="NTK58" s="374"/>
      <c r="NTL58" s="375"/>
      <c r="NTM58" s="374"/>
      <c r="NTN58" s="375"/>
      <c r="NTO58" s="374"/>
      <c r="NTP58" s="375"/>
      <c r="NTQ58" s="374"/>
      <c r="NTR58" s="375"/>
      <c r="NTS58" s="374"/>
      <c r="NTT58" s="375"/>
      <c r="NTU58" s="374"/>
      <c r="NTV58" s="375"/>
      <c r="NTW58" s="374"/>
      <c r="NTX58" s="375"/>
      <c r="NTY58" s="374"/>
      <c r="NTZ58" s="375"/>
      <c r="NUA58" s="374"/>
      <c r="NUB58" s="375"/>
      <c r="NUC58" s="374"/>
      <c r="NUD58" s="375"/>
      <c r="NUE58" s="374"/>
      <c r="NUF58" s="375"/>
      <c r="NUG58" s="374"/>
      <c r="NUH58" s="375"/>
      <c r="NUI58" s="374"/>
      <c r="NUJ58" s="375"/>
      <c r="NUK58" s="374"/>
      <c r="NUL58" s="375"/>
      <c r="NUM58" s="374"/>
      <c r="NUN58" s="375"/>
      <c r="NUO58" s="374"/>
      <c r="NUP58" s="375"/>
      <c r="NUQ58" s="374"/>
      <c r="NUR58" s="375"/>
      <c r="NUS58" s="374"/>
      <c r="NUT58" s="375"/>
      <c r="NUU58" s="374"/>
      <c r="NUV58" s="375"/>
      <c r="NUW58" s="374"/>
      <c r="NUX58" s="375"/>
      <c r="NUY58" s="374"/>
      <c r="NUZ58" s="375"/>
      <c r="NVA58" s="374"/>
      <c r="NVB58" s="375"/>
      <c r="NVC58" s="374"/>
      <c r="NVD58" s="375"/>
      <c r="NVE58" s="374"/>
      <c r="NVF58" s="375"/>
      <c r="NVG58" s="374"/>
      <c r="NVH58" s="375"/>
      <c r="NVI58" s="374"/>
      <c r="NVJ58" s="375"/>
      <c r="NVK58" s="374"/>
      <c r="NVL58" s="375"/>
      <c r="NVM58" s="374"/>
      <c r="NVN58" s="375"/>
      <c r="NVO58" s="374"/>
      <c r="NVP58" s="375"/>
      <c r="NVQ58" s="374"/>
      <c r="NVR58" s="375"/>
      <c r="NVS58" s="374"/>
      <c r="NVT58" s="375"/>
      <c r="NVU58" s="374"/>
      <c r="NVV58" s="375"/>
      <c r="NVW58" s="374"/>
      <c r="NVX58" s="375"/>
      <c r="NVY58" s="374"/>
      <c r="NVZ58" s="375"/>
      <c r="NWA58" s="374"/>
      <c r="NWB58" s="375"/>
      <c r="NWC58" s="374"/>
      <c r="NWD58" s="375"/>
      <c r="NWE58" s="374"/>
      <c r="NWF58" s="375"/>
      <c r="NWG58" s="374"/>
      <c r="NWH58" s="375"/>
      <c r="NWI58" s="374"/>
      <c r="NWJ58" s="375"/>
      <c r="NWK58" s="374"/>
      <c r="NWL58" s="375"/>
      <c r="NWM58" s="374"/>
      <c r="NWN58" s="375"/>
      <c r="NWO58" s="374"/>
      <c r="NWP58" s="375"/>
      <c r="NWQ58" s="374"/>
      <c r="NWR58" s="375"/>
      <c r="NWS58" s="374"/>
      <c r="NWT58" s="375"/>
      <c r="NWU58" s="374"/>
      <c r="NWV58" s="375"/>
      <c r="NWW58" s="374"/>
      <c r="NWX58" s="375"/>
      <c r="NWY58" s="374"/>
      <c r="NWZ58" s="375"/>
      <c r="NXA58" s="374"/>
      <c r="NXB58" s="375"/>
      <c r="NXC58" s="374"/>
      <c r="NXD58" s="375"/>
      <c r="NXE58" s="374"/>
      <c r="NXF58" s="375"/>
      <c r="NXG58" s="374"/>
      <c r="NXH58" s="375"/>
      <c r="NXI58" s="374"/>
      <c r="NXJ58" s="375"/>
      <c r="NXK58" s="374"/>
      <c r="NXL58" s="375"/>
      <c r="NXM58" s="374"/>
      <c r="NXN58" s="375"/>
      <c r="NXO58" s="374"/>
      <c r="NXP58" s="375"/>
      <c r="NXQ58" s="374"/>
      <c r="NXR58" s="375"/>
      <c r="NXS58" s="374"/>
      <c r="NXT58" s="375"/>
      <c r="NXU58" s="374"/>
      <c r="NXV58" s="375"/>
      <c r="NXW58" s="374"/>
      <c r="NXX58" s="375"/>
      <c r="NXY58" s="374"/>
      <c r="NXZ58" s="375"/>
      <c r="NYA58" s="374"/>
      <c r="NYB58" s="375"/>
      <c r="NYC58" s="374"/>
      <c r="NYD58" s="375"/>
      <c r="NYE58" s="374"/>
      <c r="NYF58" s="375"/>
      <c r="NYG58" s="374"/>
      <c r="NYH58" s="375"/>
      <c r="NYI58" s="374"/>
      <c r="NYJ58" s="375"/>
      <c r="NYK58" s="374"/>
      <c r="NYL58" s="375"/>
      <c r="NYM58" s="374"/>
      <c r="NYN58" s="375"/>
      <c r="NYO58" s="374"/>
      <c r="NYP58" s="375"/>
      <c r="NYQ58" s="374"/>
      <c r="NYR58" s="375"/>
      <c r="NYS58" s="374"/>
      <c r="NYT58" s="375"/>
      <c r="NYU58" s="374"/>
      <c r="NYV58" s="375"/>
      <c r="NYW58" s="374"/>
      <c r="NYX58" s="375"/>
      <c r="NYY58" s="374"/>
      <c r="NYZ58" s="375"/>
      <c r="NZA58" s="374"/>
      <c r="NZB58" s="375"/>
      <c r="NZC58" s="374"/>
      <c r="NZD58" s="375"/>
      <c r="NZE58" s="374"/>
      <c r="NZF58" s="375"/>
      <c r="NZG58" s="374"/>
      <c r="NZH58" s="375"/>
      <c r="NZI58" s="374"/>
      <c r="NZJ58" s="375"/>
      <c r="NZK58" s="374"/>
      <c r="NZL58" s="375"/>
      <c r="NZM58" s="374"/>
      <c r="NZN58" s="375"/>
      <c r="NZO58" s="374"/>
      <c r="NZP58" s="375"/>
      <c r="NZQ58" s="374"/>
      <c r="NZR58" s="375"/>
      <c r="NZS58" s="374"/>
      <c r="NZT58" s="375"/>
      <c r="NZU58" s="374"/>
      <c r="NZV58" s="375"/>
      <c r="NZW58" s="374"/>
      <c r="NZX58" s="375"/>
      <c r="NZY58" s="374"/>
      <c r="NZZ58" s="375"/>
      <c r="OAA58" s="374"/>
      <c r="OAB58" s="375"/>
      <c r="OAC58" s="374"/>
      <c r="OAD58" s="375"/>
      <c r="OAE58" s="374"/>
      <c r="OAF58" s="375"/>
      <c r="OAG58" s="374"/>
      <c r="OAH58" s="375"/>
      <c r="OAI58" s="374"/>
      <c r="OAJ58" s="375"/>
      <c r="OAK58" s="374"/>
      <c r="OAL58" s="375"/>
      <c r="OAM58" s="374"/>
      <c r="OAN58" s="375"/>
      <c r="OAO58" s="374"/>
      <c r="OAP58" s="375"/>
      <c r="OAQ58" s="374"/>
      <c r="OAR58" s="375"/>
      <c r="OAS58" s="374"/>
      <c r="OAT58" s="375"/>
      <c r="OAU58" s="374"/>
      <c r="OAV58" s="375"/>
      <c r="OAW58" s="374"/>
      <c r="OAX58" s="375"/>
      <c r="OAY58" s="374"/>
      <c r="OAZ58" s="375"/>
      <c r="OBA58" s="374"/>
      <c r="OBB58" s="375"/>
      <c r="OBC58" s="374"/>
      <c r="OBD58" s="375"/>
      <c r="OBE58" s="374"/>
      <c r="OBF58" s="375"/>
      <c r="OBG58" s="374"/>
      <c r="OBH58" s="375"/>
      <c r="OBI58" s="374"/>
      <c r="OBJ58" s="375"/>
      <c r="OBK58" s="374"/>
      <c r="OBL58" s="375"/>
      <c r="OBM58" s="374"/>
      <c r="OBN58" s="375"/>
      <c r="OBO58" s="374"/>
      <c r="OBP58" s="375"/>
      <c r="OBQ58" s="374"/>
      <c r="OBR58" s="375"/>
      <c r="OBS58" s="374"/>
      <c r="OBT58" s="375"/>
      <c r="OBU58" s="374"/>
      <c r="OBV58" s="375"/>
      <c r="OBW58" s="374"/>
      <c r="OBX58" s="375"/>
      <c r="OBY58" s="374"/>
      <c r="OBZ58" s="375"/>
      <c r="OCA58" s="374"/>
      <c r="OCB58" s="375"/>
      <c r="OCC58" s="374"/>
      <c r="OCD58" s="375"/>
      <c r="OCE58" s="374"/>
      <c r="OCF58" s="375"/>
      <c r="OCG58" s="374"/>
      <c r="OCH58" s="375"/>
      <c r="OCI58" s="374"/>
      <c r="OCJ58" s="375"/>
      <c r="OCK58" s="374"/>
      <c r="OCL58" s="375"/>
      <c r="OCM58" s="374"/>
      <c r="OCN58" s="375"/>
      <c r="OCO58" s="374"/>
      <c r="OCP58" s="375"/>
      <c r="OCQ58" s="374"/>
      <c r="OCR58" s="375"/>
      <c r="OCS58" s="374"/>
      <c r="OCT58" s="375"/>
      <c r="OCU58" s="374"/>
      <c r="OCV58" s="375"/>
      <c r="OCW58" s="374"/>
      <c r="OCX58" s="375"/>
      <c r="OCY58" s="374"/>
      <c r="OCZ58" s="375"/>
      <c r="ODA58" s="374"/>
      <c r="ODB58" s="375"/>
      <c r="ODC58" s="374"/>
      <c r="ODD58" s="375"/>
      <c r="ODE58" s="374"/>
      <c r="ODF58" s="375"/>
      <c r="ODG58" s="374"/>
      <c r="ODH58" s="375"/>
      <c r="ODI58" s="374"/>
      <c r="ODJ58" s="375"/>
      <c r="ODK58" s="374"/>
      <c r="ODL58" s="375"/>
      <c r="ODM58" s="374"/>
      <c r="ODN58" s="375"/>
      <c r="ODO58" s="374"/>
      <c r="ODP58" s="375"/>
      <c r="ODQ58" s="374"/>
      <c r="ODR58" s="375"/>
      <c r="ODS58" s="374"/>
      <c r="ODT58" s="375"/>
      <c r="ODU58" s="374"/>
      <c r="ODV58" s="375"/>
      <c r="ODW58" s="374"/>
      <c r="ODX58" s="375"/>
      <c r="ODY58" s="374"/>
      <c r="ODZ58" s="375"/>
      <c r="OEA58" s="374"/>
      <c r="OEB58" s="375"/>
      <c r="OEC58" s="374"/>
      <c r="OED58" s="375"/>
      <c r="OEE58" s="374"/>
      <c r="OEF58" s="375"/>
      <c r="OEG58" s="374"/>
      <c r="OEH58" s="375"/>
      <c r="OEI58" s="374"/>
      <c r="OEJ58" s="375"/>
      <c r="OEK58" s="374"/>
      <c r="OEL58" s="375"/>
      <c r="OEM58" s="374"/>
      <c r="OEN58" s="375"/>
      <c r="OEO58" s="374"/>
      <c r="OEP58" s="375"/>
      <c r="OEQ58" s="374"/>
      <c r="OER58" s="375"/>
      <c r="OES58" s="374"/>
      <c r="OET58" s="375"/>
      <c r="OEU58" s="374"/>
      <c r="OEV58" s="375"/>
      <c r="OEW58" s="374"/>
      <c r="OEX58" s="375"/>
      <c r="OEY58" s="374"/>
      <c r="OEZ58" s="375"/>
      <c r="OFA58" s="374"/>
      <c r="OFB58" s="375"/>
      <c r="OFC58" s="374"/>
      <c r="OFD58" s="375"/>
      <c r="OFE58" s="374"/>
      <c r="OFF58" s="375"/>
      <c r="OFG58" s="374"/>
      <c r="OFH58" s="375"/>
      <c r="OFI58" s="374"/>
      <c r="OFJ58" s="375"/>
      <c r="OFK58" s="374"/>
      <c r="OFL58" s="375"/>
      <c r="OFM58" s="374"/>
      <c r="OFN58" s="375"/>
      <c r="OFO58" s="374"/>
      <c r="OFP58" s="375"/>
      <c r="OFQ58" s="374"/>
      <c r="OFR58" s="375"/>
      <c r="OFS58" s="374"/>
      <c r="OFT58" s="375"/>
      <c r="OFU58" s="374"/>
      <c r="OFV58" s="375"/>
      <c r="OFW58" s="374"/>
      <c r="OFX58" s="375"/>
      <c r="OFY58" s="374"/>
      <c r="OFZ58" s="375"/>
      <c r="OGA58" s="374"/>
      <c r="OGB58" s="375"/>
      <c r="OGC58" s="374"/>
      <c r="OGD58" s="375"/>
      <c r="OGE58" s="374"/>
      <c r="OGF58" s="375"/>
      <c r="OGG58" s="374"/>
      <c r="OGH58" s="375"/>
      <c r="OGI58" s="374"/>
      <c r="OGJ58" s="375"/>
      <c r="OGK58" s="374"/>
      <c r="OGL58" s="375"/>
      <c r="OGM58" s="374"/>
      <c r="OGN58" s="375"/>
      <c r="OGO58" s="374"/>
      <c r="OGP58" s="375"/>
      <c r="OGQ58" s="374"/>
      <c r="OGR58" s="375"/>
      <c r="OGS58" s="374"/>
      <c r="OGT58" s="375"/>
      <c r="OGU58" s="374"/>
      <c r="OGV58" s="375"/>
      <c r="OGW58" s="374"/>
      <c r="OGX58" s="375"/>
      <c r="OGY58" s="374"/>
      <c r="OGZ58" s="375"/>
      <c r="OHA58" s="374"/>
      <c r="OHB58" s="375"/>
      <c r="OHC58" s="374"/>
      <c r="OHD58" s="375"/>
      <c r="OHE58" s="374"/>
      <c r="OHF58" s="375"/>
      <c r="OHG58" s="374"/>
      <c r="OHH58" s="375"/>
      <c r="OHI58" s="374"/>
      <c r="OHJ58" s="375"/>
      <c r="OHK58" s="374"/>
      <c r="OHL58" s="375"/>
      <c r="OHM58" s="374"/>
      <c r="OHN58" s="375"/>
      <c r="OHO58" s="374"/>
      <c r="OHP58" s="375"/>
      <c r="OHQ58" s="374"/>
      <c r="OHR58" s="375"/>
      <c r="OHS58" s="374"/>
      <c r="OHT58" s="375"/>
      <c r="OHU58" s="374"/>
      <c r="OHV58" s="375"/>
      <c r="OHW58" s="374"/>
      <c r="OHX58" s="375"/>
      <c r="OHY58" s="374"/>
      <c r="OHZ58" s="375"/>
      <c r="OIA58" s="374"/>
      <c r="OIB58" s="375"/>
      <c r="OIC58" s="374"/>
      <c r="OID58" s="375"/>
      <c r="OIE58" s="374"/>
      <c r="OIF58" s="375"/>
      <c r="OIG58" s="374"/>
      <c r="OIH58" s="375"/>
      <c r="OII58" s="374"/>
      <c r="OIJ58" s="375"/>
      <c r="OIK58" s="374"/>
      <c r="OIL58" s="375"/>
      <c r="OIM58" s="374"/>
      <c r="OIN58" s="375"/>
      <c r="OIO58" s="374"/>
      <c r="OIP58" s="375"/>
      <c r="OIQ58" s="374"/>
      <c r="OIR58" s="375"/>
      <c r="OIS58" s="374"/>
      <c r="OIT58" s="375"/>
      <c r="OIU58" s="374"/>
      <c r="OIV58" s="375"/>
      <c r="OIW58" s="374"/>
      <c r="OIX58" s="375"/>
      <c r="OIY58" s="374"/>
      <c r="OIZ58" s="375"/>
      <c r="OJA58" s="374"/>
      <c r="OJB58" s="375"/>
      <c r="OJC58" s="374"/>
      <c r="OJD58" s="375"/>
      <c r="OJE58" s="374"/>
      <c r="OJF58" s="375"/>
      <c r="OJG58" s="374"/>
      <c r="OJH58" s="375"/>
      <c r="OJI58" s="374"/>
      <c r="OJJ58" s="375"/>
      <c r="OJK58" s="374"/>
      <c r="OJL58" s="375"/>
      <c r="OJM58" s="374"/>
      <c r="OJN58" s="375"/>
      <c r="OJO58" s="374"/>
      <c r="OJP58" s="375"/>
      <c r="OJQ58" s="374"/>
      <c r="OJR58" s="375"/>
      <c r="OJS58" s="374"/>
      <c r="OJT58" s="375"/>
      <c r="OJU58" s="374"/>
      <c r="OJV58" s="375"/>
      <c r="OJW58" s="374"/>
      <c r="OJX58" s="375"/>
      <c r="OJY58" s="374"/>
      <c r="OJZ58" s="375"/>
      <c r="OKA58" s="374"/>
      <c r="OKB58" s="375"/>
      <c r="OKC58" s="374"/>
      <c r="OKD58" s="375"/>
      <c r="OKE58" s="374"/>
      <c r="OKF58" s="375"/>
      <c r="OKG58" s="374"/>
      <c r="OKH58" s="375"/>
      <c r="OKI58" s="374"/>
      <c r="OKJ58" s="375"/>
      <c r="OKK58" s="374"/>
      <c r="OKL58" s="375"/>
      <c r="OKM58" s="374"/>
      <c r="OKN58" s="375"/>
      <c r="OKO58" s="374"/>
      <c r="OKP58" s="375"/>
      <c r="OKQ58" s="374"/>
      <c r="OKR58" s="375"/>
      <c r="OKS58" s="374"/>
      <c r="OKT58" s="375"/>
      <c r="OKU58" s="374"/>
      <c r="OKV58" s="375"/>
      <c r="OKW58" s="374"/>
      <c r="OKX58" s="375"/>
      <c r="OKY58" s="374"/>
      <c r="OKZ58" s="375"/>
      <c r="OLA58" s="374"/>
      <c r="OLB58" s="375"/>
      <c r="OLC58" s="374"/>
      <c r="OLD58" s="375"/>
      <c r="OLE58" s="374"/>
      <c r="OLF58" s="375"/>
      <c r="OLG58" s="374"/>
      <c r="OLH58" s="375"/>
      <c r="OLI58" s="374"/>
      <c r="OLJ58" s="375"/>
      <c r="OLK58" s="374"/>
      <c r="OLL58" s="375"/>
      <c r="OLM58" s="374"/>
      <c r="OLN58" s="375"/>
      <c r="OLO58" s="374"/>
      <c r="OLP58" s="375"/>
      <c r="OLQ58" s="374"/>
      <c r="OLR58" s="375"/>
      <c r="OLS58" s="374"/>
      <c r="OLT58" s="375"/>
      <c r="OLU58" s="374"/>
      <c r="OLV58" s="375"/>
      <c r="OLW58" s="374"/>
      <c r="OLX58" s="375"/>
      <c r="OLY58" s="374"/>
      <c r="OLZ58" s="375"/>
      <c r="OMA58" s="374"/>
      <c r="OMB58" s="375"/>
      <c r="OMC58" s="374"/>
      <c r="OMD58" s="375"/>
      <c r="OME58" s="374"/>
      <c r="OMF58" s="375"/>
      <c r="OMG58" s="374"/>
      <c r="OMH58" s="375"/>
      <c r="OMI58" s="374"/>
      <c r="OMJ58" s="375"/>
      <c r="OMK58" s="374"/>
      <c r="OML58" s="375"/>
      <c r="OMM58" s="374"/>
      <c r="OMN58" s="375"/>
      <c r="OMO58" s="374"/>
      <c r="OMP58" s="375"/>
      <c r="OMQ58" s="374"/>
      <c r="OMR58" s="375"/>
      <c r="OMS58" s="374"/>
      <c r="OMT58" s="375"/>
      <c r="OMU58" s="374"/>
      <c r="OMV58" s="375"/>
      <c r="OMW58" s="374"/>
      <c r="OMX58" s="375"/>
      <c r="OMY58" s="374"/>
      <c r="OMZ58" s="375"/>
      <c r="ONA58" s="374"/>
      <c r="ONB58" s="375"/>
      <c r="ONC58" s="374"/>
      <c r="OND58" s="375"/>
      <c r="ONE58" s="374"/>
      <c r="ONF58" s="375"/>
      <c r="ONG58" s="374"/>
      <c r="ONH58" s="375"/>
      <c r="ONI58" s="374"/>
      <c r="ONJ58" s="375"/>
      <c r="ONK58" s="374"/>
      <c r="ONL58" s="375"/>
      <c r="ONM58" s="374"/>
      <c r="ONN58" s="375"/>
      <c r="ONO58" s="374"/>
      <c r="ONP58" s="375"/>
      <c r="ONQ58" s="374"/>
      <c r="ONR58" s="375"/>
      <c r="ONS58" s="374"/>
      <c r="ONT58" s="375"/>
      <c r="ONU58" s="374"/>
      <c r="ONV58" s="375"/>
      <c r="ONW58" s="374"/>
      <c r="ONX58" s="375"/>
      <c r="ONY58" s="374"/>
      <c r="ONZ58" s="375"/>
      <c r="OOA58" s="374"/>
      <c r="OOB58" s="375"/>
      <c r="OOC58" s="374"/>
      <c r="OOD58" s="375"/>
      <c r="OOE58" s="374"/>
      <c r="OOF58" s="375"/>
      <c r="OOG58" s="374"/>
      <c r="OOH58" s="375"/>
      <c r="OOI58" s="374"/>
      <c r="OOJ58" s="375"/>
      <c r="OOK58" s="374"/>
      <c r="OOL58" s="375"/>
      <c r="OOM58" s="374"/>
      <c r="OON58" s="375"/>
      <c r="OOO58" s="374"/>
      <c r="OOP58" s="375"/>
      <c r="OOQ58" s="374"/>
      <c r="OOR58" s="375"/>
      <c r="OOS58" s="374"/>
      <c r="OOT58" s="375"/>
      <c r="OOU58" s="374"/>
      <c r="OOV58" s="375"/>
      <c r="OOW58" s="374"/>
      <c r="OOX58" s="375"/>
      <c r="OOY58" s="374"/>
      <c r="OOZ58" s="375"/>
      <c r="OPA58" s="374"/>
      <c r="OPB58" s="375"/>
      <c r="OPC58" s="374"/>
      <c r="OPD58" s="375"/>
      <c r="OPE58" s="374"/>
      <c r="OPF58" s="375"/>
      <c r="OPG58" s="374"/>
      <c r="OPH58" s="375"/>
      <c r="OPI58" s="374"/>
      <c r="OPJ58" s="375"/>
      <c r="OPK58" s="374"/>
      <c r="OPL58" s="375"/>
      <c r="OPM58" s="374"/>
      <c r="OPN58" s="375"/>
      <c r="OPO58" s="374"/>
      <c r="OPP58" s="375"/>
      <c r="OPQ58" s="374"/>
      <c r="OPR58" s="375"/>
      <c r="OPS58" s="374"/>
      <c r="OPT58" s="375"/>
      <c r="OPU58" s="374"/>
      <c r="OPV58" s="375"/>
      <c r="OPW58" s="374"/>
      <c r="OPX58" s="375"/>
      <c r="OPY58" s="374"/>
      <c r="OPZ58" s="375"/>
      <c r="OQA58" s="374"/>
      <c r="OQB58" s="375"/>
      <c r="OQC58" s="374"/>
      <c r="OQD58" s="375"/>
      <c r="OQE58" s="374"/>
      <c r="OQF58" s="375"/>
      <c r="OQG58" s="374"/>
      <c r="OQH58" s="375"/>
      <c r="OQI58" s="374"/>
      <c r="OQJ58" s="375"/>
      <c r="OQK58" s="374"/>
      <c r="OQL58" s="375"/>
      <c r="OQM58" s="374"/>
      <c r="OQN58" s="375"/>
      <c r="OQO58" s="374"/>
      <c r="OQP58" s="375"/>
      <c r="OQQ58" s="374"/>
      <c r="OQR58" s="375"/>
      <c r="OQS58" s="374"/>
      <c r="OQT58" s="375"/>
      <c r="OQU58" s="374"/>
      <c r="OQV58" s="375"/>
      <c r="OQW58" s="374"/>
      <c r="OQX58" s="375"/>
      <c r="OQY58" s="374"/>
      <c r="OQZ58" s="375"/>
      <c r="ORA58" s="374"/>
      <c r="ORB58" s="375"/>
      <c r="ORC58" s="374"/>
      <c r="ORD58" s="375"/>
      <c r="ORE58" s="374"/>
      <c r="ORF58" s="375"/>
      <c r="ORG58" s="374"/>
      <c r="ORH58" s="375"/>
      <c r="ORI58" s="374"/>
      <c r="ORJ58" s="375"/>
      <c r="ORK58" s="374"/>
      <c r="ORL58" s="375"/>
      <c r="ORM58" s="374"/>
      <c r="ORN58" s="375"/>
      <c r="ORO58" s="374"/>
      <c r="ORP58" s="375"/>
      <c r="ORQ58" s="374"/>
      <c r="ORR58" s="375"/>
      <c r="ORS58" s="374"/>
      <c r="ORT58" s="375"/>
      <c r="ORU58" s="374"/>
      <c r="ORV58" s="375"/>
      <c r="ORW58" s="374"/>
      <c r="ORX58" s="375"/>
      <c r="ORY58" s="374"/>
      <c r="ORZ58" s="375"/>
      <c r="OSA58" s="374"/>
      <c r="OSB58" s="375"/>
      <c r="OSC58" s="374"/>
      <c r="OSD58" s="375"/>
      <c r="OSE58" s="374"/>
      <c r="OSF58" s="375"/>
      <c r="OSG58" s="374"/>
      <c r="OSH58" s="375"/>
      <c r="OSI58" s="374"/>
      <c r="OSJ58" s="375"/>
      <c r="OSK58" s="374"/>
      <c r="OSL58" s="375"/>
      <c r="OSM58" s="374"/>
      <c r="OSN58" s="375"/>
      <c r="OSO58" s="374"/>
      <c r="OSP58" s="375"/>
      <c r="OSQ58" s="374"/>
      <c r="OSR58" s="375"/>
      <c r="OSS58" s="374"/>
      <c r="OST58" s="375"/>
      <c r="OSU58" s="374"/>
      <c r="OSV58" s="375"/>
      <c r="OSW58" s="374"/>
      <c r="OSX58" s="375"/>
      <c r="OSY58" s="374"/>
      <c r="OSZ58" s="375"/>
      <c r="OTA58" s="374"/>
      <c r="OTB58" s="375"/>
      <c r="OTC58" s="374"/>
      <c r="OTD58" s="375"/>
      <c r="OTE58" s="374"/>
      <c r="OTF58" s="375"/>
      <c r="OTG58" s="374"/>
      <c r="OTH58" s="375"/>
      <c r="OTI58" s="374"/>
      <c r="OTJ58" s="375"/>
      <c r="OTK58" s="374"/>
      <c r="OTL58" s="375"/>
      <c r="OTM58" s="374"/>
      <c r="OTN58" s="375"/>
      <c r="OTO58" s="374"/>
      <c r="OTP58" s="375"/>
      <c r="OTQ58" s="374"/>
      <c r="OTR58" s="375"/>
      <c r="OTS58" s="374"/>
      <c r="OTT58" s="375"/>
      <c r="OTU58" s="374"/>
      <c r="OTV58" s="375"/>
      <c r="OTW58" s="374"/>
      <c r="OTX58" s="375"/>
      <c r="OTY58" s="374"/>
      <c r="OTZ58" s="375"/>
      <c r="OUA58" s="374"/>
      <c r="OUB58" s="375"/>
      <c r="OUC58" s="374"/>
      <c r="OUD58" s="375"/>
      <c r="OUE58" s="374"/>
      <c r="OUF58" s="375"/>
      <c r="OUG58" s="374"/>
      <c r="OUH58" s="375"/>
      <c r="OUI58" s="374"/>
      <c r="OUJ58" s="375"/>
      <c r="OUK58" s="374"/>
      <c r="OUL58" s="375"/>
      <c r="OUM58" s="374"/>
      <c r="OUN58" s="375"/>
      <c r="OUO58" s="374"/>
      <c r="OUP58" s="375"/>
      <c r="OUQ58" s="374"/>
      <c r="OUR58" s="375"/>
      <c r="OUS58" s="374"/>
      <c r="OUT58" s="375"/>
      <c r="OUU58" s="374"/>
      <c r="OUV58" s="375"/>
      <c r="OUW58" s="374"/>
      <c r="OUX58" s="375"/>
      <c r="OUY58" s="374"/>
      <c r="OUZ58" s="375"/>
      <c r="OVA58" s="374"/>
      <c r="OVB58" s="375"/>
      <c r="OVC58" s="374"/>
      <c r="OVD58" s="375"/>
      <c r="OVE58" s="374"/>
      <c r="OVF58" s="375"/>
      <c r="OVG58" s="374"/>
      <c r="OVH58" s="375"/>
      <c r="OVI58" s="374"/>
      <c r="OVJ58" s="375"/>
      <c r="OVK58" s="374"/>
      <c r="OVL58" s="375"/>
      <c r="OVM58" s="374"/>
      <c r="OVN58" s="375"/>
      <c r="OVO58" s="374"/>
      <c r="OVP58" s="375"/>
      <c r="OVQ58" s="374"/>
      <c r="OVR58" s="375"/>
      <c r="OVS58" s="374"/>
      <c r="OVT58" s="375"/>
      <c r="OVU58" s="374"/>
      <c r="OVV58" s="375"/>
      <c r="OVW58" s="374"/>
      <c r="OVX58" s="375"/>
      <c r="OVY58" s="374"/>
      <c r="OVZ58" s="375"/>
      <c r="OWA58" s="374"/>
      <c r="OWB58" s="375"/>
      <c r="OWC58" s="374"/>
      <c r="OWD58" s="375"/>
      <c r="OWE58" s="374"/>
      <c r="OWF58" s="375"/>
      <c r="OWG58" s="374"/>
      <c r="OWH58" s="375"/>
      <c r="OWI58" s="374"/>
      <c r="OWJ58" s="375"/>
      <c r="OWK58" s="374"/>
      <c r="OWL58" s="375"/>
      <c r="OWM58" s="374"/>
      <c r="OWN58" s="375"/>
      <c r="OWO58" s="374"/>
      <c r="OWP58" s="375"/>
      <c r="OWQ58" s="374"/>
      <c r="OWR58" s="375"/>
      <c r="OWS58" s="374"/>
      <c r="OWT58" s="375"/>
      <c r="OWU58" s="374"/>
      <c r="OWV58" s="375"/>
      <c r="OWW58" s="374"/>
      <c r="OWX58" s="375"/>
      <c r="OWY58" s="374"/>
      <c r="OWZ58" s="375"/>
      <c r="OXA58" s="374"/>
      <c r="OXB58" s="375"/>
      <c r="OXC58" s="374"/>
      <c r="OXD58" s="375"/>
      <c r="OXE58" s="374"/>
      <c r="OXF58" s="375"/>
      <c r="OXG58" s="374"/>
      <c r="OXH58" s="375"/>
      <c r="OXI58" s="374"/>
      <c r="OXJ58" s="375"/>
      <c r="OXK58" s="374"/>
      <c r="OXL58" s="375"/>
      <c r="OXM58" s="374"/>
      <c r="OXN58" s="375"/>
      <c r="OXO58" s="374"/>
      <c r="OXP58" s="375"/>
      <c r="OXQ58" s="374"/>
      <c r="OXR58" s="375"/>
      <c r="OXS58" s="374"/>
      <c r="OXT58" s="375"/>
      <c r="OXU58" s="374"/>
      <c r="OXV58" s="375"/>
      <c r="OXW58" s="374"/>
      <c r="OXX58" s="375"/>
      <c r="OXY58" s="374"/>
      <c r="OXZ58" s="375"/>
      <c r="OYA58" s="374"/>
      <c r="OYB58" s="375"/>
      <c r="OYC58" s="374"/>
      <c r="OYD58" s="375"/>
      <c r="OYE58" s="374"/>
      <c r="OYF58" s="375"/>
      <c r="OYG58" s="374"/>
      <c r="OYH58" s="375"/>
      <c r="OYI58" s="374"/>
      <c r="OYJ58" s="375"/>
      <c r="OYK58" s="374"/>
      <c r="OYL58" s="375"/>
      <c r="OYM58" s="374"/>
      <c r="OYN58" s="375"/>
      <c r="OYO58" s="374"/>
      <c r="OYP58" s="375"/>
      <c r="OYQ58" s="374"/>
      <c r="OYR58" s="375"/>
      <c r="OYS58" s="374"/>
      <c r="OYT58" s="375"/>
      <c r="OYU58" s="374"/>
      <c r="OYV58" s="375"/>
      <c r="OYW58" s="374"/>
      <c r="OYX58" s="375"/>
      <c r="OYY58" s="374"/>
      <c r="OYZ58" s="375"/>
      <c r="OZA58" s="374"/>
      <c r="OZB58" s="375"/>
      <c r="OZC58" s="374"/>
      <c r="OZD58" s="375"/>
      <c r="OZE58" s="374"/>
      <c r="OZF58" s="375"/>
      <c r="OZG58" s="374"/>
      <c r="OZH58" s="375"/>
      <c r="OZI58" s="374"/>
      <c r="OZJ58" s="375"/>
      <c r="OZK58" s="374"/>
      <c r="OZL58" s="375"/>
      <c r="OZM58" s="374"/>
      <c r="OZN58" s="375"/>
      <c r="OZO58" s="374"/>
      <c r="OZP58" s="375"/>
      <c r="OZQ58" s="374"/>
      <c r="OZR58" s="375"/>
      <c r="OZS58" s="374"/>
      <c r="OZT58" s="375"/>
      <c r="OZU58" s="374"/>
      <c r="OZV58" s="375"/>
      <c r="OZW58" s="374"/>
      <c r="OZX58" s="375"/>
      <c r="OZY58" s="374"/>
      <c r="OZZ58" s="375"/>
      <c r="PAA58" s="374"/>
      <c r="PAB58" s="375"/>
      <c r="PAC58" s="374"/>
      <c r="PAD58" s="375"/>
      <c r="PAE58" s="374"/>
      <c r="PAF58" s="375"/>
      <c r="PAG58" s="374"/>
      <c r="PAH58" s="375"/>
      <c r="PAI58" s="374"/>
      <c r="PAJ58" s="375"/>
      <c r="PAK58" s="374"/>
      <c r="PAL58" s="375"/>
      <c r="PAM58" s="374"/>
      <c r="PAN58" s="375"/>
      <c r="PAO58" s="374"/>
      <c r="PAP58" s="375"/>
      <c r="PAQ58" s="374"/>
      <c r="PAR58" s="375"/>
      <c r="PAS58" s="374"/>
      <c r="PAT58" s="375"/>
      <c r="PAU58" s="374"/>
      <c r="PAV58" s="375"/>
      <c r="PAW58" s="374"/>
      <c r="PAX58" s="375"/>
      <c r="PAY58" s="374"/>
      <c r="PAZ58" s="375"/>
      <c r="PBA58" s="374"/>
      <c r="PBB58" s="375"/>
      <c r="PBC58" s="374"/>
      <c r="PBD58" s="375"/>
      <c r="PBE58" s="374"/>
      <c r="PBF58" s="375"/>
      <c r="PBG58" s="374"/>
      <c r="PBH58" s="375"/>
      <c r="PBI58" s="374"/>
      <c r="PBJ58" s="375"/>
      <c r="PBK58" s="374"/>
      <c r="PBL58" s="375"/>
      <c r="PBM58" s="374"/>
      <c r="PBN58" s="375"/>
      <c r="PBO58" s="374"/>
      <c r="PBP58" s="375"/>
      <c r="PBQ58" s="374"/>
      <c r="PBR58" s="375"/>
      <c r="PBS58" s="374"/>
      <c r="PBT58" s="375"/>
      <c r="PBU58" s="374"/>
      <c r="PBV58" s="375"/>
      <c r="PBW58" s="374"/>
      <c r="PBX58" s="375"/>
      <c r="PBY58" s="374"/>
      <c r="PBZ58" s="375"/>
      <c r="PCA58" s="374"/>
      <c r="PCB58" s="375"/>
      <c r="PCC58" s="374"/>
      <c r="PCD58" s="375"/>
      <c r="PCE58" s="374"/>
      <c r="PCF58" s="375"/>
      <c r="PCG58" s="374"/>
      <c r="PCH58" s="375"/>
      <c r="PCI58" s="374"/>
      <c r="PCJ58" s="375"/>
      <c r="PCK58" s="374"/>
      <c r="PCL58" s="375"/>
      <c r="PCM58" s="374"/>
      <c r="PCN58" s="375"/>
      <c r="PCO58" s="374"/>
      <c r="PCP58" s="375"/>
      <c r="PCQ58" s="374"/>
      <c r="PCR58" s="375"/>
      <c r="PCS58" s="374"/>
      <c r="PCT58" s="375"/>
      <c r="PCU58" s="374"/>
      <c r="PCV58" s="375"/>
      <c r="PCW58" s="374"/>
      <c r="PCX58" s="375"/>
      <c r="PCY58" s="374"/>
      <c r="PCZ58" s="375"/>
      <c r="PDA58" s="374"/>
      <c r="PDB58" s="375"/>
      <c r="PDC58" s="374"/>
      <c r="PDD58" s="375"/>
      <c r="PDE58" s="374"/>
      <c r="PDF58" s="375"/>
      <c r="PDG58" s="374"/>
      <c r="PDH58" s="375"/>
      <c r="PDI58" s="374"/>
      <c r="PDJ58" s="375"/>
      <c r="PDK58" s="374"/>
      <c r="PDL58" s="375"/>
      <c r="PDM58" s="374"/>
      <c r="PDN58" s="375"/>
      <c r="PDO58" s="374"/>
      <c r="PDP58" s="375"/>
      <c r="PDQ58" s="374"/>
      <c r="PDR58" s="375"/>
      <c r="PDS58" s="374"/>
      <c r="PDT58" s="375"/>
      <c r="PDU58" s="374"/>
      <c r="PDV58" s="375"/>
      <c r="PDW58" s="374"/>
      <c r="PDX58" s="375"/>
      <c r="PDY58" s="374"/>
      <c r="PDZ58" s="375"/>
      <c r="PEA58" s="374"/>
      <c r="PEB58" s="375"/>
      <c r="PEC58" s="374"/>
      <c r="PED58" s="375"/>
      <c r="PEE58" s="374"/>
      <c r="PEF58" s="375"/>
      <c r="PEG58" s="374"/>
      <c r="PEH58" s="375"/>
      <c r="PEI58" s="374"/>
      <c r="PEJ58" s="375"/>
      <c r="PEK58" s="374"/>
      <c r="PEL58" s="375"/>
      <c r="PEM58" s="374"/>
      <c r="PEN58" s="375"/>
      <c r="PEO58" s="374"/>
      <c r="PEP58" s="375"/>
      <c r="PEQ58" s="374"/>
      <c r="PER58" s="375"/>
      <c r="PES58" s="374"/>
      <c r="PET58" s="375"/>
      <c r="PEU58" s="374"/>
      <c r="PEV58" s="375"/>
      <c r="PEW58" s="374"/>
      <c r="PEX58" s="375"/>
      <c r="PEY58" s="374"/>
      <c r="PEZ58" s="375"/>
      <c r="PFA58" s="374"/>
      <c r="PFB58" s="375"/>
      <c r="PFC58" s="374"/>
      <c r="PFD58" s="375"/>
      <c r="PFE58" s="374"/>
      <c r="PFF58" s="375"/>
      <c r="PFG58" s="374"/>
      <c r="PFH58" s="375"/>
      <c r="PFI58" s="374"/>
      <c r="PFJ58" s="375"/>
      <c r="PFK58" s="374"/>
      <c r="PFL58" s="375"/>
      <c r="PFM58" s="374"/>
      <c r="PFN58" s="375"/>
      <c r="PFO58" s="374"/>
      <c r="PFP58" s="375"/>
      <c r="PFQ58" s="374"/>
      <c r="PFR58" s="375"/>
      <c r="PFS58" s="374"/>
      <c r="PFT58" s="375"/>
      <c r="PFU58" s="374"/>
      <c r="PFV58" s="375"/>
      <c r="PFW58" s="374"/>
      <c r="PFX58" s="375"/>
      <c r="PFY58" s="374"/>
      <c r="PFZ58" s="375"/>
      <c r="PGA58" s="374"/>
      <c r="PGB58" s="375"/>
      <c r="PGC58" s="374"/>
      <c r="PGD58" s="375"/>
      <c r="PGE58" s="374"/>
      <c r="PGF58" s="375"/>
      <c r="PGG58" s="374"/>
      <c r="PGH58" s="375"/>
      <c r="PGI58" s="374"/>
      <c r="PGJ58" s="375"/>
      <c r="PGK58" s="374"/>
      <c r="PGL58" s="375"/>
      <c r="PGM58" s="374"/>
      <c r="PGN58" s="375"/>
      <c r="PGO58" s="374"/>
      <c r="PGP58" s="375"/>
      <c r="PGQ58" s="374"/>
      <c r="PGR58" s="375"/>
      <c r="PGS58" s="374"/>
      <c r="PGT58" s="375"/>
      <c r="PGU58" s="374"/>
      <c r="PGV58" s="375"/>
      <c r="PGW58" s="374"/>
      <c r="PGX58" s="375"/>
      <c r="PGY58" s="374"/>
      <c r="PGZ58" s="375"/>
      <c r="PHA58" s="374"/>
      <c r="PHB58" s="375"/>
      <c r="PHC58" s="374"/>
      <c r="PHD58" s="375"/>
      <c r="PHE58" s="374"/>
      <c r="PHF58" s="375"/>
      <c r="PHG58" s="374"/>
      <c r="PHH58" s="375"/>
      <c r="PHI58" s="374"/>
      <c r="PHJ58" s="375"/>
      <c r="PHK58" s="374"/>
      <c r="PHL58" s="375"/>
      <c r="PHM58" s="374"/>
      <c r="PHN58" s="375"/>
      <c r="PHO58" s="374"/>
      <c r="PHP58" s="375"/>
      <c r="PHQ58" s="374"/>
      <c r="PHR58" s="375"/>
      <c r="PHS58" s="374"/>
      <c r="PHT58" s="375"/>
      <c r="PHU58" s="374"/>
      <c r="PHV58" s="375"/>
      <c r="PHW58" s="374"/>
      <c r="PHX58" s="375"/>
      <c r="PHY58" s="374"/>
      <c r="PHZ58" s="375"/>
      <c r="PIA58" s="374"/>
      <c r="PIB58" s="375"/>
      <c r="PIC58" s="374"/>
      <c r="PID58" s="375"/>
      <c r="PIE58" s="374"/>
      <c r="PIF58" s="375"/>
      <c r="PIG58" s="374"/>
      <c r="PIH58" s="375"/>
      <c r="PII58" s="374"/>
      <c r="PIJ58" s="375"/>
      <c r="PIK58" s="374"/>
      <c r="PIL58" s="375"/>
      <c r="PIM58" s="374"/>
      <c r="PIN58" s="375"/>
      <c r="PIO58" s="374"/>
      <c r="PIP58" s="375"/>
      <c r="PIQ58" s="374"/>
      <c r="PIR58" s="375"/>
      <c r="PIS58" s="374"/>
      <c r="PIT58" s="375"/>
      <c r="PIU58" s="374"/>
      <c r="PIV58" s="375"/>
      <c r="PIW58" s="374"/>
      <c r="PIX58" s="375"/>
      <c r="PIY58" s="374"/>
      <c r="PIZ58" s="375"/>
      <c r="PJA58" s="374"/>
      <c r="PJB58" s="375"/>
      <c r="PJC58" s="374"/>
      <c r="PJD58" s="375"/>
      <c r="PJE58" s="374"/>
      <c r="PJF58" s="375"/>
      <c r="PJG58" s="374"/>
      <c r="PJH58" s="375"/>
      <c r="PJI58" s="374"/>
      <c r="PJJ58" s="375"/>
      <c r="PJK58" s="374"/>
      <c r="PJL58" s="375"/>
      <c r="PJM58" s="374"/>
      <c r="PJN58" s="375"/>
      <c r="PJO58" s="374"/>
      <c r="PJP58" s="375"/>
      <c r="PJQ58" s="374"/>
      <c r="PJR58" s="375"/>
      <c r="PJS58" s="374"/>
      <c r="PJT58" s="375"/>
      <c r="PJU58" s="374"/>
      <c r="PJV58" s="375"/>
      <c r="PJW58" s="374"/>
      <c r="PJX58" s="375"/>
      <c r="PJY58" s="374"/>
      <c r="PJZ58" s="375"/>
      <c r="PKA58" s="374"/>
      <c r="PKB58" s="375"/>
      <c r="PKC58" s="374"/>
      <c r="PKD58" s="375"/>
      <c r="PKE58" s="374"/>
      <c r="PKF58" s="375"/>
      <c r="PKG58" s="374"/>
      <c r="PKH58" s="375"/>
      <c r="PKI58" s="374"/>
      <c r="PKJ58" s="375"/>
      <c r="PKK58" s="374"/>
      <c r="PKL58" s="375"/>
      <c r="PKM58" s="374"/>
      <c r="PKN58" s="375"/>
      <c r="PKO58" s="374"/>
      <c r="PKP58" s="375"/>
      <c r="PKQ58" s="374"/>
      <c r="PKR58" s="375"/>
      <c r="PKS58" s="374"/>
      <c r="PKT58" s="375"/>
      <c r="PKU58" s="374"/>
      <c r="PKV58" s="375"/>
      <c r="PKW58" s="374"/>
      <c r="PKX58" s="375"/>
      <c r="PKY58" s="374"/>
      <c r="PKZ58" s="375"/>
      <c r="PLA58" s="374"/>
      <c r="PLB58" s="375"/>
      <c r="PLC58" s="374"/>
      <c r="PLD58" s="375"/>
      <c r="PLE58" s="374"/>
      <c r="PLF58" s="375"/>
      <c r="PLG58" s="374"/>
      <c r="PLH58" s="375"/>
      <c r="PLI58" s="374"/>
      <c r="PLJ58" s="375"/>
      <c r="PLK58" s="374"/>
      <c r="PLL58" s="375"/>
      <c r="PLM58" s="374"/>
      <c r="PLN58" s="375"/>
      <c r="PLO58" s="374"/>
      <c r="PLP58" s="375"/>
      <c r="PLQ58" s="374"/>
      <c r="PLR58" s="375"/>
      <c r="PLS58" s="374"/>
      <c r="PLT58" s="375"/>
      <c r="PLU58" s="374"/>
      <c r="PLV58" s="375"/>
      <c r="PLW58" s="374"/>
      <c r="PLX58" s="375"/>
      <c r="PLY58" s="374"/>
      <c r="PLZ58" s="375"/>
      <c r="PMA58" s="374"/>
      <c r="PMB58" s="375"/>
      <c r="PMC58" s="374"/>
      <c r="PMD58" s="375"/>
      <c r="PME58" s="374"/>
      <c r="PMF58" s="375"/>
      <c r="PMG58" s="374"/>
      <c r="PMH58" s="375"/>
      <c r="PMI58" s="374"/>
      <c r="PMJ58" s="375"/>
      <c r="PMK58" s="374"/>
      <c r="PML58" s="375"/>
      <c r="PMM58" s="374"/>
      <c r="PMN58" s="375"/>
      <c r="PMO58" s="374"/>
      <c r="PMP58" s="375"/>
      <c r="PMQ58" s="374"/>
      <c r="PMR58" s="375"/>
      <c r="PMS58" s="374"/>
      <c r="PMT58" s="375"/>
      <c r="PMU58" s="374"/>
      <c r="PMV58" s="375"/>
      <c r="PMW58" s="374"/>
      <c r="PMX58" s="375"/>
      <c r="PMY58" s="374"/>
      <c r="PMZ58" s="375"/>
      <c r="PNA58" s="374"/>
      <c r="PNB58" s="375"/>
      <c r="PNC58" s="374"/>
      <c r="PND58" s="375"/>
      <c r="PNE58" s="374"/>
      <c r="PNF58" s="375"/>
      <c r="PNG58" s="374"/>
      <c r="PNH58" s="375"/>
      <c r="PNI58" s="374"/>
      <c r="PNJ58" s="375"/>
      <c r="PNK58" s="374"/>
      <c r="PNL58" s="375"/>
      <c r="PNM58" s="374"/>
      <c r="PNN58" s="375"/>
      <c r="PNO58" s="374"/>
      <c r="PNP58" s="375"/>
      <c r="PNQ58" s="374"/>
      <c r="PNR58" s="375"/>
      <c r="PNS58" s="374"/>
      <c r="PNT58" s="375"/>
      <c r="PNU58" s="374"/>
      <c r="PNV58" s="375"/>
      <c r="PNW58" s="374"/>
      <c r="PNX58" s="375"/>
      <c r="PNY58" s="374"/>
      <c r="PNZ58" s="375"/>
      <c r="POA58" s="374"/>
      <c r="POB58" s="375"/>
      <c r="POC58" s="374"/>
      <c r="POD58" s="375"/>
      <c r="POE58" s="374"/>
      <c r="POF58" s="375"/>
      <c r="POG58" s="374"/>
      <c r="POH58" s="375"/>
      <c r="POI58" s="374"/>
      <c r="POJ58" s="375"/>
      <c r="POK58" s="374"/>
      <c r="POL58" s="375"/>
      <c r="POM58" s="374"/>
      <c r="PON58" s="375"/>
      <c r="POO58" s="374"/>
      <c r="POP58" s="375"/>
      <c r="POQ58" s="374"/>
      <c r="POR58" s="375"/>
      <c r="POS58" s="374"/>
      <c r="POT58" s="375"/>
      <c r="POU58" s="374"/>
      <c r="POV58" s="375"/>
      <c r="POW58" s="374"/>
      <c r="POX58" s="375"/>
      <c r="POY58" s="374"/>
      <c r="POZ58" s="375"/>
      <c r="PPA58" s="374"/>
      <c r="PPB58" s="375"/>
      <c r="PPC58" s="374"/>
      <c r="PPD58" s="375"/>
      <c r="PPE58" s="374"/>
      <c r="PPF58" s="375"/>
      <c r="PPG58" s="374"/>
      <c r="PPH58" s="375"/>
      <c r="PPI58" s="374"/>
      <c r="PPJ58" s="375"/>
      <c r="PPK58" s="374"/>
      <c r="PPL58" s="375"/>
      <c r="PPM58" s="374"/>
      <c r="PPN58" s="375"/>
      <c r="PPO58" s="374"/>
      <c r="PPP58" s="375"/>
      <c r="PPQ58" s="374"/>
      <c r="PPR58" s="375"/>
      <c r="PPS58" s="374"/>
      <c r="PPT58" s="375"/>
      <c r="PPU58" s="374"/>
      <c r="PPV58" s="375"/>
      <c r="PPW58" s="374"/>
      <c r="PPX58" s="375"/>
      <c r="PPY58" s="374"/>
      <c r="PPZ58" s="375"/>
      <c r="PQA58" s="374"/>
      <c r="PQB58" s="375"/>
      <c r="PQC58" s="374"/>
      <c r="PQD58" s="375"/>
      <c r="PQE58" s="374"/>
      <c r="PQF58" s="375"/>
      <c r="PQG58" s="374"/>
      <c r="PQH58" s="375"/>
      <c r="PQI58" s="374"/>
      <c r="PQJ58" s="375"/>
      <c r="PQK58" s="374"/>
      <c r="PQL58" s="375"/>
      <c r="PQM58" s="374"/>
      <c r="PQN58" s="375"/>
      <c r="PQO58" s="374"/>
      <c r="PQP58" s="375"/>
      <c r="PQQ58" s="374"/>
      <c r="PQR58" s="375"/>
      <c r="PQS58" s="374"/>
      <c r="PQT58" s="375"/>
      <c r="PQU58" s="374"/>
      <c r="PQV58" s="375"/>
      <c r="PQW58" s="374"/>
      <c r="PQX58" s="375"/>
      <c r="PQY58" s="374"/>
      <c r="PQZ58" s="375"/>
      <c r="PRA58" s="374"/>
      <c r="PRB58" s="375"/>
      <c r="PRC58" s="374"/>
      <c r="PRD58" s="375"/>
      <c r="PRE58" s="374"/>
      <c r="PRF58" s="375"/>
      <c r="PRG58" s="374"/>
      <c r="PRH58" s="375"/>
      <c r="PRI58" s="374"/>
      <c r="PRJ58" s="375"/>
      <c r="PRK58" s="374"/>
      <c r="PRL58" s="375"/>
      <c r="PRM58" s="374"/>
      <c r="PRN58" s="375"/>
      <c r="PRO58" s="374"/>
      <c r="PRP58" s="375"/>
      <c r="PRQ58" s="374"/>
      <c r="PRR58" s="375"/>
      <c r="PRS58" s="374"/>
      <c r="PRT58" s="375"/>
      <c r="PRU58" s="374"/>
      <c r="PRV58" s="375"/>
      <c r="PRW58" s="374"/>
      <c r="PRX58" s="375"/>
      <c r="PRY58" s="374"/>
      <c r="PRZ58" s="375"/>
      <c r="PSA58" s="374"/>
      <c r="PSB58" s="375"/>
      <c r="PSC58" s="374"/>
      <c r="PSD58" s="375"/>
      <c r="PSE58" s="374"/>
      <c r="PSF58" s="375"/>
      <c r="PSG58" s="374"/>
      <c r="PSH58" s="375"/>
      <c r="PSI58" s="374"/>
      <c r="PSJ58" s="375"/>
      <c r="PSK58" s="374"/>
      <c r="PSL58" s="375"/>
      <c r="PSM58" s="374"/>
      <c r="PSN58" s="375"/>
      <c r="PSO58" s="374"/>
      <c r="PSP58" s="375"/>
      <c r="PSQ58" s="374"/>
      <c r="PSR58" s="375"/>
      <c r="PSS58" s="374"/>
      <c r="PST58" s="375"/>
      <c r="PSU58" s="374"/>
      <c r="PSV58" s="375"/>
      <c r="PSW58" s="374"/>
      <c r="PSX58" s="375"/>
      <c r="PSY58" s="374"/>
      <c r="PSZ58" s="375"/>
      <c r="PTA58" s="374"/>
      <c r="PTB58" s="375"/>
      <c r="PTC58" s="374"/>
      <c r="PTD58" s="375"/>
      <c r="PTE58" s="374"/>
      <c r="PTF58" s="375"/>
      <c r="PTG58" s="374"/>
      <c r="PTH58" s="375"/>
      <c r="PTI58" s="374"/>
      <c r="PTJ58" s="375"/>
      <c r="PTK58" s="374"/>
      <c r="PTL58" s="375"/>
      <c r="PTM58" s="374"/>
      <c r="PTN58" s="375"/>
      <c r="PTO58" s="374"/>
      <c r="PTP58" s="375"/>
      <c r="PTQ58" s="374"/>
      <c r="PTR58" s="375"/>
      <c r="PTS58" s="374"/>
      <c r="PTT58" s="375"/>
      <c r="PTU58" s="374"/>
      <c r="PTV58" s="375"/>
      <c r="PTW58" s="374"/>
      <c r="PTX58" s="375"/>
      <c r="PTY58" s="374"/>
      <c r="PTZ58" s="375"/>
      <c r="PUA58" s="374"/>
      <c r="PUB58" s="375"/>
      <c r="PUC58" s="374"/>
      <c r="PUD58" s="375"/>
      <c r="PUE58" s="374"/>
      <c r="PUF58" s="375"/>
      <c r="PUG58" s="374"/>
      <c r="PUH58" s="375"/>
      <c r="PUI58" s="374"/>
      <c r="PUJ58" s="375"/>
      <c r="PUK58" s="374"/>
      <c r="PUL58" s="375"/>
      <c r="PUM58" s="374"/>
      <c r="PUN58" s="375"/>
      <c r="PUO58" s="374"/>
      <c r="PUP58" s="375"/>
      <c r="PUQ58" s="374"/>
      <c r="PUR58" s="375"/>
      <c r="PUS58" s="374"/>
      <c r="PUT58" s="375"/>
      <c r="PUU58" s="374"/>
      <c r="PUV58" s="375"/>
      <c r="PUW58" s="374"/>
      <c r="PUX58" s="375"/>
      <c r="PUY58" s="374"/>
      <c r="PUZ58" s="375"/>
      <c r="PVA58" s="374"/>
      <c r="PVB58" s="375"/>
      <c r="PVC58" s="374"/>
      <c r="PVD58" s="375"/>
      <c r="PVE58" s="374"/>
      <c r="PVF58" s="375"/>
      <c r="PVG58" s="374"/>
      <c r="PVH58" s="375"/>
      <c r="PVI58" s="374"/>
      <c r="PVJ58" s="375"/>
      <c r="PVK58" s="374"/>
      <c r="PVL58" s="375"/>
      <c r="PVM58" s="374"/>
      <c r="PVN58" s="375"/>
      <c r="PVO58" s="374"/>
      <c r="PVP58" s="375"/>
      <c r="PVQ58" s="374"/>
      <c r="PVR58" s="375"/>
      <c r="PVS58" s="374"/>
      <c r="PVT58" s="375"/>
      <c r="PVU58" s="374"/>
      <c r="PVV58" s="375"/>
      <c r="PVW58" s="374"/>
      <c r="PVX58" s="375"/>
      <c r="PVY58" s="374"/>
      <c r="PVZ58" s="375"/>
      <c r="PWA58" s="374"/>
      <c r="PWB58" s="375"/>
      <c r="PWC58" s="374"/>
      <c r="PWD58" s="375"/>
      <c r="PWE58" s="374"/>
      <c r="PWF58" s="375"/>
      <c r="PWG58" s="374"/>
      <c r="PWH58" s="375"/>
      <c r="PWI58" s="374"/>
      <c r="PWJ58" s="375"/>
      <c r="PWK58" s="374"/>
      <c r="PWL58" s="375"/>
      <c r="PWM58" s="374"/>
      <c r="PWN58" s="375"/>
      <c r="PWO58" s="374"/>
      <c r="PWP58" s="375"/>
      <c r="PWQ58" s="374"/>
      <c r="PWR58" s="375"/>
      <c r="PWS58" s="374"/>
      <c r="PWT58" s="375"/>
      <c r="PWU58" s="374"/>
      <c r="PWV58" s="375"/>
      <c r="PWW58" s="374"/>
      <c r="PWX58" s="375"/>
      <c r="PWY58" s="374"/>
      <c r="PWZ58" s="375"/>
      <c r="PXA58" s="374"/>
      <c r="PXB58" s="375"/>
      <c r="PXC58" s="374"/>
      <c r="PXD58" s="375"/>
      <c r="PXE58" s="374"/>
      <c r="PXF58" s="375"/>
      <c r="PXG58" s="374"/>
      <c r="PXH58" s="375"/>
      <c r="PXI58" s="374"/>
      <c r="PXJ58" s="375"/>
      <c r="PXK58" s="374"/>
      <c r="PXL58" s="375"/>
      <c r="PXM58" s="374"/>
      <c r="PXN58" s="375"/>
      <c r="PXO58" s="374"/>
      <c r="PXP58" s="375"/>
      <c r="PXQ58" s="374"/>
      <c r="PXR58" s="375"/>
      <c r="PXS58" s="374"/>
      <c r="PXT58" s="375"/>
      <c r="PXU58" s="374"/>
      <c r="PXV58" s="375"/>
      <c r="PXW58" s="374"/>
      <c r="PXX58" s="375"/>
      <c r="PXY58" s="374"/>
      <c r="PXZ58" s="375"/>
      <c r="PYA58" s="374"/>
      <c r="PYB58" s="375"/>
      <c r="PYC58" s="374"/>
      <c r="PYD58" s="375"/>
      <c r="PYE58" s="374"/>
      <c r="PYF58" s="375"/>
      <c r="PYG58" s="374"/>
      <c r="PYH58" s="375"/>
      <c r="PYI58" s="374"/>
      <c r="PYJ58" s="375"/>
      <c r="PYK58" s="374"/>
      <c r="PYL58" s="375"/>
      <c r="PYM58" s="374"/>
      <c r="PYN58" s="375"/>
      <c r="PYO58" s="374"/>
      <c r="PYP58" s="375"/>
      <c r="PYQ58" s="374"/>
      <c r="PYR58" s="375"/>
      <c r="PYS58" s="374"/>
      <c r="PYT58" s="375"/>
      <c r="PYU58" s="374"/>
      <c r="PYV58" s="375"/>
      <c r="PYW58" s="374"/>
      <c r="PYX58" s="375"/>
      <c r="PYY58" s="374"/>
      <c r="PYZ58" s="375"/>
      <c r="PZA58" s="374"/>
      <c r="PZB58" s="375"/>
      <c r="PZC58" s="374"/>
      <c r="PZD58" s="375"/>
      <c r="PZE58" s="374"/>
      <c r="PZF58" s="375"/>
      <c r="PZG58" s="374"/>
      <c r="PZH58" s="375"/>
      <c r="PZI58" s="374"/>
      <c r="PZJ58" s="375"/>
      <c r="PZK58" s="374"/>
      <c r="PZL58" s="375"/>
      <c r="PZM58" s="374"/>
      <c r="PZN58" s="375"/>
      <c r="PZO58" s="374"/>
      <c r="PZP58" s="375"/>
      <c r="PZQ58" s="374"/>
      <c r="PZR58" s="375"/>
      <c r="PZS58" s="374"/>
      <c r="PZT58" s="375"/>
      <c r="PZU58" s="374"/>
      <c r="PZV58" s="375"/>
      <c r="PZW58" s="374"/>
      <c r="PZX58" s="375"/>
      <c r="PZY58" s="374"/>
      <c r="PZZ58" s="375"/>
      <c r="QAA58" s="374"/>
      <c r="QAB58" s="375"/>
      <c r="QAC58" s="374"/>
      <c r="QAD58" s="375"/>
      <c r="QAE58" s="374"/>
      <c r="QAF58" s="375"/>
      <c r="QAG58" s="374"/>
      <c r="QAH58" s="375"/>
      <c r="QAI58" s="374"/>
      <c r="QAJ58" s="375"/>
      <c r="QAK58" s="374"/>
      <c r="QAL58" s="375"/>
      <c r="QAM58" s="374"/>
      <c r="QAN58" s="375"/>
      <c r="QAO58" s="374"/>
      <c r="QAP58" s="375"/>
      <c r="QAQ58" s="374"/>
      <c r="QAR58" s="375"/>
      <c r="QAS58" s="374"/>
      <c r="QAT58" s="375"/>
      <c r="QAU58" s="374"/>
      <c r="QAV58" s="375"/>
      <c r="QAW58" s="374"/>
      <c r="QAX58" s="375"/>
      <c r="QAY58" s="374"/>
      <c r="QAZ58" s="375"/>
      <c r="QBA58" s="374"/>
      <c r="QBB58" s="375"/>
      <c r="QBC58" s="374"/>
      <c r="QBD58" s="375"/>
      <c r="QBE58" s="374"/>
      <c r="QBF58" s="375"/>
      <c r="QBG58" s="374"/>
      <c r="QBH58" s="375"/>
      <c r="QBI58" s="374"/>
      <c r="QBJ58" s="375"/>
      <c r="QBK58" s="374"/>
      <c r="QBL58" s="375"/>
      <c r="QBM58" s="374"/>
      <c r="QBN58" s="375"/>
      <c r="QBO58" s="374"/>
      <c r="QBP58" s="375"/>
      <c r="QBQ58" s="374"/>
      <c r="QBR58" s="375"/>
      <c r="QBS58" s="374"/>
      <c r="QBT58" s="375"/>
      <c r="QBU58" s="374"/>
      <c r="QBV58" s="375"/>
      <c r="QBW58" s="374"/>
      <c r="QBX58" s="375"/>
      <c r="QBY58" s="374"/>
      <c r="QBZ58" s="375"/>
      <c r="QCA58" s="374"/>
      <c r="QCB58" s="375"/>
      <c r="QCC58" s="374"/>
      <c r="QCD58" s="375"/>
      <c r="QCE58" s="374"/>
      <c r="QCF58" s="375"/>
      <c r="QCG58" s="374"/>
      <c r="QCH58" s="375"/>
      <c r="QCI58" s="374"/>
      <c r="QCJ58" s="375"/>
      <c r="QCK58" s="374"/>
      <c r="QCL58" s="375"/>
      <c r="QCM58" s="374"/>
      <c r="QCN58" s="375"/>
      <c r="QCO58" s="374"/>
      <c r="QCP58" s="375"/>
      <c r="QCQ58" s="374"/>
      <c r="QCR58" s="375"/>
      <c r="QCS58" s="374"/>
      <c r="QCT58" s="375"/>
      <c r="QCU58" s="374"/>
      <c r="QCV58" s="375"/>
      <c r="QCW58" s="374"/>
      <c r="QCX58" s="375"/>
      <c r="QCY58" s="374"/>
      <c r="QCZ58" s="375"/>
      <c r="QDA58" s="374"/>
      <c r="QDB58" s="375"/>
      <c r="QDC58" s="374"/>
      <c r="QDD58" s="375"/>
      <c r="QDE58" s="374"/>
      <c r="QDF58" s="375"/>
      <c r="QDG58" s="374"/>
      <c r="QDH58" s="375"/>
      <c r="QDI58" s="374"/>
      <c r="QDJ58" s="375"/>
      <c r="QDK58" s="374"/>
      <c r="QDL58" s="375"/>
      <c r="QDM58" s="374"/>
      <c r="QDN58" s="375"/>
      <c r="QDO58" s="374"/>
      <c r="QDP58" s="375"/>
      <c r="QDQ58" s="374"/>
      <c r="QDR58" s="375"/>
      <c r="QDS58" s="374"/>
      <c r="QDT58" s="375"/>
      <c r="QDU58" s="374"/>
      <c r="QDV58" s="375"/>
      <c r="QDW58" s="374"/>
      <c r="QDX58" s="375"/>
      <c r="QDY58" s="374"/>
      <c r="QDZ58" s="375"/>
      <c r="QEA58" s="374"/>
      <c r="QEB58" s="375"/>
      <c r="QEC58" s="374"/>
      <c r="QED58" s="375"/>
      <c r="QEE58" s="374"/>
      <c r="QEF58" s="375"/>
      <c r="QEG58" s="374"/>
      <c r="QEH58" s="375"/>
      <c r="QEI58" s="374"/>
      <c r="QEJ58" s="375"/>
      <c r="QEK58" s="374"/>
      <c r="QEL58" s="375"/>
      <c r="QEM58" s="374"/>
      <c r="QEN58" s="375"/>
      <c r="QEO58" s="374"/>
      <c r="QEP58" s="375"/>
      <c r="QEQ58" s="374"/>
      <c r="QER58" s="375"/>
      <c r="QES58" s="374"/>
      <c r="QET58" s="375"/>
      <c r="QEU58" s="374"/>
      <c r="QEV58" s="375"/>
      <c r="QEW58" s="374"/>
      <c r="QEX58" s="375"/>
      <c r="QEY58" s="374"/>
      <c r="QEZ58" s="375"/>
      <c r="QFA58" s="374"/>
      <c r="QFB58" s="375"/>
      <c r="QFC58" s="374"/>
      <c r="QFD58" s="375"/>
      <c r="QFE58" s="374"/>
      <c r="QFF58" s="375"/>
      <c r="QFG58" s="374"/>
      <c r="QFH58" s="375"/>
      <c r="QFI58" s="374"/>
      <c r="QFJ58" s="375"/>
      <c r="QFK58" s="374"/>
      <c r="QFL58" s="375"/>
      <c r="QFM58" s="374"/>
      <c r="QFN58" s="375"/>
      <c r="QFO58" s="374"/>
      <c r="QFP58" s="375"/>
      <c r="QFQ58" s="374"/>
      <c r="QFR58" s="375"/>
      <c r="QFS58" s="374"/>
      <c r="QFT58" s="375"/>
      <c r="QFU58" s="374"/>
      <c r="QFV58" s="375"/>
      <c r="QFW58" s="374"/>
      <c r="QFX58" s="375"/>
      <c r="QFY58" s="374"/>
      <c r="QFZ58" s="375"/>
      <c r="QGA58" s="374"/>
      <c r="QGB58" s="375"/>
      <c r="QGC58" s="374"/>
      <c r="QGD58" s="375"/>
      <c r="QGE58" s="374"/>
      <c r="QGF58" s="375"/>
      <c r="QGG58" s="374"/>
      <c r="QGH58" s="375"/>
      <c r="QGI58" s="374"/>
      <c r="QGJ58" s="375"/>
      <c r="QGK58" s="374"/>
      <c r="QGL58" s="375"/>
      <c r="QGM58" s="374"/>
      <c r="QGN58" s="375"/>
      <c r="QGO58" s="374"/>
      <c r="QGP58" s="375"/>
      <c r="QGQ58" s="374"/>
      <c r="QGR58" s="375"/>
      <c r="QGS58" s="374"/>
      <c r="QGT58" s="375"/>
      <c r="QGU58" s="374"/>
      <c r="QGV58" s="375"/>
      <c r="QGW58" s="374"/>
      <c r="QGX58" s="375"/>
      <c r="QGY58" s="374"/>
      <c r="QGZ58" s="375"/>
      <c r="QHA58" s="374"/>
      <c r="QHB58" s="375"/>
      <c r="QHC58" s="374"/>
      <c r="QHD58" s="375"/>
      <c r="QHE58" s="374"/>
      <c r="QHF58" s="375"/>
      <c r="QHG58" s="374"/>
      <c r="QHH58" s="375"/>
      <c r="QHI58" s="374"/>
      <c r="QHJ58" s="375"/>
      <c r="QHK58" s="374"/>
      <c r="QHL58" s="375"/>
      <c r="QHM58" s="374"/>
      <c r="QHN58" s="375"/>
      <c r="QHO58" s="374"/>
      <c r="QHP58" s="375"/>
      <c r="QHQ58" s="374"/>
      <c r="QHR58" s="375"/>
      <c r="QHS58" s="374"/>
      <c r="QHT58" s="375"/>
      <c r="QHU58" s="374"/>
      <c r="QHV58" s="375"/>
      <c r="QHW58" s="374"/>
      <c r="QHX58" s="375"/>
      <c r="QHY58" s="374"/>
      <c r="QHZ58" s="375"/>
      <c r="QIA58" s="374"/>
      <c r="QIB58" s="375"/>
      <c r="QIC58" s="374"/>
      <c r="QID58" s="375"/>
      <c r="QIE58" s="374"/>
      <c r="QIF58" s="375"/>
      <c r="QIG58" s="374"/>
      <c r="QIH58" s="375"/>
      <c r="QII58" s="374"/>
      <c r="QIJ58" s="375"/>
      <c r="QIK58" s="374"/>
      <c r="QIL58" s="375"/>
      <c r="QIM58" s="374"/>
      <c r="QIN58" s="375"/>
      <c r="QIO58" s="374"/>
      <c r="QIP58" s="375"/>
      <c r="QIQ58" s="374"/>
      <c r="QIR58" s="375"/>
      <c r="QIS58" s="374"/>
      <c r="QIT58" s="375"/>
      <c r="QIU58" s="374"/>
      <c r="QIV58" s="375"/>
      <c r="QIW58" s="374"/>
      <c r="QIX58" s="375"/>
      <c r="QIY58" s="374"/>
      <c r="QIZ58" s="375"/>
      <c r="QJA58" s="374"/>
      <c r="QJB58" s="375"/>
      <c r="QJC58" s="374"/>
      <c r="QJD58" s="375"/>
      <c r="QJE58" s="374"/>
      <c r="QJF58" s="375"/>
      <c r="QJG58" s="374"/>
      <c r="QJH58" s="375"/>
      <c r="QJI58" s="374"/>
      <c r="QJJ58" s="375"/>
      <c r="QJK58" s="374"/>
      <c r="QJL58" s="375"/>
      <c r="QJM58" s="374"/>
      <c r="QJN58" s="375"/>
      <c r="QJO58" s="374"/>
      <c r="QJP58" s="375"/>
      <c r="QJQ58" s="374"/>
      <c r="QJR58" s="375"/>
      <c r="QJS58" s="374"/>
      <c r="QJT58" s="375"/>
      <c r="QJU58" s="374"/>
      <c r="QJV58" s="375"/>
      <c r="QJW58" s="374"/>
      <c r="QJX58" s="375"/>
      <c r="QJY58" s="374"/>
      <c r="QJZ58" s="375"/>
      <c r="QKA58" s="374"/>
      <c r="QKB58" s="375"/>
      <c r="QKC58" s="374"/>
      <c r="QKD58" s="375"/>
      <c r="QKE58" s="374"/>
      <c r="QKF58" s="375"/>
      <c r="QKG58" s="374"/>
      <c r="QKH58" s="375"/>
      <c r="QKI58" s="374"/>
      <c r="QKJ58" s="375"/>
      <c r="QKK58" s="374"/>
      <c r="QKL58" s="375"/>
      <c r="QKM58" s="374"/>
      <c r="QKN58" s="375"/>
      <c r="QKO58" s="374"/>
      <c r="QKP58" s="375"/>
      <c r="QKQ58" s="374"/>
      <c r="QKR58" s="375"/>
      <c r="QKS58" s="374"/>
      <c r="QKT58" s="375"/>
      <c r="QKU58" s="374"/>
      <c r="QKV58" s="375"/>
      <c r="QKW58" s="374"/>
      <c r="QKX58" s="375"/>
      <c r="QKY58" s="374"/>
      <c r="QKZ58" s="375"/>
      <c r="QLA58" s="374"/>
      <c r="QLB58" s="375"/>
      <c r="QLC58" s="374"/>
      <c r="QLD58" s="375"/>
      <c r="QLE58" s="374"/>
      <c r="QLF58" s="375"/>
      <c r="QLG58" s="374"/>
      <c r="QLH58" s="375"/>
      <c r="QLI58" s="374"/>
      <c r="QLJ58" s="375"/>
      <c r="QLK58" s="374"/>
      <c r="QLL58" s="375"/>
      <c r="QLM58" s="374"/>
      <c r="QLN58" s="375"/>
      <c r="QLO58" s="374"/>
      <c r="QLP58" s="375"/>
      <c r="QLQ58" s="374"/>
      <c r="QLR58" s="375"/>
      <c r="QLS58" s="374"/>
      <c r="QLT58" s="375"/>
      <c r="QLU58" s="374"/>
      <c r="QLV58" s="375"/>
      <c r="QLW58" s="374"/>
      <c r="QLX58" s="375"/>
      <c r="QLY58" s="374"/>
      <c r="QLZ58" s="375"/>
      <c r="QMA58" s="374"/>
      <c r="QMB58" s="375"/>
      <c r="QMC58" s="374"/>
      <c r="QMD58" s="375"/>
      <c r="QME58" s="374"/>
      <c r="QMF58" s="375"/>
      <c r="QMG58" s="374"/>
      <c r="QMH58" s="375"/>
      <c r="QMI58" s="374"/>
      <c r="QMJ58" s="375"/>
      <c r="QMK58" s="374"/>
      <c r="QML58" s="375"/>
      <c r="QMM58" s="374"/>
      <c r="QMN58" s="375"/>
      <c r="QMO58" s="374"/>
      <c r="QMP58" s="375"/>
      <c r="QMQ58" s="374"/>
      <c r="QMR58" s="375"/>
      <c r="QMS58" s="374"/>
      <c r="QMT58" s="375"/>
      <c r="QMU58" s="374"/>
      <c r="QMV58" s="375"/>
      <c r="QMW58" s="374"/>
      <c r="QMX58" s="375"/>
      <c r="QMY58" s="374"/>
      <c r="QMZ58" s="375"/>
      <c r="QNA58" s="374"/>
      <c r="QNB58" s="375"/>
      <c r="QNC58" s="374"/>
      <c r="QND58" s="375"/>
      <c r="QNE58" s="374"/>
      <c r="QNF58" s="375"/>
      <c r="QNG58" s="374"/>
      <c r="QNH58" s="375"/>
      <c r="QNI58" s="374"/>
      <c r="QNJ58" s="375"/>
      <c r="QNK58" s="374"/>
      <c r="QNL58" s="375"/>
      <c r="QNM58" s="374"/>
      <c r="QNN58" s="375"/>
      <c r="QNO58" s="374"/>
      <c r="QNP58" s="375"/>
      <c r="QNQ58" s="374"/>
      <c r="QNR58" s="375"/>
      <c r="QNS58" s="374"/>
      <c r="QNT58" s="375"/>
      <c r="QNU58" s="374"/>
      <c r="QNV58" s="375"/>
      <c r="QNW58" s="374"/>
      <c r="QNX58" s="375"/>
      <c r="QNY58" s="374"/>
      <c r="QNZ58" s="375"/>
      <c r="QOA58" s="374"/>
      <c r="QOB58" s="375"/>
      <c r="QOC58" s="374"/>
      <c r="QOD58" s="375"/>
      <c r="QOE58" s="374"/>
      <c r="QOF58" s="375"/>
      <c r="QOG58" s="374"/>
      <c r="QOH58" s="375"/>
      <c r="QOI58" s="374"/>
      <c r="QOJ58" s="375"/>
      <c r="QOK58" s="374"/>
      <c r="QOL58" s="375"/>
      <c r="QOM58" s="374"/>
      <c r="QON58" s="375"/>
      <c r="QOO58" s="374"/>
      <c r="QOP58" s="375"/>
      <c r="QOQ58" s="374"/>
      <c r="QOR58" s="375"/>
      <c r="QOS58" s="374"/>
      <c r="QOT58" s="375"/>
      <c r="QOU58" s="374"/>
      <c r="QOV58" s="375"/>
      <c r="QOW58" s="374"/>
      <c r="QOX58" s="375"/>
      <c r="QOY58" s="374"/>
      <c r="QOZ58" s="375"/>
      <c r="QPA58" s="374"/>
      <c r="QPB58" s="375"/>
      <c r="QPC58" s="374"/>
      <c r="QPD58" s="375"/>
      <c r="QPE58" s="374"/>
      <c r="QPF58" s="375"/>
      <c r="QPG58" s="374"/>
      <c r="QPH58" s="375"/>
      <c r="QPI58" s="374"/>
      <c r="QPJ58" s="375"/>
      <c r="QPK58" s="374"/>
      <c r="QPL58" s="375"/>
      <c r="QPM58" s="374"/>
      <c r="QPN58" s="375"/>
      <c r="QPO58" s="374"/>
      <c r="QPP58" s="375"/>
      <c r="QPQ58" s="374"/>
      <c r="QPR58" s="375"/>
      <c r="QPS58" s="374"/>
      <c r="QPT58" s="375"/>
      <c r="QPU58" s="374"/>
      <c r="QPV58" s="375"/>
      <c r="QPW58" s="374"/>
      <c r="QPX58" s="375"/>
      <c r="QPY58" s="374"/>
      <c r="QPZ58" s="375"/>
      <c r="QQA58" s="374"/>
      <c r="QQB58" s="375"/>
      <c r="QQC58" s="374"/>
      <c r="QQD58" s="375"/>
      <c r="QQE58" s="374"/>
      <c r="QQF58" s="375"/>
      <c r="QQG58" s="374"/>
      <c r="QQH58" s="375"/>
      <c r="QQI58" s="374"/>
      <c r="QQJ58" s="375"/>
      <c r="QQK58" s="374"/>
      <c r="QQL58" s="375"/>
      <c r="QQM58" s="374"/>
      <c r="QQN58" s="375"/>
      <c r="QQO58" s="374"/>
      <c r="QQP58" s="375"/>
      <c r="QQQ58" s="374"/>
      <c r="QQR58" s="375"/>
      <c r="QQS58" s="374"/>
      <c r="QQT58" s="375"/>
      <c r="QQU58" s="374"/>
      <c r="QQV58" s="375"/>
      <c r="QQW58" s="374"/>
      <c r="QQX58" s="375"/>
      <c r="QQY58" s="374"/>
      <c r="QQZ58" s="375"/>
      <c r="QRA58" s="374"/>
      <c r="QRB58" s="375"/>
      <c r="QRC58" s="374"/>
      <c r="QRD58" s="375"/>
      <c r="QRE58" s="374"/>
      <c r="QRF58" s="375"/>
      <c r="QRG58" s="374"/>
      <c r="QRH58" s="375"/>
      <c r="QRI58" s="374"/>
      <c r="QRJ58" s="375"/>
      <c r="QRK58" s="374"/>
      <c r="QRL58" s="375"/>
      <c r="QRM58" s="374"/>
      <c r="QRN58" s="375"/>
      <c r="QRO58" s="374"/>
      <c r="QRP58" s="375"/>
      <c r="QRQ58" s="374"/>
      <c r="QRR58" s="375"/>
      <c r="QRS58" s="374"/>
      <c r="QRT58" s="375"/>
      <c r="QRU58" s="374"/>
      <c r="QRV58" s="375"/>
      <c r="QRW58" s="374"/>
      <c r="QRX58" s="375"/>
      <c r="QRY58" s="374"/>
      <c r="QRZ58" s="375"/>
      <c r="QSA58" s="374"/>
      <c r="QSB58" s="375"/>
      <c r="QSC58" s="374"/>
      <c r="QSD58" s="375"/>
      <c r="QSE58" s="374"/>
      <c r="QSF58" s="375"/>
      <c r="QSG58" s="374"/>
      <c r="QSH58" s="375"/>
      <c r="QSI58" s="374"/>
      <c r="QSJ58" s="375"/>
      <c r="QSK58" s="374"/>
      <c r="QSL58" s="375"/>
      <c r="QSM58" s="374"/>
      <c r="QSN58" s="375"/>
      <c r="QSO58" s="374"/>
      <c r="QSP58" s="375"/>
      <c r="QSQ58" s="374"/>
      <c r="QSR58" s="375"/>
      <c r="QSS58" s="374"/>
      <c r="QST58" s="375"/>
      <c r="QSU58" s="374"/>
      <c r="QSV58" s="375"/>
      <c r="QSW58" s="374"/>
      <c r="QSX58" s="375"/>
      <c r="QSY58" s="374"/>
      <c r="QSZ58" s="375"/>
      <c r="QTA58" s="374"/>
      <c r="QTB58" s="375"/>
      <c r="QTC58" s="374"/>
      <c r="QTD58" s="375"/>
      <c r="QTE58" s="374"/>
      <c r="QTF58" s="375"/>
      <c r="QTG58" s="374"/>
      <c r="QTH58" s="375"/>
      <c r="QTI58" s="374"/>
      <c r="QTJ58" s="375"/>
      <c r="QTK58" s="374"/>
      <c r="QTL58" s="375"/>
      <c r="QTM58" s="374"/>
      <c r="QTN58" s="375"/>
      <c r="QTO58" s="374"/>
      <c r="QTP58" s="375"/>
      <c r="QTQ58" s="374"/>
      <c r="QTR58" s="375"/>
      <c r="QTS58" s="374"/>
      <c r="QTT58" s="375"/>
      <c r="QTU58" s="374"/>
      <c r="QTV58" s="375"/>
      <c r="QTW58" s="374"/>
      <c r="QTX58" s="375"/>
      <c r="QTY58" s="374"/>
      <c r="QTZ58" s="375"/>
      <c r="QUA58" s="374"/>
      <c r="QUB58" s="375"/>
      <c r="QUC58" s="374"/>
      <c r="QUD58" s="375"/>
      <c r="QUE58" s="374"/>
      <c r="QUF58" s="375"/>
      <c r="QUG58" s="374"/>
      <c r="QUH58" s="375"/>
      <c r="QUI58" s="374"/>
      <c r="QUJ58" s="375"/>
      <c r="QUK58" s="374"/>
      <c r="QUL58" s="375"/>
      <c r="QUM58" s="374"/>
      <c r="QUN58" s="375"/>
      <c r="QUO58" s="374"/>
      <c r="QUP58" s="375"/>
      <c r="QUQ58" s="374"/>
      <c r="QUR58" s="375"/>
      <c r="QUS58" s="374"/>
      <c r="QUT58" s="375"/>
      <c r="QUU58" s="374"/>
      <c r="QUV58" s="375"/>
      <c r="QUW58" s="374"/>
      <c r="QUX58" s="375"/>
      <c r="QUY58" s="374"/>
      <c r="QUZ58" s="375"/>
      <c r="QVA58" s="374"/>
      <c r="QVB58" s="375"/>
      <c r="QVC58" s="374"/>
      <c r="QVD58" s="375"/>
      <c r="QVE58" s="374"/>
      <c r="QVF58" s="375"/>
      <c r="QVG58" s="374"/>
      <c r="QVH58" s="375"/>
      <c r="QVI58" s="374"/>
      <c r="QVJ58" s="375"/>
      <c r="QVK58" s="374"/>
      <c r="QVL58" s="375"/>
      <c r="QVM58" s="374"/>
      <c r="QVN58" s="375"/>
      <c r="QVO58" s="374"/>
      <c r="QVP58" s="375"/>
      <c r="QVQ58" s="374"/>
      <c r="QVR58" s="375"/>
      <c r="QVS58" s="374"/>
      <c r="QVT58" s="375"/>
      <c r="QVU58" s="374"/>
      <c r="QVV58" s="375"/>
      <c r="QVW58" s="374"/>
      <c r="QVX58" s="375"/>
      <c r="QVY58" s="374"/>
      <c r="QVZ58" s="375"/>
      <c r="QWA58" s="374"/>
      <c r="QWB58" s="375"/>
      <c r="QWC58" s="374"/>
      <c r="QWD58" s="375"/>
      <c r="QWE58" s="374"/>
      <c r="QWF58" s="375"/>
      <c r="QWG58" s="374"/>
      <c r="QWH58" s="375"/>
      <c r="QWI58" s="374"/>
      <c r="QWJ58" s="375"/>
      <c r="QWK58" s="374"/>
      <c r="QWL58" s="375"/>
      <c r="QWM58" s="374"/>
      <c r="QWN58" s="375"/>
      <c r="QWO58" s="374"/>
      <c r="QWP58" s="375"/>
      <c r="QWQ58" s="374"/>
      <c r="QWR58" s="375"/>
      <c r="QWS58" s="374"/>
      <c r="QWT58" s="375"/>
      <c r="QWU58" s="374"/>
      <c r="QWV58" s="375"/>
      <c r="QWW58" s="374"/>
      <c r="QWX58" s="375"/>
      <c r="QWY58" s="374"/>
      <c r="QWZ58" s="375"/>
      <c r="QXA58" s="374"/>
      <c r="QXB58" s="375"/>
      <c r="QXC58" s="374"/>
      <c r="QXD58" s="375"/>
      <c r="QXE58" s="374"/>
      <c r="QXF58" s="375"/>
      <c r="QXG58" s="374"/>
      <c r="QXH58" s="375"/>
      <c r="QXI58" s="374"/>
      <c r="QXJ58" s="375"/>
      <c r="QXK58" s="374"/>
      <c r="QXL58" s="375"/>
      <c r="QXM58" s="374"/>
      <c r="QXN58" s="375"/>
      <c r="QXO58" s="374"/>
      <c r="QXP58" s="375"/>
      <c r="QXQ58" s="374"/>
      <c r="QXR58" s="375"/>
      <c r="QXS58" s="374"/>
      <c r="QXT58" s="375"/>
      <c r="QXU58" s="374"/>
      <c r="QXV58" s="375"/>
      <c r="QXW58" s="374"/>
      <c r="QXX58" s="375"/>
      <c r="QXY58" s="374"/>
      <c r="QXZ58" s="375"/>
      <c r="QYA58" s="374"/>
      <c r="QYB58" s="375"/>
      <c r="QYC58" s="374"/>
      <c r="QYD58" s="375"/>
      <c r="QYE58" s="374"/>
      <c r="QYF58" s="375"/>
      <c r="QYG58" s="374"/>
      <c r="QYH58" s="375"/>
      <c r="QYI58" s="374"/>
      <c r="QYJ58" s="375"/>
      <c r="QYK58" s="374"/>
      <c r="QYL58" s="375"/>
      <c r="QYM58" s="374"/>
      <c r="QYN58" s="375"/>
      <c r="QYO58" s="374"/>
      <c r="QYP58" s="375"/>
      <c r="QYQ58" s="374"/>
      <c r="QYR58" s="375"/>
      <c r="QYS58" s="374"/>
      <c r="QYT58" s="375"/>
      <c r="QYU58" s="374"/>
      <c r="QYV58" s="375"/>
      <c r="QYW58" s="374"/>
      <c r="QYX58" s="375"/>
      <c r="QYY58" s="374"/>
      <c r="QYZ58" s="375"/>
      <c r="QZA58" s="374"/>
      <c r="QZB58" s="375"/>
      <c r="QZC58" s="374"/>
      <c r="QZD58" s="375"/>
      <c r="QZE58" s="374"/>
      <c r="QZF58" s="375"/>
      <c r="QZG58" s="374"/>
      <c r="QZH58" s="375"/>
      <c r="QZI58" s="374"/>
      <c r="QZJ58" s="375"/>
      <c r="QZK58" s="374"/>
      <c r="QZL58" s="375"/>
      <c r="QZM58" s="374"/>
      <c r="QZN58" s="375"/>
      <c r="QZO58" s="374"/>
      <c r="QZP58" s="375"/>
      <c r="QZQ58" s="374"/>
      <c r="QZR58" s="375"/>
      <c r="QZS58" s="374"/>
      <c r="QZT58" s="375"/>
      <c r="QZU58" s="374"/>
      <c r="QZV58" s="375"/>
      <c r="QZW58" s="374"/>
      <c r="QZX58" s="375"/>
      <c r="QZY58" s="374"/>
      <c r="QZZ58" s="375"/>
      <c r="RAA58" s="374"/>
      <c r="RAB58" s="375"/>
      <c r="RAC58" s="374"/>
      <c r="RAD58" s="375"/>
      <c r="RAE58" s="374"/>
      <c r="RAF58" s="375"/>
      <c r="RAG58" s="374"/>
      <c r="RAH58" s="375"/>
      <c r="RAI58" s="374"/>
      <c r="RAJ58" s="375"/>
      <c r="RAK58" s="374"/>
      <c r="RAL58" s="375"/>
      <c r="RAM58" s="374"/>
      <c r="RAN58" s="375"/>
      <c r="RAO58" s="374"/>
      <c r="RAP58" s="375"/>
      <c r="RAQ58" s="374"/>
      <c r="RAR58" s="375"/>
      <c r="RAS58" s="374"/>
      <c r="RAT58" s="375"/>
      <c r="RAU58" s="374"/>
      <c r="RAV58" s="375"/>
      <c r="RAW58" s="374"/>
      <c r="RAX58" s="375"/>
      <c r="RAY58" s="374"/>
      <c r="RAZ58" s="375"/>
      <c r="RBA58" s="374"/>
      <c r="RBB58" s="375"/>
      <c r="RBC58" s="374"/>
      <c r="RBD58" s="375"/>
      <c r="RBE58" s="374"/>
      <c r="RBF58" s="375"/>
      <c r="RBG58" s="374"/>
      <c r="RBH58" s="375"/>
      <c r="RBI58" s="374"/>
      <c r="RBJ58" s="375"/>
      <c r="RBK58" s="374"/>
      <c r="RBL58" s="375"/>
      <c r="RBM58" s="374"/>
      <c r="RBN58" s="375"/>
      <c r="RBO58" s="374"/>
      <c r="RBP58" s="375"/>
      <c r="RBQ58" s="374"/>
      <c r="RBR58" s="375"/>
      <c r="RBS58" s="374"/>
      <c r="RBT58" s="375"/>
      <c r="RBU58" s="374"/>
      <c r="RBV58" s="375"/>
      <c r="RBW58" s="374"/>
      <c r="RBX58" s="375"/>
      <c r="RBY58" s="374"/>
      <c r="RBZ58" s="375"/>
      <c r="RCA58" s="374"/>
      <c r="RCB58" s="375"/>
      <c r="RCC58" s="374"/>
      <c r="RCD58" s="375"/>
      <c r="RCE58" s="374"/>
      <c r="RCF58" s="375"/>
      <c r="RCG58" s="374"/>
      <c r="RCH58" s="375"/>
      <c r="RCI58" s="374"/>
      <c r="RCJ58" s="375"/>
      <c r="RCK58" s="374"/>
      <c r="RCL58" s="375"/>
      <c r="RCM58" s="374"/>
      <c r="RCN58" s="375"/>
      <c r="RCO58" s="374"/>
      <c r="RCP58" s="375"/>
      <c r="RCQ58" s="374"/>
      <c r="RCR58" s="375"/>
      <c r="RCS58" s="374"/>
      <c r="RCT58" s="375"/>
      <c r="RCU58" s="374"/>
      <c r="RCV58" s="375"/>
      <c r="RCW58" s="374"/>
      <c r="RCX58" s="375"/>
      <c r="RCY58" s="374"/>
      <c r="RCZ58" s="375"/>
      <c r="RDA58" s="374"/>
      <c r="RDB58" s="375"/>
      <c r="RDC58" s="374"/>
      <c r="RDD58" s="375"/>
      <c r="RDE58" s="374"/>
      <c r="RDF58" s="375"/>
      <c r="RDG58" s="374"/>
      <c r="RDH58" s="375"/>
      <c r="RDI58" s="374"/>
      <c r="RDJ58" s="375"/>
      <c r="RDK58" s="374"/>
      <c r="RDL58" s="375"/>
      <c r="RDM58" s="374"/>
      <c r="RDN58" s="375"/>
      <c r="RDO58" s="374"/>
      <c r="RDP58" s="375"/>
      <c r="RDQ58" s="374"/>
      <c r="RDR58" s="375"/>
      <c r="RDS58" s="374"/>
      <c r="RDT58" s="375"/>
      <c r="RDU58" s="374"/>
      <c r="RDV58" s="375"/>
      <c r="RDW58" s="374"/>
      <c r="RDX58" s="375"/>
      <c r="RDY58" s="374"/>
      <c r="RDZ58" s="375"/>
      <c r="REA58" s="374"/>
      <c r="REB58" s="375"/>
      <c r="REC58" s="374"/>
      <c r="RED58" s="375"/>
      <c r="REE58" s="374"/>
      <c r="REF58" s="375"/>
      <c r="REG58" s="374"/>
      <c r="REH58" s="375"/>
      <c r="REI58" s="374"/>
      <c r="REJ58" s="375"/>
      <c r="REK58" s="374"/>
      <c r="REL58" s="375"/>
      <c r="REM58" s="374"/>
      <c r="REN58" s="375"/>
      <c r="REO58" s="374"/>
      <c r="REP58" s="375"/>
      <c r="REQ58" s="374"/>
      <c r="RER58" s="375"/>
      <c r="RES58" s="374"/>
      <c r="RET58" s="375"/>
      <c r="REU58" s="374"/>
      <c r="REV58" s="375"/>
      <c r="REW58" s="374"/>
      <c r="REX58" s="375"/>
      <c r="REY58" s="374"/>
      <c r="REZ58" s="375"/>
      <c r="RFA58" s="374"/>
      <c r="RFB58" s="375"/>
      <c r="RFC58" s="374"/>
      <c r="RFD58" s="375"/>
      <c r="RFE58" s="374"/>
      <c r="RFF58" s="375"/>
      <c r="RFG58" s="374"/>
      <c r="RFH58" s="375"/>
      <c r="RFI58" s="374"/>
      <c r="RFJ58" s="375"/>
      <c r="RFK58" s="374"/>
      <c r="RFL58" s="375"/>
      <c r="RFM58" s="374"/>
      <c r="RFN58" s="375"/>
      <c r="RFO58" s="374"/>
      <c r="RFP58" s="375"/>
      <c r="RFQ58" s="374"/>
      <c r="RFR58" s="375"/>
      <c r="RFS58" s="374"/>
      <c r="RFT58" s="375"/>
      <c r="RFU58" s="374"/>
      <c r="RFV58" s="375"/>
      <c r="RFW58" s="374"/>
      <c r="RFX58" s="375"/>
      <c r="RFY58" s="374"/>
      <c r="RFZ58" s="375"/>
      <c r="RGA58" s="374"/>
      <c r="RGB58" s="375"/>
      <c r="RGC58" s="374"/>
      <c r="RGD58" s="375"/>
      <c r="RGE58" s="374"/>
      <c r="RGF58" s="375"/>
      <c r="RGG58" s="374"/>
      <c r="RGH58" s="375"/>
      <c r="RGI58" s="374"/>
      <c r="RGJ58" s="375"/>
      <c r="RGK58" s="374"/>
      <c r="RGL58" s="375"/>
      <c r="RGM58" s="374"/>
      <c r="RGN58" s="375"/>
      <c r="RGO58" s="374"/>
      <c r="RGP58" s="375"/>
      <c r="RGQ58" s="374"/>
      <c r="RGR58" s="375"/>
      <c r="RGS58" s="374"/>
      <c r="RGT58" s="375"/>
      <c r="RGU58" s="374"/>
      <c r="RGV58" s="375"/>
      <c r="RGW58" s="374"/>
      <c r="RGX58" s="375"/>
      <c r="RGY58" s="374"/>
      <c r="RGZ58" s="375"/>
      <c r="RHA58" s="374"/>
      <c r="RHB58" s="375"/>
      <c r="RHC58" s="374"/>
      <c r="RHD58" s="375"/>
      <c r="RHE58" s="374"/>
      <c r="RHF58" s="375"/>
      <c r="RHG58" s="374"/>
      <c r="RHH58" s="375"/>
      <c r="RHI58" s="374"/>
      <c r="RHJ58" s="375"/>
      <c r="RHK58" s="374"/>
      <c r="RHL58" s="375"/>
      <c r="RHM58" s="374"/>
      <c r="RHN58" s="375"/>
      <c r="RHO58" s="374"/>
      <c r="RHP58" s="375"/>
      <c r="RHQ58" s="374"/>
      <c r="RHR58" s="375"/>
      <c r="RHS58" s="374"/>
      <c r="RHT58" s="375"/>
      <c r="RHU58" s="374"/>
      <c r="RHV58" s="375"/>
      <c r="RHW58" s="374"/>
      <c r="RHX58" s="375"/>
      <c r="RHY58" s="374"/>
      <c r="RHZ58" s="375"/>
      <c r="RIA58" s="374"/>
      <c r="RIB58" s="375"/>
      <c r="RIC58" s="374"/>
      <c r="RID58" s="375"/>
      <c r="RIE58" s="374"/>
      <c r="RIF58" s="375"/>
      <c r="RIG58" s="374"/>
      <c r="RIH58" s="375"/>
      <c r="RII58" s="374"/>
      <c r="RIJ58" s="375"/>
      <c r="RIK58" s="374"/>
      <c r="RIL58" s="375"/>
      <c r="RIM58" s="374"/>
      <c r="RIN58" s="375"/>
      <c r="RIO58" s="374"/>
      <c r="RIP58" s="375"/>
      <c r="RIQ58" s="374"/>
      <c r="RIR58" s="375"/>
      <c r="RIS58" s="374"/>
      <c r="RIT58" s="375"/>
      <c r="RIU58" s="374"/>
      <c r="RIV58" s="375"/>
      <c r="RIW58" s="374"/>
      <c r="RIX58" s="375"/>
      <c r="RIY58" s="374"/>
      <c r="RIZ58" s="375"/>
      <c r="RJA58" s="374"/>
      <c r="RJB58" s="375"/>
      <c r="RJC58" s="374"/>
      <c r="RJD58" s="375"/>
      <c r="RJE58" s="374"/>
      <c r="RJF58" s="375"/>
      <c r="RJG58" s="374"/>
      <c r="RJH58" s="375"/>
      <c r="RJI58" s="374"/>
      <c r="RJJ58" s="375"/>
      <c r="RJK58" s="374"/>
      <c r="RJL58" s="375"/>
      <c r="RJM58" s="374"/>
      <c r="RJN58" s="375"/>
      <c r="RJO58" s="374"/>
      <c r="RJP58" s="375"/>
      <c r="RJQ58" s="374"/>
      <c r="RJR58" s="375"/>
      <c r="RJS58" s="374"/>
      <c r="RJT58" s="375"/>
      <c r="RJU58" s="374"/>
      <c r="RJV58" s="375"/>
      <c r="RJW58" s="374"/>
      <c r="RJX58" s="375"/>
      <c r="RJY58" s="374"/>
      <c r="RJZ58" s="375"/>
      <c r="RKA58" s="374"/>
      <c r="RKB58" s="375"/>
      <c r="RKC58" s="374"/>
      <c r="RKD58" s="375"/>
      <c r="RKE58" s="374"/>
      <c r="RKF58" s="375"/>
      <c r="RKG58" s="374"/>
      <c r="RKH58" s="375"/>
      <c r="RKI58" s="374"/>
      <c r="RKJ58" s="375"/>
      <c r="RKK58" s="374"/>
      <c r="RKL58" s="375"/>
      <c r="RKM58" s="374"/>
      <c r="RKN58" s="375"/>
      <c r="RKO58" s="374"/>
      <c r="RKP58" s="375"/>
      <c r="RKQ58" s="374"/>
      <c r="RKR58" s="375"/>
      <c r="RKS58" s="374"/>
      <c r="RKT58" s="375"/>
      <c r="RKU58" s="374"/>
      <c r="RKV58" s="375"/>
      <c r="RKW58" s="374"/>
      <c r="RKX58" s="375"/>
      <c r="RKY58" s="374"/>
      <c r="RKZ58" s="375"/>
      <c r="RLA58" s="374"/>
      <c r="RLB58" s="375"/>
      <c r="RLC58" s="374"/>
      <c r="RLD58" s="375"/>
      <c r="RLE58" s="374"/>
      <c r="RLF58" s="375"/>
      <c r="RLG58" s="374"/>
      <c r="RLH58" s="375"/>
      <c r="RLI58" s="374"/>
      <c r="RLJ58" s="375"/>
      <c r="RLK58" s="374"/>
      <c r="RLL58" s="375"/>
      <c r="RLM58" s="374"/>
      <c r="RLN58" s="375"/>
      <c r="RLO58" s="374"/>
      <c r="RLP58" s="375"/>
      <c r="RLQ58" s="374"/>
      <c r="RLR58" s="375"/>
      <c r="RLS58" s="374"/>
      <c r="RLT58" s="375"/>
      <c r="RLU58" s="374"/>
      <c r="RLV58" s="375"/>
      <c r="RLW58" s="374"/>
      <c r="RLX58" s="375"/>
      <c r="RLY58" s="374"/>
      <c r="RLZ58" s="375"/>
      <c r="RMA58" s="374"/>
      <c r="RMB58" s="375"/>
      <c r="RMC58" s="374"/>
      <c r="RMD58" s="375"/>
      <c r="RME58" s="374"/>
      <c r="RMF58" s="375"/>
      <c r="RMG58" s="374"/>
      <c r="RMH58" s="375"/>
      <c r="RMI58" s="374"/>
      <c r="RMJ58" s="375"/>
      <c r="RMK58" s="374"/>
      <c r="RML58" s="375"/>
      <c r="RMM58" s="374"/>
      <c r="RMN58" s="375"/>
      <c r="RMO58" s="374"/>
      <c r="RMP58" s="375"/>
      <c r="RMQ58" s="374"/>
      <c r="RMR58" s="375"/>
      <c r="RMS58" s="374"/>
      <c r="RMT58" s="375"/>
      <c r="RMU58" s="374"/>
      <c r="RMV58" s="375"/>
      <c r="RMW58" s="374"/>
      <c r="RMX58" s="375"/>
      <c r="RMY58" s="374"/>
      <c r="RMZ58" s="375"/>
      <c r="RNA58" s="374"/>
      <c r="RNB58" s="375"/>
      <c r="RNC58" s="374"/>
      <c r="RND58" s="375"/>
      <c r="RNE58" s="374"/>
      <c r="RNF58" s="375"/>
      <c r="RNG58" s="374"/>
      <c r="RNH58" s="375"/>
      <c r="RNI58" s="374"/>
      <c r="RNJ58" s="375"/>
      <c r="RNK58" s="374"/>
      <c r="RNL58" s="375"/>
      <c r="RNM58" s="374"/>
      <c r="RNN58" s="375"/>
      <c r="RNO58" s="374"/>
      <c r="RNP58" s="375"/>
      <c r="RNQ58" s="374"/>
      <c r="RNR58" s="375"/>
      <c r="RNS58" s="374"/>
      <c r="RNT58" s="375"/>
      <c r="RNU58" s="374"/>
      <c r="RNV58" s="375"/>
      <c r="RNW58" s="374"/>
      <c r="RNX58" s="375"/>
      <c r="RNY58" s="374"/>
      <c r="RNZ58" s="375"/>
      <c r="ROA58" s="374"/>
      <c r="ROB58" s="375"/>
      <c r="ROC58" s="374"/>
      <c r="ROD58" s="375"/>
      <c r="ROE58" s="374"/>
      <c r="ROF58" s="375"/>
      <c r="ROG58" s="374"/>
      <c r="ROH58" s="375"/>
      <c r="ROI58" s="374"/>
      <c r="ROJ58" s="375"/>
      <c r="ROK58" s="374"/>
      <c r="ROL58" s="375"/>
      <c r="ROM58" s="374"/>
      <c r="RON58" s="375"/>
      <c r="ROO58" s="374"/>
      <c r="ROP58" s="375"/>
      <c r="ROQ58" s="374"/>
      <c r="ROR58" s="375"/>
      <c r="ROS58" s="374"/>
      <c r="ROT58" s="375"/>
      <c r="ROU58" s="374"/>
      <c r="ROV58" s="375"/>
      <c r="ROW58" s="374"/>
      <c r="ROX58" s="375"/>
      <c r="ROY58" s="374"/>
      <c r="ROZ58" s="375"/>
      <c r="RPA58" s="374"/>
      <c r="RPB58" s="375"/>
      <c r="RPC58" s="374"/>
      <c r="RPD58" s="375"/>
      <c r="RPE58" s="374"/>
      <c r="RPF58" s="375"/>
      <c r="RPG58" s="374"/>
      <c r="RPH58" s="375"/>
      <c r="RPI58" s="374"/>
      <c r="RPJ58" s="375"/>
      <c r="RPK58" s="374"/>
      <c r="RPL58" s="375"/>
      <c r="RPM58" s="374"/>
      <c r="RPN58" s="375"/>
      <c r="RPO58" s="374"/>
      <c r="RPP58" s="375"/>
      <c r="RPQ58" s="374"/>
      <c r="RPR58" s="375"/>
      <c r="RPS58" s="374"/>
      <c r="RPT58" s="375"/>
      <c r="RPU58" s="374"/>
      <c r="RPV58" s="375"/>
      <c r="RPW58" s="374"/>
      <c r="RPX58" s="375"/>
      <c r="RPY58" s="374"/>
      <c r="RPZ58" s="375"/>
      <c r="RQA58" s="374"/>
      <c r="RQB58" s="375"/>
      <c r="RQC58" s="374"/>
      <c r="RQD58" s="375"/>
      <c r="RQE58" s="374"/>
      <c r="RQF58" s="375"/>
      <c r="RQG58" s="374"/>
      <c r="RQH58" s="375"/>
      <c r="RQI58" s="374"/>
      <c r="RQJ58" s="375"/>
      <c r="RQK58" s="374"/>
      <c r="RQL58" s="375"/>
      <c r="RQM58" s="374"/>
      <c r="RQN58" s="375"/>
      <c r="RQO58" s="374"/>
      <c r="RQP58" s="375"/>
      <c r="RQQ58" s="374"/>
      <c r="RQR58" s="375"/>
      <c r="RQS58" s="374"/>
      <c r="RQT58" s="375"/>
      <c r="RQU58" s="374"/>
      <c r="RQV58" s="375"/>
      <c r="RQW58" s="374"/>
      <c r="RQX58" s="375"/>
      <c r="RQY58" s="374"/>
      <c r="RQZ58" s="375"/>
      <c r="RRA58" s="374"/>
      <c r="RRB58" s="375"/>
      <c r="RRC58" s="374"/>
      <c r="RRD58" s="375"/>
      <c r="RRE58" s="374"/>
      <c r="RRF58" s="375"/>
      <c r="RRG58" s="374"/>
      <c r="RRH58" s="375"/>
      <c r="RRI58" s="374"/>
      <c r="RRJ58" s="375"/>
      <c r="RRK58" s="374"/>
      <c r="RRL58" s="375"/>
      <c r="RRM58" s="374"/>
      <c r="RRN58" s="375"/>
      <c r="RRO58" s="374"/>
      <c r="RRP58" s="375"/>
      <c r="RRQ58" s="374"/>
      <c r="RRR58" s="375"/>
      <c r="RRS58" s="374"/>
      <c r="RRT58" s="375"/>
      <c r="RRU58" s="374"/>
      <c r="RRV58" s="375"/>
      <c r="RRW58" s="374"/>
      <c r="RRX58" s="375"/>
      <c r="RRY58" s="374"/>
      <c r="RRZ58" s="375"/>
      <c r="RSA58" s="374"/>
      <c r="RSB58" s="375"/>
      <c r="RSC58" s="374"/>
      <c r="RSD58" s="375"/>
      <c r="RSE58" s="374"/>
      <c r="RSF58" s="375"/>
      <c r="RSG58" s="374"/>
      <c r="RSH58" s="375"/>
      <c r="RSI58" s="374"/>
      <c r="RSJ58" s="375"/>
      <c r="RSK58" s="374"/>
      <c r="RSL58" s="375"/>
      <c r="RSM58" s="374"/>
      <c r="RSN58" s="375"/>
      <c r="RSO58" s="374"/>
      <c r="RSP58" s="375"/>
      <c r="RSQ58" s="374"/>
      <c r="RSR58" s="375"/>
      <c r="RSS58" s="374"/>
      <c r="RST58" s="375"/>
      <c r="RSU58" s="374"/>
      <c r="RSV58" s="375"/>
      <c r="RSW58" s="374"/>
      <c r="RSX58" s="375"/>
      <c r="RSY58" s="374"/>
      <c r="RSZ58" s="375"/>
      <c r="RTA58" s="374"/>
      <c r="RTB58" s="375"/>
      <c r="RTC58" s="374"/>
      <c r="RTD58" s="375"/>
      <c r="RTE58" s="374"/>
      <c r="RTF58" s="375"/>
      <c r="RTG58" s="374"/>
      <c r="RTH58" s="375"/>
      <c r="RTI58" s="374"/>
      <c r="RTJ58" s="375"/>
      <c r="RTK58" s="374"/>
      <c r="RTL58" s="375"/>
      <c r="RTM58" s="374"/>
      <c r="RTN58" s="375"/>
      <c r="RTO58" s="374"/>
      <c r="RTP58" s="375"/>
      <c r="RTQ58" s="374"/>
      <c r="RTR58" s="375"/>
      <c r="RTS58" s="374"/>
      <c r="RTT58" s="375"/>
      <c r="RTU58" s="374"/>
      <c r="RTV58" s="375"/>
      <c r="RTW58" s="374"/>
      <c r="RTX58" s="375"/>
      <c r="RTY58" s="374"/>
      <c r="RTZ58" s="375"/>
      <c r="RUA58" s="374"/>
      <c r="RUB58" s="375"/>
      <c r="RUC58" s="374"/>
      <c r="RUD58" s="375"/>
      <c r="RUE58" s="374"/>
      <c r="RUF58" s="375"/>
      <c r="RUG58" s="374"/>
      <c r="RUH58" s="375"/>
      <c r="RUI58" s="374"/>
      <c r="RUJ58" s="375"/>
      <c r="RUK58" s="374"/>
      <c r="RUL58" s="375"/>
      <c r="RUM58" s="374"/>
      <c r="RUN58" s="375"/>
      <c r="RUO58" s="374"/>
      <c r="RUP58" s="375"/>
      <c r="RUQ58" s="374"/>
      <c r="RUR58" s="375"/>
      <c r="RUS58" s="374"/>
      <c r="RUT58" s="375"/>
      <c r="RUU58" s="374"/>
      <c r="RUV58" s="375"/>
      <c r="RUW58" s="374"/>
      <c r="RUX58" s="375"/>
      <c r="RUY58" s="374"/>
      <c r="RUZ58" s="375"/>
      <c r="RVA58" s="374"/>
      <c r="RVB58" s="375"/>
      <c r="RVC58" s="374"/>
      <c r="RVD58" s="375"/>
      <c r="RVE58" s="374"/>
      <c r="RVF58" s="375"/>
      <c r="RVG58" s="374"/>
      <c r="RVH58" s="375"/>
      <c r="RVI58" s="374"/>
      <c r="RVJ58" s="375"/>
      <c r="RVK58" s="374"/>
      <c r="RVL58" s="375"/>
      <c r="RVM58" s="374"/>
      <c r="RVN58" s="375"/>
      <c r="RVO58" s="374"/>
      <c r="RVP58" s="375"/>
      <c r="RVQ58" s="374"/>
      <c r="RVR58" s="375"/>
      <c r="RVS58" s="374"/>
      <c r="RVT58" s="375"/>
      <c r="RVU58" s="374"/>
      <c r="RVV58" s="375"/>
      <c r="RVW58" s="374"/>
      <c r="RVX58" s="375"/>
      <c r="RVY58" s="374"/>
      <c r="RVZ58" s="375"/>
      <c r="RWA58" s="374"/>
      <c r="RWB58" s="375"/>
      <c r="RWC58" s="374"/>
      <c r="RWD58" s="375"/>
      <c r="RWE58" s="374"/>
      <c r="RWF58" s="375"/>
      <c r="RWG58" s="374"/>
      <c r="RWH58" s="375"/>
      <c r="RWI58" s="374"/>
      <c r="RWJ58" s="375"/>
      <c r="RWK58" s="374"/>
      <c r="RWL58" s="375"/>
      <c r="RWM58" s="374"/>
      <c r="RWN58" s="375"/>
      <c r="RWO58" s="374"/>
      <c r="RWP58" s="375"/>
      <c r="RWQ58" s="374"/>
      <c r="RWR58" s="375"/>
      <c r="RWS58" s="374"/>
      <c r="RWT58" s="375"/>
      <c r="RWU58" s="374"/>
      <c r="RWV58" s="375"/>
      <c r="RWW58" s="374"/>
      <c r="RWX58" s="375"/>
      <c r="RWY58" s="374"/>
      <c r="RWZ58" s="375"/>
      <c r="RXA58" s="374"/>
      <c r="RXB58" s="375"/>
      <c r="RXC58" s="374"/>
      <c r="RXD58" s="375"/>
      <c r="RXE58" s="374"/>
      <c r="RXF58" s="375"/>
      <c r="RXG58" s="374"/>
      <c r="RXH58" s="375"/>
      <c r="RXI58" s="374"/>
      <c r="RXJ58" s="375"/>
      <c r="RXK58" s="374"/>
      <c r="RXL58" s="375"/>
      <c r="RXM58" s="374"/>
      <c r="RXN58" s="375"/>
      <c r="RXO58" s="374"/>
      <c r="RXP58" s="375"/>
      <c r="RXQ58" s="374"/>
      <c r="RXR58" s="375"/>
      <c r="RXS58" s="374"/>
      <c r="RXT58" s="375"/>
      <c r="RXU58" s="374"/>
      <c r="RXV58" s="375"/>
      <c r="RXW58" s="374"/>
      <c r="RXX58" s="375"/>
      <c r="RXY58" s="374"/>
      <c r="RXZ58" s="375"/>
      <c r="RYA58" s="374"/>
      <c r="RYB58" s="375"/>
      <c r="RYC58" s="374"/>
      <c r="RYD58" s="375"/>
      <c r="RYE58" s="374"/>
      <c r="RYF58" s="375"/>
      <c r="RYG58" s="374"/>
      <c r="RYH58" s="375"/>
      <c r="RYI58" s="374"/>
      <c r="RYJ58" s="375"/>
      <c r="RYK58" s="374"/>
      <c r="RYL58" s="375"/>
      <c r="RYM58" s="374"/>
      <c r="RYN58" s="375"/>
      <c r="RYO58" s="374"/>
      <c r="RYP58" s="375"/>
      <c r="RYQ58" s="374"/>
      <c r="RYR58" s="375"/>
      <c r="RYS58" s="374"/>
      <c r="RYT58" s="375"/>
      <c r="RYU58" s="374"/>
      <c r="RYV58" s="375"/>
      <c r="RYW58" s="374"/>
      <c r="RYX58" s="375"/>
      <c r="RYY58" s="374"/>
      <c r="RYZ58" s="375"/>
      <c r="RZA58" s="374"/>
      <c r="RZB58" s="375"/>
      <c r="RZC58" s="374"/>
      <c r="RZD58" s="375"/>
      <c r="RZE58" s="374"/>
      <c r="RZF58" s="375"/>
      <c r="RZG58" s="374"/>
      <c r="RZH58" s="375"/>
      <c r="RZI58" s="374"/>
      <c r="RZJ58" s="375"/>
      <c r="RZK58" s="374"/>
      <c r="RZL58" s="375"/>
      <c r="RZM58" s="374"/>
      <c r="RZN58" s="375"/>
      <c r="RZO58" s="374"/>
      <c r="RZP58" s="375"/>
      <c r="RZQ58" s="374"/>
      <c r="RZR58" s="375"/>
      <c r="RZS58" s="374"/>
      <c r="RZT58" s="375"/>
      <c r="RZU58" s="374"/>
      <c r="RZV58" s="375"/>
      <c r="RZW58" s="374"/>
      <c r="RZX58" s="375"/>
      <c r="RZY58" s="374"/>
      <c r="RZZ58" s="375"/>
      <c r="SAA58" s="374"/>
      <c r="SAB58" s="375"/>
      <c r="SAC58" s="374"/>
      <c r="SAD58" s="375"/>
      <c r="SAE58" s="374"/>
      <c r="SAF58" s="375"/>
      <c r="SAG58" s="374"/>
      <c r="SAH58" s="375"/>
      <c r="SAI58" s="374"/>
      <c r="SAJ58" s="375"/>
      <c r="SAK58" s="374"/>
      <c r="SAL58" s="375"/>
      <c r="SAM58" s="374"/>
      <c r="SAN58" s="375"/>
      <c r="SAO58" s="374"/>
      <c r="SAP58" s="375"/>
      <c r="SAQ58" s="374"/>
      <c r="SAR58" s="375"/>
      <c r="SAS58" s="374"/>
      <c r="SAT58" s="375"/>
      <c r="SAU58" s="374"/>
      <c r="SAV58" s="375"/>
      <c r="SAW58" s="374"/>
      <c r="SAX58" s="375"/>
      <c r="SAY58" s="374"/>
      <c r="SAZ58" s="375"/>
      <c r="SBA58" s="374"/>
      <c r="SBB58" s="375"/>
      <c r="SBC58" s="374"/>
      <c r="SBD58" s="375"/>
      <c r="SBE58" s="374"/>
      <c r="SBF58" s="375"/>
      <c r="SBG58" s="374"/>
      <c r="SBH58" s="375"/>
      <c r="SBI58" s="374"/>
      <c r="SBJ58" s="375"/>
      <c r="SBK58" s="374"/>
      <c r="SBL58" s="375"/>
      <c r="SBM58" s="374"/>
      <c r="SBN58" s="375"/>
      <c r="SBO58" s="374"/>
      <c r="SBP58" s="375"/>
      <c r="SBQ58" s="374"/>
      <c r="SBR58" s="375"/>
      <c r="SBS58" s="374"/>
      <c r="SBT58" s="375"/>
      <c r="SBU58" s="374"/>
      <c r="SBV58" s="375"/>
      <c r="SBW58" s="374"/>
      <c r="SBX58" s="375"/>
      <c r="SBY58" s="374"/>
      <c r="SBZ58" s="375"/>
      <c r="SCA58" s="374"/>
      <c r="SCB58" s="375"/>
      <c r="SCC58" s="374"/>
      <c r="SCD58" s="375"/>
      <c r="SCE58" s="374"/>
      <c r="SCF58" s="375"/>
      <c r="SCG58" s="374"/>
      <c r="SCH58" s="375"/>
      <c r="SCI58" s="374"/>
      <c r="SCJ58" s="375"/>
      <c r="SCK58" s="374"/>
      <c r="SCL58" s="375"/>
      <c r="SCM58" s="374"/>
      <c r="SCN58" s="375"/>
      <c r="SCO58" s="374"/>
      <c r="SCP58" s="375"/>
      <c r="SCQ58" s="374"/>
      <c r="SCR58" s="375"/>
      <c r="SCS58" s="374"/>
      <c r="SCT58" s="375"/>
      <c r="SCU58" s="374"/>
      <c r="SCV58" s="375"/>
      <c r="SCW58" s="374"/>
      <c r="SCX58" s="375"/>
      <c r="SCY58" s="374"/>
      <c r="SCZ58" s="375"/>
      <c r="SDA58" s="374"/>
      <c r="SDB58" s="375"/>
      <c r="SDC58" s="374"/>
      <c r="SDD58" s="375"/>
      <c r="SDE58" s="374"/>
      <c r="SDF58" s="375"/>
      <c r="SDG58" s="374"/>
      <c r="SDH58" s="375"/>
      <c r="SDI58" s="374"/>
      <c r="SDJ58" s="375"/>
      <c r="SDK58" s="374"/>
      <c r="SDL58" s="375"/>
      <c r="SDM58" s="374"/>
      <c r="SDN58" s="375"/>
      <c r="SDO58" s="374"/>
      <c r="SDP58" s="375"/>
      <c r="SDQ58" s="374"/>
      <c r="SDR58" s="375"/>
      <c r="SDS58" s="374"/>
      <c r="SDT58" s="375"/>
      <c r="SDU58" s="374"/>
      <c r="SDV58" s="375"/>
      <c r="SDW58" s="374"/>
      <c r="SDX58" s="375"/>
      <c r="SDY58" s="374"/>
      <c r="SDZ58" s="375"/>
      <c r="SEA58" s="374"/>
      <c r="SEB58" s="375"/>
      <c r="SEC58" s="374"/>
      <c r="SED58" s="375"/>
      <c r="SEE58" s="374"/>
      <c r="SEF58" s="375"/>
      <c r="SEG58" s="374"/>
      <c r="SEH58" s="375"/>
      <c r="SEI58" s="374"/>
      <c r="SEJ58" s="375"/>
      <c r="SEK58" s="374"/>
      <c r="SEL58" s="375"/>
      <c r="SEM58" s="374"/>
      <c r="SEN58" s="375"/>
      <c r="SEO58" s="374"/>
      <c r="SEP58" s="375"/>
      <c r="SEQ58" s="374"/>
      <c r="SER58" s="375"/>
      <c r="SES58" s="374"/>
      <c r="SET58" s="375"/>
      <c r="SEU58" s="374"/>
      <c r="SEV58" s="375"/>
      <c r="SEW58" s="374"/>
      <c r="SEX58" s="375"/>
      <c r="SEY58" s="374"/>
      <c r="SEZ58" s="375"/>
      <c r="SFA58" s="374"/>
      <c r="SFB58" s="375"/>
      <c r="SFC58" s="374"/>
      <c r="SFD58" s="375"/>
      <c r="SFE58" s="374"/>
      <c r="SFF58" s="375"/>
      <c r="SFG58" s="374"/>
      <c r="SFH58" s="375"/>
      <c r="SFI58" s="374"/>
      <c r="SFJ58" s="375"/>
      <c r="SFK58" s="374"/>
      <c r="SFL58" s="375"/>
      <c r="SFM58" s="374"/>
      <c r="SFN58" s="375"/>
      <c r="SFO58" s="374"/>
      <c r="SFP58" s="375"/>
      <c r="SFQ58" s="374"/>
      <c r="SFR58" s="375"/>
      <c r="SFS58" s="374"/>
      <c r="SFT58" s="375"/>
      <c r="SFU58" s="374"/>
      <c r="SFV58" s="375"/>
      <c r="SFW58" s="374"/>
      <c r="SFX58" s="375"/>
      <c r="SFY58" s="374"/>
      <c r="SFZ58" s="375"/>
      <c r="SGA58" s="374"/>
      <c r="SGB58" s="375"/>
      <c r="SGC58" s="374"/>
      <c r="SGD58" s="375"/>
      <c r="SGE58" s="374"/>
      <c r="SGF58" s="375"/>
      <c r="SGG58" s="374"/>
      <c r="SGH58" s="375"/>
      <c r="SGI58" s="374"/>
      <c r="SGJ58" s="375"/>
      <c r="SGK58" s="374"/>
      <c r="SGL58" s="375"/>
      <c r="SGM58" s="374"/>
      <c r="SGN58" s="375"/>
      <c r="SGO58" s="374"/>
      <c r="SGP58" s="375"/>
      <c r="SGQ58" s="374"/>
      <c r="SGR58" s="375"/>
      <c r="SGS58" s="374"/>
      <c r="SGT58" s="375"/>
      <c r="SGU58" s="374"/>
      <c r="SGV58" s="375"/>
      <c r="SGW58" s="374"/>
      <c r="SGX58" s="375"/>
      <c r="SGY58" s="374"/>
      <c r="SGZ58" s="375"/>
      <c r="SHA58" s="374"/>
      <c r="SHB58" s="375"/>
      <c r="SHC58" s="374"/>
      <c r="SHD58" s="375"/>
      <c r="SHE58" s="374"/>
      <c r="SHF58" s="375"/>
      <c r="SHG58" s="374"/>
      <c r="SHH58" s="375"/>
      <c r="SHI58" s="374"/>
      <c r="SHJ58" s="375"/>
      <c r="SHK58" s="374"/>
      <c r="SHL58" s="375"/>
      <c r="SHM58" s="374"/>
      <c r="SHN58" s="375"/>
      <c r="SHO58" s="374"/>
      <c r="SHP58" s="375"/>
      <c r="SHQ58" s="374"/>
      <c r="SHR58" s="375"/>
      <c r="SHS58" s="374"/>
      <c r="SHT58" s="375"/>
      <c r="SHU58" s="374"/>
      <c r="SHV58" s="375"/>
      <c r="SHW58" s="374"/>
      <c r="SHX58" s="375"/>
      <c r="SHY58" s="374"/>
      <c r="SHZ58" s="375"/>
      <c r="SIA58" s="374"/>
      <c r="SIB58" s="375"/>
      <c r="SIC58" s="374"/>
      <c r="SID58" s="375"/>
      <c r="SIE58" s="374"/>
      <c r="SIF58" s="375"/>
      <c r="SIG58" s="374"/>
      <c r="SIH58" s="375"/>
      <c r="SII58" s="374"/>
      <c r="SIJ58" s="375"/>
      <c r="SIK58" s="374"/>
      <c r="SIL58" s="375"/>
      <c r="SIM58" s="374"/>
      <c r="SIN58" s="375"/>
      <c r="SIO58" s="374"/>
      <c r="SIP58" s="375"/>
      <c r="SIQ58" s="374"/>
      <c r="SIR58" s="375"/>
      <c r="SIS58" s="374"/>
      <c r="SIT58" s="375"/>
      <c r="SIU58" s="374"/>
      <c r="SIV58" s="375"/>
      <c r="SIW58" s="374"/>
      <c r="SIX58" s="375"/>
      <c r="SIY58" s="374"/>
      <c r="SIZ58" s="375"/>
      <c r="SJA58" s="374"/>
      <c r="SJB58" s="375"/>
      <c r="SJC58" s="374"/>
      <c r="SJD58" s="375"/>
      <c r="SJE58" s="374"/>
      <c r="SJF58" s="375"/>
      <c r="SJG58" s="374"/>
      <c r="SJH58" s="375"/>
      <c r="SJI58" s="374"/>
      <c r="SJJ58" s="375"/>
      <c r="SJK58" s="374"/>
      <c r="SJL58" s="375"/>
      <c r="SJM58" s="374"/>
      <c r="SJN58" s="375"/>
      <c r="SJO58" s="374"/>
      <c r="SJP58" s="375"/>
      <c r="SJQ58" s="374"/>
      <c r="SJR58" s="375"/>
      <c r="SJS58" s="374"/>
      <c r="SJT58" s="375"/>
      <c r="SJU58" s="374"/>
      <c r="SJV58" s="375"/>
      <c r="SJW58" s="374"/>
      <c r="SJX58" s="375"/>
      <c r="SJY58" s="374"/>
      <c r="SJZ58" s="375"/>
      <c r="SKA58" s="374"/>
      <c r="SKB58" s="375"/>
      <c r="SKC58" s="374"/>
      <c r="SKD58" s="375"/>
      <c r="SKE58" s="374"/>
      <c r="SKF58" s="375"/>
      <c r="SKG58" s="374"/>
      <c r="SKH58" s="375"/>
      <c r="SKI58" s="374"/>
      <c r="SKJ58" s="375"/>
      <c r="SKK58" s="374"/>
      <c r="SKL58" s="375"/>
      <c r="SKM58" s="374"/>
      <c r="SKN58" s="375"/>
      <c r="SKO58" s="374"/>
      <c r="SKP58" s="375"/>
      <c r="SKQ58" s="374"/>
      <c r="SKR58" s="375"/>
      <c r="SKS58" s="374"/>
      <c r="SKT58" s="375"/>
      <c r="SKU58" s="374"/>
      <c r="SKV58" s="375"/>
      <c r="SKW58" s="374"/>
      <c r="SKX58" s="375"/>
      <c r="SKY58" s="374"/>
      <c r="SKZ58" s="375"/>
      <c r="SLA58" s="374"/>
      <c r="SLB58" s="375"/>
      <c r="SLC58" s="374"/>
      <c r="SLD58" s="375"/>
      <c r="SLE58" s="374"/>
      <c r="SLF58" s="375"/>
      <c r="SLG58" s="374"/>
      <c r="SLH58" s="375"/>
      <c r="SLI58" s="374"/>
      <c r="SLJ58" s="375"/>
      <c r="SLK58" s="374"/>
      <c r="SLL58" s="375"/>
      <c r="SLM58" s="374"/>
      <c r="SLN58" s="375"/>
      <c r="SLO58" s="374"/>
      <c r="SLP58" s="375"/>
      <c r="SLQ58" s="374"/>
      <c r="SLR58" s="375"/>
      <c r="SLS58" s="374"/>
      <c r="SLT58" s="375"/>
      <c r="SLU58" s="374"/>
      <c r="SLV58" s="375"/>
      <c r="SLW58" s="374"/>
      <c r="SLX58" s="375"/>
      <c r="SLY58" s="374"/>
      <c r="SLZ58" s="375"/>
      <c r="SMA58" s="374"/>
      <c r="SMB58" s="375"/>
      <c r="SMC58" s="374"/>
      <c r="SMD58" s="375"/>
      <c r="SME58" s="374"/>
      <c r="SMF58" s="375"/>
      <c r="SMG58" s="374"/>
      <c r="SMH58" s="375"/>
      <c r="SMI58" s="374"/>
      <c r="SMJ58" s="375"/>
      <c r="SMK58" s="374"/>
      <c r="SML58" s="375"/>
      <c r="SMM58" s="374"/>
      <c r="SMN58" s="375"/>
      <c r="SMO58" s="374"/>
      <c r="SMP58" s="375"/>
      <c r="SMQ58" s="374"/>
      <c r="SMR58" s="375"/>
      <c r="SMS58" s="374"/>
      <c r="SMT58" s="375"/>
      <c r="SMU58" s="374"/>
      <c r="SMV58" s="375"/>
      <c r="SMW58" s="374"/>
      <c r="SMX58" s="375"/>
      <c r="SMY58" s="374"/>
      <c r="SMZ58" s="375"/>
      <c r="SNA58" s="374"/>
      <c r="SNB58" s="375"/>
      <c r="SNC58" s="374"/>
      <c r="SND58" s="375"/>
      <c r="SNE58" s="374"/>
      <c r="SNF58" s="375"/>
      <c r="SNG58" s="374"/>
      <c r="SNH58" s="375"/>
      <c r="SNI58" s="374"/>
      <c r="SNJ58" s="375"/>
      <c r="SNK58" s="374"/>
      <c r="SNL58" s="375"/>
      <c r="SNM58" s="374"/>
      <c r="SNN58" s="375"/>
      <c r="SNO58" s="374"/>
      <c r="SNP58" s="375"/>
      <c r="SNQ58" s="374"/>
      <c r="SNR58" s="375"/>
      <c r="SNS58" s="374"/>
      <c r="SNT58" s="375"/>
      <c r="SNU58" s="374"/>
      <c r="SNV58" s="375"/>
      <c r="SNW58" s="374"/>
      <c r="SNX58" s="375"/>
      <c r="SNY58" s="374"/>
      <c r="SNZ58" s="375"/>
      <c r="SOA58" s="374"/>
      <c r="SOB58" s="375"/>
      <c r="SOC58" s="374"/>
      <c r="SOD58" s="375"/>
      <c r="SOE58" s="374"/>
      <c r="SOF58" s="375"/>
      <c r="SOG58" s="374"/>
      <c r="SOH58" s="375"/>
      <c r="SOI58" s="374"/>
      <c r="SOJ58" s="375"/>
      <c r="SOK58" s="374"/>
      <c r="SOL58" s="375"/>
      <c r="SOM58" s="374"/>
      <c r="SON58" s="375"/>
      <c r="SOO58" s="374"/>
      <c r="SOP58" s="375"/>
      <c r="SOQ58" s="374"/>
      <c r="SOR58" s="375"/>
      <c r="SOS58" s="374"/>
      <c r="SOT58" s="375"/>
      <c r="SOU58" s="374"/>
      <c r="SOV58" s="375"/>
      <c r="SOW58" s="374"/>
      <c r="SOX58" s="375"/>
      <c r="SOY58" s="374"/>
      <c r="SOZ58" s="375"/>
      <c r="SPA58" s="374"/>
      <c r="SPB58" s="375"/>
      <c r="SPC58" s="374"/>
      <c r="SPD58" s="375"/>
      <c r="SPE58" s="374"/>
      <c r="SPF58" s="375"/>
      <c r="SPG58" s="374"/>
      <c r="SPH58" s="375"/>
      <c r="SPI58" s="374"/>
      <c r="SPJ58" s="375"/>
      <c r="SPK58" s="374"/>
      <c r="SPL58" s="375"/>
      <c r="SPM58" s="374"/>
      <c r="SPN58" s="375"/>
      <c r="SPO58" s="374"/>
      <c r="SPP58" s="375"/>
      <c r="SPQ58" s="374"/>
      <c r="SPR58" s="375"/>
      <c r="SPS58" s="374"/>
      <c r="SPT58" s="375"/>
      <c r="SPU58" s="374"/>
      <c r="SPV58" s="375"/>
      <c r="SPW58" s="374"/>
      <c r="SPX58" s="375"/>
      <c r="SPY58" s="374"/>
      <c r="SPZ58" s="375"/>
      <c r="SQA58" s="374"/>
      <c r="SQB58" s="375"/>
      <c r="SQC58" s="374"/>
      <c r="SQD58" s="375"/>
      <c r="SQE58" s="374"/>
      <c r="SQF58" s="375"/>
      <c r="SQG58" s="374"/>
      <c r="SQH58" s="375"/>
      <c r="SQI58" s="374"/>
      <c r="SQJ58" s="375"/>
      <c r="SQK58" s="374"/>
      <c r="SQL58" s="375"/>
      <c r="SQM58" s="374"/>
      <c r="SQN58" s="375"/>
      <c r="SQO58" s="374"/>
      <c r="SQP58" s="375"/>
      <c r="SQQ58" s="374"/>
      <c r="SQR58" s="375"/>
      <c r="SQS58" s="374"/>
      <c r="SQT58" s="375"/>
      <c r="SQU58" s="374"/>
      <c r="SQV58" s="375"/>
      <c r="SQW58" s="374"/>
      <c r="SQX58" s="375"/>
      <c r="SQY58" s="374"/>
      <c r="SQZ58" s="375"/>
      <c r="SRA58" s="374"/>
      <c r="SRB58" s="375"/>
      <c r="SRC58" s="374"/>
      <c r="SRD58" s="375"/>
      <c r="SRE58" s="374"/>
      <c r="SRF58" s="375"/>
      <c r="SRG58" s="374"/>
      <c r="SRH58" s="375"/>
      <c r="SRI58" s="374"/>
      <c r="SRJ58" s="375"/>
      <c r="SRK58" s="374"/>
      <c r="SRL58" s="375"/>
      <c r="SRM58" s="374"/>
      <c r="SRN58" s="375"/>
      <c r="SRO58" s="374"/>
      <c r="SRP58" s="375"/>
      <c r="SRQ58" s="374"/>
      <c r="SRR58" s="375"/>
      <c r="SRS58" s="374"/>
      <c r="SRT58" s="375"/>
      <c r="SRU58" s="374"/>
      <c r="SRV58" s="375"/>
      <c r="SRW58" s="374"/>
      <c r="SRX58" s="375"/>
      <c r="SRY58" s="374"/>
      <c r="SRZ58" s="375"/>
      <c r="SSA58" s="374"/>
      <c r="SSB58" s="375"/>
      <c r="SSC58" s="374"/>
      <c r="SSD58" s="375"/>
      <c r="SSE58" s="374"/>
      <c r="SSF58" s="375"/>
      <c r="SSG58" s="374"/>
      <c r="SSH58" s="375"/>
      <c r="SSI58" s="374"/>
      <c r="SSJ58" s="375"/>
      <c r="SSK58" s="374"/>
      <c r="SSL58" s="375"/>
      <c r="SSM58" s="374"/>
      <c r="SSN58" s="375"/>
      <c r="SSO58" s="374"/>
      <c r="SSP58" s="375"/>
      <c r="SSQ58" s="374"/>
      <c r="SSR58" s="375"/>
      <c r="SSS58" s="374"/>
      <c r="SST58" s="375"/>
      <c r="SSU58" s="374"/>
      <c r="SSV58" s="375"/>
      <c r="SSW58" s="374"/>
      <c r="SSX58" s="375"/>
      <c r="SSY58" s="374"/>
      <c r="SSZ58" s="375"/>
      <c r="STA58" s="374"/>
      <c r="STB58" s="375"/>
      <c r="STC58" s="374"/>
      <c r="STD58" s="375"/>
      <c r="STE58" s="374"/>
      <c r="STF58" s="375"/>
      <c r="STG58" s="374"/>
      <c r="STH58" s="375"/>
      <c r="STI58" s="374"/>
      <c r="STJ58" s="375"/>
      <c r="STK58" s="374"/>
      <c r="STL58" s="375"/>
      <c r="STM58" s="374"/>
      <c r="STN58" s="375"/>
      <c r="STO58" s="374"/>
      <c r="STP58" s="375"/>
      <c r="STQ58" s="374"/>
      <c r="STR58" s="375"/>
      <c r="STS58" s="374"/>
      <c r="STT58" s="375"/>
      <c r="STU58" s="374"/>
      <c r="STV58" s="375"/>
      <c r="STW58" s="374"/>
      <c r="STX58" s="375"/>
      <c r="STY58" s="374"/>
      <c r="STZ58" s="375"/>
      <c r="SUA58" s="374"/>
      <c r="SUB58" s="375"/>
      <c r="SUC58" s="374"/>
      <c r="SUD58" s="375"/>
      <c r="SUE58" s="374"/>
      <c r="SUF58" s="375"/>
      <c r="SUG58" s="374"/>
      <c r="SUH58" s="375"/>
      <c r="SUI58" s="374"/>
      <c r="SUJ58" s="375"/>
      <c r="SUK58" s="374"/>
      <c r="SUL58" s="375"/>
      <c r="SUM58" s="374"/>
      <c r="SUN58" s="375"/>
      <c r="SUO58" s="374"/>
      <c r="SUP58" s="375"/>
      <c r="SUQ58" s="374"/>
      <c r="SUR58" s="375"/>
      <c r="SUS58" s="374"/>
      <c r="SUT58" s="375"/>
      <c r="SUU58" s="374"/>
      <c r="SUV58" s="375"/>
      <c r="SUW58" s="374"/>
      <c r="SUX58" s="375"/>
      <c r="SUY58" s="374"/>
      <c r="SUZ58" s="375"/>
      <c r="SVA58" s="374"/>
      <c r="SVB58" s="375"/>
      <c r="SVC58" s="374"/>
      <c r="SVD58" s="375"/>
      <c r="SVE58" s="374"/>
      <c r="SVF58" s="375"/>
      <c r="SVG58" s="374"/>
      <c r="SVH58" s="375"/>
      <c r="SVI58" s="374"/>
      <c r="SVJ58" s="375"/>
      <c r="SVK58" s="374"/>
      <c r="SVL58" s="375"/>
      <c r="SVM58" s="374"/>
      <c r="SVN58" s="375"/>
      <c r="SVO58" s="374"/>
      <c r="SVP58" s="375"/>
      <c r="SVQ58" s="374"/>
      <c r="SVR58" s="375"/>
      <c r="SVS58" s="374"/>
      <c r="SVT58" s="375"/>
      <c r="SVU58" s="374"/>
      <c r="SVV58" s="375"/>
      <c r="SVW58" s="374"/>
      <c r="SVX58" s="375"/>
      <c r="SVY58" s="374"/>
      <c r="SVZ58" s="375"/>
      <c r="SWA58" s="374"/>
      <c r="SWB58" s="375"/>
      <c r="SWC58" s="374"/>
      <c r="SWD58" s="375"/>
      <c r="SWE58" s="374"/>
      <c r="SWF58" s="375"/>
      <c r="SWG58" s="374"/>
      <c r="SWH58" s="375"/>
      <c r="SWI58" s="374"/>
      <c r="SWJ58" s="375"/>
      <c r="SWK58" s="374"/>
      <c r="SWL58" s="375"/>
      <c r="SWM58" s="374"/>
      <c r="SWN58" s="375"/>
      <c r="SWO58" s="374"/>
      <c r="SWP58" s="375"/>
      <c r="SWQ58" s="374"/>
      <c r="SWR58" s="375"/>
      <c r="SWS58" s="374"/>
      <c r="SWT58" s="375"/>
      <c r="SWU58" s="374"/>
      <c r="SWV58" s="375"/>
      <c r="SWW58" s="374"/>
      <c r="SWX58" s="375"/>
      <c r="SWY58" s="374"/>
      <c r="SWZ58" s="375"/>
      <c r="SXA58" s="374"/>
      <c r="SXB58" s="375"/>
      <c r="SXC58" s="374"/>
      <c r="SXD58" s="375"/>
      <c r="SXE58" s="374"/>
      <c r="SXF58" s="375"/>
      <c r="SXG58" s="374"/>
      <c r="SXH58" s="375"/>
      <c r="SXI58" s="374"/>
      <c r="SXJ58" s="375"/>
      <c r="SXK58" s="374"/>
      <c r="SXL58" s="375"/>
      <c r="SXM58" s="374"/>
      <c r="SXN58" s="375"/>
      <c r="SXO58" s="374"/>
      <c r="SXP58" s="375"/>
      <c r="SXQ58" s="374"/>
      <c r="SXR58" s="375"/>
      <c r="SXS58" s="374"/>
      <c r="SXT58" s="375"/>
      <c r="SXU58" s="374"/>
      <c r="SXV58" s="375"/>
      <c r="SXW58" s="374"/>
      <c r="SXX58" s="375"/>
      <c r="SXY58" s="374"/>
      <c r="SXZ58" s="375"/>
      <c r="SYA58" s="374"/>
      <c r="SYB58" s="375"/>
      <c r="SYC58" s="374"/>
      <c r="SYD58" s="375"/>
      <c r="SYE58" s="374"/>
      <c r="SYF58" s="375"/>
      <c r="SYG58" s="374"/>
      <c r="SYH58" s="375"/>
      <c r="SYI58" s="374"/>
      <c r="SYJ58" s="375"/>
      <c r="SYK58" s="374"/>
      <c r="SYL58" s="375"/>
      <c r="SYM58" s="374"/>
      <c r="SYN58" s="375"/>
      <c r="SYO58" s="374"/>
      <c r="SYP58" s="375"/>
      <c r="SYQ58" s="374"/>
      <c r="SYR58" s="375"/>
      <c r="SYS58" s="374"/>
      <c r="SYT58" s="375"/>
      <c r="SYU58" s="374"/>
      <c r="SYV58" s="375"/>
      <c r="SYW58" s="374"/>
      <c r="SYX58" s="375"/>
      <c r="SYY58" s="374"/>
      <c r="SYZ58" s="375"/>
      <c r="SZA58" s="374"/>
      <c r="SZB58" s="375"/>
      <c r="SZC58" s="374"/>
      <c r="SZD58" s="375"/>
      <c r="SZE58" s="374"/>
      <c r="SZF58" s="375"/>
      <c r="SZG58" s="374"/>
      <c r="SZH58" s="375"/>
      <c r="SZI58" s="374"/>
      <c r="SZJ58" s="375"/>
      <c r="SZK58" s="374"/>
      <c r="SZL58" s="375"/>
      <c r="SZM58" s="374"/>
      <c r="SZN58" s="375"/>
      <c r="SZO58" s="374"/>
      <c r="SZP58" s="375"/>
      <c r="SZQ58" s="374"/>
      <c r="SZR58" s="375"/>
      <c r="SZS58" s="374"/>
      <c r="SZT58" s="375"/>
      <c r="SZU58" s="374"/>
      <c r="SZV58" s="375"/>
      <c r="SZW58" s="374"/>
      <c r="SZX58" s="375"/>
      <c r="SZY58" s="374"/>
      <c r="SZZ58" s="375"/>
      <c r="TAA58" s="374"/>
      <c r="TAB58" s="375"/>
      <c r="TAC58" s="374"/>
      <c r="TAD58" s="375"/>
      <c r="TAE58" s="374"/>
      <c r="TAF58" s="375"/>
      <c r="TAG58" s="374"/>
      <c r="TAH58" s="375"/>
      <c r="TAI58" s="374"/>
      <c r="TAJ58" s="375"/>
      <c r="TAK58" s="374"/>
      <c r="TAL58" s="375"/>
      <c r="TAM58" s="374"/>
      <c r="TAN58" s="375"/>
      <c r="TAO58" s="374"/>
      <c r="TAP58" s="375"/>
      <c r="TAQ58" s="374"/>
      <c r="TAR58" s="375"/>
      <c r="TAS58" s="374"/>
      <c r="TAT58" s="375"/>
      <c r="TAU58" s="374"/>
      <c r="TAV58" s="375"/>
      <c r="TAW58" s="374"/>
      <c r="TAX58" s="375"/>
      <c r="TAY58" s="374"/>
      <c r="TAZ58" s="375"/>
      <c r="TBA58" s="374"/>
      <c r="TBB58" s="375"/>
      <c r="TBC58" s="374"/>
      <c r="TBD58" s="375"/>
      <c r="TBE58" s="374"/>
      <c r="TBF58" s="375"/>
      <c r="TBG58" s="374"/>
      <c r="TBH58" s="375"/>
      <c r="TBI58" s="374"/>
      <c r="TBJ58" s="375"/>
      <c r="TBK58" s="374"/>
      <c r="TBL58" s="375"/>
      <c r="TBM58" s="374"/>
      <c r="TBN58" s="375"/>
      <c r="TBO58" s="374"/>
      <c r="TBP58" s="375"/>
      <c r="TBQ58" s="374"/>
      <c r="TBR58" s="375"/>
      <c r="TBS58" s="374"/>
      <c r="TBT58" s="375"/>
      <c r="TBU58" s="374"/>
      <c r="TBV58" s="375"/>
      <c r="TBW58" s="374"/>
      <c r="TBX58" s="375"/>
      <c r="TBY58" s="374"/>
      <c r="TBZ58" s="375"/>
      <c r="TCA58" s="374"/>
      <c r="TCB58" s="375"/>
      <c r="TCC58" s="374"/>
      <c r="TCD58" s="375"/>
      <c r="TCE58" s="374"/>
      <c r="TCF58" s="375"/>
      <c r="TCG58" s="374"/>
      <c r="TCH58" s="375"/>
      <c r="TCI58" s="374"/>
      <c r="TCJ58" s="375"/>
      <c r="TCK58" s="374"/>
      <c r="TCL58" s="375"/>
      <c r="TCM58" s="374"/>
      <c r="TCN58" s="375"/>
      <c r="TCO58" s="374"/>
      <c r="TCP58" s="375"/>
      <c r="TCQ58" s="374"/>
      <c r="TCR58" s="375"/>
      <c r="TCS58" s="374"/>
      <c r="TCT58" s="375"/>
      <c r="TCU58" s="374"/>
      <c r="TCV58" s="375"/>
      <c r="TCW58" s="374"/>
      <c r="TCX58" s="375"/>
      <c r="TCY58" s="374"/>
      <c r="TCZ58" s="375"/>
      <c r="TDA58" s="374"/>
      <c r="TDB58" s="375"/>
      <c r="TDC58" s="374"/>
      <c r="TDD58" s="375"/>
      <c r="TDE58" s="374"/>
      <c r="TDF58" s="375"/>
      <c r="TDG58" s="374"/>
      <c r="TDH58" s="375"/>
      <c r="TDI58" s="374"/>
      <c r="TDJ58" s="375"/>
      <c r="TDK58" s="374"/>
      <c r="TDL58" s="375"/>
      <c r="TDM58" s="374"/>
      <c r="TDN58" s="375"/>
      <c r="TDO58" s="374"/>
      <c r="TDP58" s="375"/>
      <c r="TDQ58" s="374"/>
      <c r="TDR58" s="375"/>
      <c r="TDS58" s="374"/>
      <c r="TDT58" s="375"/>
      <c r="TDU58" s="374"/>
      <c r="TDV58" s="375"/>
      <c r="TDW58" s="374"/>
      <c r="TDX58" s="375"/>
      <c r="TDY58" s="374"/>
      <c r="TDZ58" s="375"/>
      <c r="TEA58" s="374"/>
      <c r="TEB58" s="375"/>
      <c r="TEC58" s="374"/>
      <c r="TED58" s="375"/>
      <c r="TEE58" s="374"/>
      <c r="TEF58" s="375"/>
      <c r="TEG58" s="374"/>
      <c r="TEH58" s="375"/>
      <c r="TEI58" s="374"/>
      <c r="TEJ58" s="375"/>
      <c r="TEK58" s="374"/>
      <c r="TEL58" s="375"/>
      <c r="TEM58" s="374"/>
      <c r="TEN58" s="375"/>
      <c r="TEO58" s="374"/>
      <c r="TEP58" s="375"/>
      <c r="TEQ58" s="374"/>
      <c r="TER58" s="375"/>
      <c r="TES58" s="374"/>
      <c r="TET58" s="375"/>
      <c r="TEU58" s="374"/>
      <c r="TEV58" s="375"/>
      <c r="TEW58" s="374"/>
      <c r="TEX58" s="375"/>
      <c r="TEY58" s="374"/>
      <c r="TEZ58" s="375"/>
      <c r="TFA58" s="374"/>
      <c r="TFB58" s="375"/>
      <c r="TFC58" s="374"/>
      <c r="TFD58" s="375"/>
      <c r="TFE58" s="374"/>
      <c r="TFF58" s="375"/>
      <c r="TFG58" s="374"/>
      <c r="TFH58" s="375"/>
      <c r="TFI58" s="374"/>
      <c r="TFJ58" s="375"/>
      <c r="TFK58" s="374"/>
      <c r="TFL58" s="375"/>
      <c r="TFM58" s="374"/>
      <c r="TFN58" s="375"/>
      <c r="TFO58" s="374"/>
      <c r="TFP58" s="375"/>
      <c r="TFQ58" s="374"/>
      <c r="TFR58" s="375"/>
      <c r="TFS58" s="374"/>
      <c r="TFT58" s="375"/>
      <c r="TFU58" s="374"/>
      <c r="TFV58" s="375"/>
      <c r="TFW58" s="374"/>
      <c r="TFX58" s="375"/>
      <c r="TFY58" s="374"/>
      <c r="TFZ58" s="375"/>
      <c r="TGA58" s="374"/>
      <c r="TGB58" s="375"/>
      <c r="TGC58" s="374"/>
      <c r="TGD58" s="375"/>
      <c r="TGE58" s="374"/>
      <c r="TGF58" s="375"/>
      <c r="TGG58" s="374"/>
      <c r="TGH58" s="375"/>
      <c r="TGI58" s="374"/>
      <c r="TGJ58" s="375"/>
      <c r="TGK58" s="374"/>
      <c r="TGL58" s="375"/>
      <c r="TGM58" s="374"/>
      <c r="TGN58" s="375"/>
      <c r="TGO58" s="374"/>
      <c r="TGP58" s="375"/>
      <c r="TGQ58" s="374"/>
      <c r="TGR58" s="375"/>
      <c r="TGS58" s="374"/>
      <c r="TGT58" s="375"/>
      <c r="TGU58" s="374"/>
      <c r="TGV58" s="375"/>
      <c r="TGW58" s="374"/>
      <c r="TGX58" s="375"/>
      <c r="TGY58" s="374"/>
      <c r="TGZ58" s="375"/>
      <c r="THA58" s="374"/>
      <c r="THB58" s="375"/>
      <c r="THC58" s="374"/>
      <c r="THD58" s="375"/>
      <c r="THE58" s="374"/>
      <c r="THF58" s="375"/>
      <c r="THG58" s="374"/>
      <c r="THH58" s="375"/>
      <c r="THI58" s="374"/>
      <c r="THJ58" s="375"/>
      <c r="THK58" s="374"/>
      <c r="THL58" s="375"/>
      <c r="THM58" s="374"/>
      <c r="THN58" s="375"/>
      <c r="THO58" s="374"/>
      <c r="THP58" s="375"/>
      <c r="THQ58" s="374"/>
      <c r="THR58" s="375"/>
      <c r="THS58" s="374"/>
      <c r="THT58" s="375"/>
      <c r="THU58" s="374"/>
      <c r="THV58" s="375"/>
      <c r="THW58" s="374"/>
      <c r="THX58" s="375"/>
      <c r="THY58" s="374"/>
      <c r="THZ58" s="375"/>
      <c r="TIA58" s="374"/>
      <c r="TIB58" s="375"/>
      <c r="TIC58" s="374"/>
      <c r="TID58" s="375"/>
      <c r="TIE58" s="374"/>
      <c r="TIF58" s="375"/>
      <c r="TIG58" s="374"/>
      <c r="TIH58" s="375"/>
      <c r="TII58" s="374"/>
      <c r="TIJ58" s="375"/>
      <c r="TIK58" s="374"/>
      <c r="TIL58" s="375"/>
      <c r="TIM58" s="374"/>
      <c r="TIN58" s="375"/>
      <c r="TIO58" s="374"/>
      <c r="TIP58" s="375"/>
      <c r="TIQ58" s="374"/>
      <c r="TIR58" s="375"/>
      <c r="TIS58" s="374"/>
      <c r="TIT58" s="375"/>
      <c r="TIU58" s="374"/>
      <c r="TIV58" s="375"/>
      <c r="TIW58" s="374"/>
      <c r="TIX58" s="375"/>
      <c r="TIY58" s="374"/>
      <c r="TIZ58" s="375"/>
      <c r="TJA58" s="374"/>
      <c r="TJB58" s="375"/>
      <c r="TJC58" s="374"/>
      <c r="TJD58" s="375"/>
      <c r="TJE58" s="374"/>
      <c r="TJF58" s="375"/>
      <c r="TJG58" s="374"/>
      <c r="TJH58" s="375"/>
      <c r="TJI58" s="374"/>
      <c r="TJJ58" s="375"/>
      <c r="TJK58" s="374"/>
      <c r="TJL58" s="375"/>
      <c r="TJM58" s="374"/>
      <c r="TJN58" s="375"/>
      <c r="TJO58" s="374"/>
      <c r="TJP58" s="375"/>
      <c r="TJQ58" s="374"/>
      <c r="TJR58" s="375"/>
      <c r="TJS58" s="374"/>
      <c r="TJT58" s="375"/>
      <c r="TJU58" s="374"/>
      <c r="TJV58" s="375"/>
      <c r="TJW58" s="374"/>
      <c r="TJX58" s="375"/>
      <c r="TJY58" s="374"/>
      <c r="TJZ58" s="375"/>
      <c r="TKA58" s="374"/>
      <c r="TKB58" s="375"/>
      <c r="TKC58" s="374"/>
      <c r="TKD58" s="375"/>
      <c r="TKE58" s="374"/>
      <c r="TKF58" s="375"/>
      <c r="TKG58" s="374"/>
      <c r="TKH58" s="375"/>
      <c r="TKI58" s="374"/>
      <c r="TKJ58" s="375"/>
      <c r="TKK58" s="374"/>
      <c r="TKL58" s="375"/>
      <c r="TKM58" s="374"/>
      <c r="TKN58" s="375"/>
      <c r="TKO58" s="374"/>
      <c r="TKP58" s="375"/>
      <c r="TKQ58" s="374"/>
      <c r="TKR58" s="375"/>
      <c r="TKS58" s="374"/>
      <c r="TKT58" s="375"/>
      <c r="TKU58" s="374"/>
      <c r="TKV58" s="375"/>
      <c r="TKW58" s="374"/>
      <c r="TKX58" s="375"/>
      <c r="TKY58" s="374"/>
      <c r="TKZ58" s="375"/>
      <c r="TLA58" s="374"/>
      <c r="TLB58" s="375"/>
      <c r="TLC58" s="374"/>
      <c r="TLD58" s="375"/>
      <c r="TLE58" s="374"/>
      <c r="TLF58" s="375"/>
      <c r="TLG58" s="374"/>
      <c r="TLH58" s="375"/>
      <c r="TLI58" s="374"/>
      <c r="TLJ58" s="375"/>
      <c r="TLK58" s="374"/>
      <c r="TLL58" s="375"/>
      <c r="TLM58" s="374"/>
      <c r="TLN58" s="375"/>
      <c r="TLO58" s="374"/>
      <c r="TLP58" s="375"/>
      <c r="TLQ58" s="374"/>
      <c r="TLR58" s="375"/>
      <c r="TLS58" s="374"/>
      <c r="TLT58" s="375"/>
      <c r="TLU58" s="374"/>
      <c r="TLV58" s="375"/>
      <c r="TLW58" s="374"/>
      <c r="TLX58" s="375"/>
      <c r="TLY58" s="374"/>
      <c r="TLZ58" s="375"/>
      <c r="TMA58" s="374"/>
      <c r="TMB58" s="375"/>
      <c r="TMC58" s="374"/>
      <c r="TMD58" s="375"/>
      <c r="TME58" s="374"/>
      <c r="TMF58" s="375"/>
      <c r="TMG58" s="374"/>
      <c r="TMH58" s="375"/>
      <c r="TMI58" s="374"/>
      <c r="TMJ58" s="375"/>
      <c r="TMK58" s="374"/>
      <c r="TML58" s="375"/>
      <c r="TMM58" s="374"/>
      <c r="TMN58" s="375"/>
      <c r="TMO58" s="374"/>
      <c r="TMP58" s="375"/>
      <c r="TMQ58" s="374"/>
      <c r="TMR58" s="375"/>
      <c r="TMS58" s="374"/>
      <c r="TMT58" s="375"/>
      <c r="TMU58" s="374"/>
      <c r="TMV58" s="375"/>
      <c r="TMW58" s="374"/>
      <c r="TMX58" s="375"/>
      <c r="TMY58" s="374"/>
      <c r="TMZ58" s="375"/>
      <c r="TNA58" s="374"/>
      <c r="TNB58" s="375"/>
      <c r="TNC58" s="374"/>
      <c r="TND58" s="375"/>
      <c r="TNE58" s="374"/>
      <c r="TNF58" s="375"/>
      <c r="TNG58" s="374"/>
      <c r="TNH58" s="375"/>
      <c r="TNI58" s="374"/>
      <c r="TNJ58" s="375"/>
      <c r="TNK58" s="374"/>
      <c r="TNL58" s="375"/>
      <c r="TNM58" s="374"/>
      <c r="TNN58" s="375"/>
      <c r="TNO58" s="374"/>
      <c r="TNP58" s="375"/>
      <c r="TNQ58" s="374"/>
      <c r="TNR58" s="375"/>
      <c r="TNS58" s="374"/>
      <c r="TNT58" s="375"/>
      <c r="TNU58" s="374"/>
      <c r="TNV58" s="375"/>
      <c r="TNW58" s="374"/>
      <c r="TNX58" s="375"/>
      <c r="TNY58" s="374"/>
      <c r="TNZ58" s="375"/>
      <c r="TOA58" s="374"/>
      <c r="TOB58" s="375"/>
      <c r="TOC58" s="374"/>
      <c r="TOD58" s="375"/>
      <c r="TOE58" s="374"/>
      <c r="TOF58" s="375"/>
      <c r="TOG58" s="374"/>
      <c r="TOH58" s="375"/>
      <c r="TOI58" s="374"/>
      <c r="TOJ58" s="375"/>
      <c r="TOK58" s="374"/>
      <c r="TOL58" s="375"/>
      <c r="TOM58" s="374"/>
      <c r="TON58" s="375"/>
      <c r="TOO58" s="374"/>
      <c r="TOP58" s="375"/>
      <c r="TOQ58" s="374"/>
      <c r="TOR58" s="375"/>
      <c r="TOS58" s="374"/>
      <c r="TOT58" s="375"/>
      <c r="TOU58" s="374"/>
      <c r="TOV58" s="375"/>
      <c r="TOW58" s="374"/>
      <c r="TOX58" s="375"/>
      <c r="TOY58" s="374"/>
      <c r="TOZ58" s="375"/>
      <c r="TPA58" s="374"/>
      <c r="TPB58" s="375"/>
      <c r="TPC58" s="374"/>
      <c r="TPD58" s="375"/>
      <c r="TPE58" s="374"/>
      <c r="TPF58" s="375"/>
      <c r="TPG58" s="374"/>
      <c r="TPH58" s="375"/>
      <c r="TPI58" s="374"/>
      <c r="TPJ58" s="375"/>
      <c r="TPK58" s="374"/>
      <c r="TPL58" s="375"/>
      <c r="TPM58" s="374"/>
      <c r="TPN58" s="375"/>
      <c r="TPO58" s="374"/>
      <c r="TPP58" s="375"/>
      <c r="TPQ58" s="374"/>
      <c r="TPR58" s="375"/>
      <c r="TPS58" s="374"/>
      <c r="TPT58" s="375"/>
      <c r="TPU58" s="374"/>
      <c r="TPV58" s="375"/>
      <c r="TPW58" s="374"/>
      <c r="TPX58" s="375"/>
      <c r="TPY58" s="374"/>
      <c r="TPZ58" s="375"/>
      <c r="TQA58" s="374"/>
      <c r="TQB58" s="375"/>
      <c r="TQC58" s="374"/>
      <c r="TQD58" s="375"/>
      <c r="TQE58" s="374"/>
      <c r="TQF58" s="375"/>
      <c r="TQG58" s="374"/>
      <c r="TQH58" s="375"/>
      <c r="TQI58" s="374"/>
      <c r="TQJ58" s="375"/>
      <c r="TQK58" s="374"/>
      <c r="TQL58" s="375"/>
      <c r="TQM58" s="374"/>
      <c r="TQN58" s="375"/>
      <c r="TQO58" s="374"/>
      <c r="TQP58" s="375"/>
      <c r="TQQ58" s="374"/>
      <c r="TQR58" s="375"/>
      <c r="TQS58" s="374"/>
      <c r="TQT58" s="375"/>
      <c r="TQU58" s="374"/>
      <c r="TQV58" s="375"/>
      <c r="TQW58" s="374"/>
      <c r="TQX58" s="375"/>
      <c r="TQY58" s="374"/>
      <c r="TQZ58" s="375"/>
      <c r="TRA58" s="374"/>
      <c r="TRB58" s="375"/>
      <c r="TRC58" s="374"/>
      <c r="TRD58" s="375"/>
      <c r="TRE58" s="374"/>
      <c r="TRF58" s="375"/>
      <c r="TRG58" s="374"/>
      <c r="TRH58" s="375"/>
      <c r="TRI58" s="374"/>
      <c r="TRJ58" s="375"/>
      <c r="TRK58" s="374"/>
      <c r="TRL58" s="375"/>
      <c r="TRM58" s="374"/>
      <c r="TRN58" s="375"/>
      <c r="TRO58" s="374"/>
      <c r="TRP58" s="375"/>
      <c r="TRQ58" s="374"/>
      <c r="TRR58" s="375"/>
      <c r="TRS58" s="374"/>
      <c r="TRT58" s="375"/>
      <c r="TRU58" s="374"/>
      <c r="TRV58" s="375"/>
      <c r="TRW58" s="374"/>
      <c r="TRX58" s="375"/>
      <c r="TRY58" s="374"/>
      <c r="TRZ58" s="375"/>
      <c r="TSA58" s="374"/>
      <c r="TSB58" s="375"/>
      <c r="TSC58" s="374"/>
      <c r="TSD58" s="375"/>
      <c r="TSE58" s="374"/>
      <c r="TSF58" s="375"/>
      <c r="TSG58" s="374"/>
      <c r="TSH58" s="375"/>
      <c r="TSI58" s="374"/>
      <c r="TSJ58" s="375"/>
      <c r="TSK58" s="374"/>
      <c r="TSL58" s="375"/>
      <c r="TSM58" s="374"/>
      <c r="TSN58" s="375"/>
      <c r="TSO58" s="374"/>
      <c r="TSP58" s="375"/>
      <c r="TSQ58" s="374"/>
      <c r="TSR58" s="375"/>
      <c r="TSS58" s="374"/>
      <c r="TST58" s="375"/>
      <c r="TSU58" s="374"/>
      <c r="TSV58" s="375"/>
      <c r="TSW58" s="374"/>
      <c r="TSX58" s="375"/>
      <c r="TSY58" s="374"/>
      <c r="TSZ58" s="375"/>
      <c r="TTA58" s="374"/>
      <c r="TTB58" s="375"/>
      <c r="TTC58" s="374"/>
      <c r="TTD58" s="375"/>
      <c r="TTE58" s="374"/>
      <c r="TTF58" s="375"/>
      <c r="TTG58" s="374"/>
      <c r="TTH58" s="375"/>
      <c r="TTI58" s="374"/>
      <c r="TTJ58" s="375"/>
      <c r="TTK58" s="374"/>
      <c r="TTL58" s="375"/>
      <c r="TTM58" s="374"/>
      <c r="TTN58" s="375"/>
      <c r="TTO58" s="374"/>
      <c r="TTP58" s="375"/>
      <c r="TTQ58" s="374"/>
      <c r="TTR58" s="375"/>
      <c r="TTS58" s="374"/>
      <c r="TTT58" s="375"/>
      <c r="TTU58" s="374"/>
      <c r="TTV58" s="375"/>
      <c r="TTW58" s="374"/>
      <c r="TTX58" s="375"/>
      <c r="TTY58" s="374"/>
      <c r="TTZ58" s="375"/>
      <c r="TUA58" s="374"/>
      <c r="TUB58" s="375"/>
      <c r="TUC58" s="374"/>
      <c r="TUD58" s="375"/>
      <c r="TUE58" s="374"/>
      <c r="TUF58" s="375"/>
      <c r="TUG58" s="374"/>
      <c r="TUH58" s="375"/>
      <c r="TUI58" s="374"/>
      <c r="TUJ58" s="375"/>
      <c r="TUK58" s="374"/>
      <c r="TUL58" s="375"/>
      <c r="TUM58" s="374"/>
      <c r="TUN58" s="375"/>
      <c r="TUO58" s="374"/>
      <c r="TUP58" s="375"/>
      <c r="TUQ58" s="374"/>
      <c r="TUR58" s="375"/>
      <c r="TUS58" s="374"/>
      <c r="TUT58" s="375"/>
      <c r="TUU58" s="374"/>
      <c r="TUV58" s="375"/>
      <c r="TUW58" s="374"/>
      <c r="TUX58" s="375"/>
      <c r="TUY58" s="374"/>
      <c r="TUZ58" s="375"/>
      <c r="TVA58" s="374"/>
      <c r="TVB58" s="375"/>
      <c r="TVC58" s="374"/>
      <c r="TVD58" s="375"/>
      <c r="TVE58" s="374"/>
      <c r="TVF58" s="375"/>
      <c r="TVG58" s="374"/>
      <c r="TVH58" s="375"/>
      <c r="TVI58" s="374"/>
      <c r="TVJ58" s="375"/>
      <c r="TVK58" s="374"/>
      <c r="TVL58" s="375"/>
      <c r="TVM58" s="374"/>
      <c r="TVN58" s="375"/>
      <c r="TVO58" s="374"/>
      <c r="TVP58" s="375"/>
      <c r="TVQ58" s="374"/>
      <c r="TVR58" s="375"/>
      <c r="TVS58" s="374"/>
      <c r="TVT58" s="375"/>
      <c r="TVU58" s="374"/>
      <c r="TVV58" s="375"/>
      <c r="TVW58" s="374"/>
      <c r="TVX58" s="375"/>
      <c r="TVY58" s="374"/>
      <c r="TVZ58" s="375"/>
      <c r="TWA58" s="374"/>
      <c r="TWB58" s="375"/>
      <c r="TWC58" s="374"/>
      <c r="TWD58" s="375"/>
      <c r="TWE58" s="374"/>
      <c r="TWF58" s="375"/>
      <c r="TWG58" s="374"/>
      <c r="TWH58" s="375"/>
      <c r="TWI58" s="374"/>
      <c r="TWJ58" s="375"/>
      <c r="TWK58" s="374"/>
      <c r="TWL58" s="375"/>
      <c r="TWM58" s="374"/>
      <c r="TWN58" s="375"/>
      <c r="TWO58" s="374"/>
      <c r="TWP58" s="375"/>
      <c r="TWQ58" s="374"/>
      <c r="TWR58" s="375"/>
      <c r="TWS58" s="374"/>
      <c r="TWT58" s="375"/>
      <c r="TWU58" s="374"/>
      <c r="TWV58" s="375"/>
      <c r="TWW58" s="374"/>
      <c r="TWX58" s="375"/>
      <c r="TWY58" s="374"/>
      <c r="TWZ58" s="375"/>
      <c r="TXA58" s="374"/>
      <c r="TXB58" s="375"/>
      <c r="TXC58" s="374"/>
      <c r="TXD58" s="375"/>
      <c r="TXE58" s="374"/>
      <c r="TXF58" s="375"/>
      <c r="TXG58" s="374"/>
      <c r="TXH58" s="375"/>
      <c r="TXI58" s="374"/>
      <c r="TXJ58" s="375"/>
      <c r="TXK58" s="374"/>
      <c r="TXL58" s="375"/>
      <c r="TXM58" s="374"/>
      <c r="TXN58" s="375"/>
      <c r="TXO58" s="374"/>
      <c r="TXP58" s="375"/>
      <c r="TXQ58" s="374"/>
      <c r="TXR58" s="375"/>
      <c r="TXS58" s="374"/>
      <c r="TXT58" s="375"/>
      <c r="TXU58" s="374"/>
      <c r="TXV58" s="375"/>
      <c r="TXW58" s="374"/>
      <c r="TXX58" s="375"/>
      <c r="TXY58" s="374"/>
      <c r="TXZ58" s="375"/>
      <c r="TYA58" s="374"/>
      <c r="TYB58" s="375"/>
      <c r="TYC58" s="374"/>
      <c r="TYD58" s="375"/>
      <c r="TYE58" s="374"/>
      <c r="TYF58" s="375"/>
      <c r="TYG58" s="374"/>
      <c r="TYH58" s="375"/>
      <c r="TYI58" s="374"/>
      <c r="TYJ58" s="375"/>
      <c r="TYK58" s="374"/>
      <c r="TYL58" s="375"/>
      <c r="TYM58" s="374"/>
      <c r="TYN58" s="375"/>
      <c r="TYO58" s="374"/>
      <c r="TYP58" s="375"/>
      <c r="TYQ58" s="374"/>
      <c r="TYR58" s="375"/>
      <c r="TYS58" s="374"/>
      <c r="TYT58" s="375"/>
      <c r="TYU58" s="374"/>
      <c r="TYV58" s="375"/>
      <c r="TYW58" s="374"/>
      <c r="TYX58" s="375"/>
      <c r="TYY58" s="374"/>
      <c r="TYZ58" s="375"/>
      <c r="TZA58" s="374"/>
      <c r="TZB58" s="375"/>
      <c r="TZC58" s="374"/>
      <c r="TZD58" s="375"/>
      <c r="TZE58" s="374"/>
      <c r="TZF58" s="375"/>
      <c r="TZG58" s="374"/>
      <c r="TZH58" s="375"/>
      <c r="TZI58" s="374"/>
      <c r="TZJ58" s="375"/>
      <c r="TZK58" s="374"/>
      <c r="TZL58" s="375"/>
      <c r="TZM58" s="374"/>
      <c r="TZN58" s="375"/>
      <c r="TZO58" s="374"/>
      <c r="TZP58" s="375"/>
      <c r="TZQ58" s="374"/>
      <c r="TZR58" s="375"/>
      <c r="TZS58" s="374"/>
      <c r="TZT58" s="375"/>
      <c r="TZU58" s="374"/>
      <c r="TZV58" s="375"/>
      <c r="TZW58" s="374"/>
      <c r="TZX58" s="375"/>
      <c r="TZY58" s="374"/>
      <c r="TZZ58" s="375"/>
      <c r="UAA58" s="374"/>
      <c r="UAB58" s="375"/>
      <c r="UAC58" s="374"/>
      <c r="UAD58" s="375"/>
      <c r="UAE58" s="374"/>
      <c r="UAF58" s="375"/>
      <c r="UAG58" s="374"/>
      <c r="UAH58" s="375"/>
      <c r="UAI58" s="374"/>
      <c r="UAJ58" s="375"/>
      <c r="UAK58" s="374"/>
      <c r="UAL58" s="375"/>
      <c r="UAM58" s="374"/>
      <c r="UAN58" s="375"/>
      <c r="UAO58" s="374"/>
      <c r="UAP58" s="375"/>
      <c r="UAQ58" s="374"/>
      <c r="UAR58" s="375"/>
      <c r="UAS58" s="374"/>
      <c r="UAT58" s="375"/>
      <c r="UAU58" s="374"/>
      <c r="UAV58" s="375"/>
      <c r="UAW58" s="374"/>
      <c r="UAX58" s="375"/>
      <c r="UAY58" s="374"/>
      <c r="UAZ58" s="375"/>
      <c r="UBA58" s="374"/>
      <c r="UBB58" s="375"/>
      <c r="UBC58" s="374"/>
      <c r="UBD58" s="375"/>
      <c r="UBE58" s="374"/>
      <c r="UBF58" s="375"/>
      <c r="UBG58" s="374"/>
      <c r="UBH58" s="375"/>
      <c r="UBI58" s="374"/>
      <c r="UBJ58" s="375"/>
      <c r="UBK58" s="374"/>
      <c r="UBL58" s="375"/>
      <c r="UBM58" s="374"/>
      <c r="UBN58" s="375"/>
      <c r="UBO58" s="374"/>
      <c r="UBP58" s="375"/>
      <c r="UBQ58" s="374"/>
      <c r="UBR58" s="375"/>
      <c r="UBS58" s="374"/>
      <c r="UBT58" s="375"/>
      <c r="UBU58" s="374"/>
      <c r="UBV58" s="375"/>
      <c r="UBW58" s="374"/>
      <c r="UBX58" s="375"/>
      <c r="UBY58" s="374"/>
      <c r="UBZ58" s="375"/>
      <c r="UCA58" s="374"/>
      <c r="UCB58" s="375"/>
      <c r="UCC58" s="374"/>
      <c r="UCD58" s="375"/>
      <c r="UCE58" s="374"/>
      <c r="UCF58" s="375"/>
      <c r="UCG58" s="374"/>
      <c r="UCH58" s="375"/>
      <c r="UCI58" s="374"/>
      <c r="UCJ58" s="375"/>
      <c r="UCK58" s="374"/>
      <c r="UCL58" s="375"/>
      <c r="UCM58" s="374"/>
      <c r="UCN58" s="375"/>
      <c r="UCO58" s="374"/>
      <c r="UCP58" s="375"/>
      <c r="UCQ58" s="374"/>
      <c r="UCR58" s="375"/>
      <c r="UCS58" s="374"/>
      <c r="UCT58" s="375"/>
      <c r="UCU58" s="374"/>
      <c r="UCV58" s="375"/>
      <c r="UCW58" s="374"/>
      <c r="UCX58" s="375"/>
      <c r="UCY58" s="374"/>
      <c r="UCZ58" s="375"/>
      <c r="UDA58" s="374"/>
      <c r="UDB58" s="375"/>
      <c r="UDC58" s="374"/>
      <c r="UDD58" s="375"/>
      <c r="UDE58" s="374"/>
      <c r="UDF58" s="375"/>
      <c r="UDG58" s="374"/>
      <c r="UDH58" s="375"/>
      <c r="UDI58" s="374"/>
      <c r="UDJ58" s="375"/>
      <c r="UDK58" s="374"/>
      <c r="UDL58" s="375"/>
      <c r="UDM58" s="374"/>
      <c r="UDN58" s="375"/>
      <c r="UDO58" s="374"/>
      <c r="UDP58" s="375"/>
      <c r="UDQ58" s="374"/>
      <c r="UDR58" s="375"/>
      <c r="UDS58" s="374"/>
      <c r="UDT58" s="375"/>
      <c r="UDU58" s="374"/>
      <c r="UDV58" s="375"/>
      <c r="UDW58" s="374"/>
      <c r="UDX58" s="375"/>
      <c r="UDY58" s="374"/>
      <c r="UDZ58" s="375"/>
      <c r="UEA58" s="374"/>
      <c r="UEB58" s="375"/>
      <c r="UEC58" s="374"/>
      <c r="UED58" s="375"/>
      <c r="UEE58" s="374"/>
      <c r="UEF58" s="375"/>
      <c r="UEG58" s="374"/>
      <c r="UEH58" s="375"/>
      <c r="UEI58" s="374"/>
      <c r="UEJ58" s="375"/>
      <c r="UEK58" s="374"/>
      <c r="UEL58" s="375"/>
      <c r="UEM58" s="374"/>
      <c r="UEN58" s="375"/>
      <c r="UEO58" s="374"/>
      <c r="UEP58" s="375"/>
      <c r="UEQ58" s="374"/>
      <c r="UER58" s="375"/>
      <c r="UES58" s="374"/>
      <c r="UET58" s="375"/>
      <c r="UEU58" s="374"/>
      <c r="UEV58" s="375"/>
      <c r="UEW58" s="374"/>
      <c r="UEX58" s="375"/>
      <c r="UEY58" s="374"/>
      <c r="UEZ58" s="375"/>
      <c r="UFA58" s="374"/>
      <c r="UFB58" s="375"/>
      <c r="UFC58" s="374"/>
      <c r="UFD58" s="375"/>
      <c r="UFE58" s="374"/>
      <c r="UFF58" s="375"/>
      <c r="UFG58" s="374"/>
      <c r="UFH58" s="375"/>
      <c r="UFI58" s="374"/>
      <c r="UFJ58" s="375"/>
      <c r="UFK58" s="374"/>
      <c r="UFL58" s="375"/>
      <c r="UFM58" s="374"/>
      <c r="UFN58" s="375"/>
      <c r="UFO58" s="374"/>
      <c r="UFP58" s="375"/>
      <c r="UFQ58" s="374"/>
      <c r="UFR58" s="375"/>
      <c r="UFS58" s="374"/>
      <c r="UFT58" s="375"/>
      <c r="UFU58" s="374"/>
      <c r="UFV58" s="375"/>
      <c r="UFW58" s="374"/>
      <c r="UFX58" s="375"/>
      <c r="UFY58" s="374"/>
      <c r="UFZ58" s="375"/>
      <c r="UGA58" s="374"/>
      <c r="UGB58" s="375"/>
      <c r="UGC58" s="374"/>
      <c r="UGD58" s="375"/>
      <c r="UGE58" s="374"/>
      <c r="UGF58" s="375"/>
      <c r="UGG58" s="374"/>
      <c r="UGH58" s="375"/>
      <c r="UGI58" s="374"/>
      <c r="UGJ58" s="375"/>
      <c r="UGK58" s="374"/>
      <c r="UGL58" s="375"/>
      <c r="UGM58" s="374"/>
      <c r="UGN58" s="375"/>
      <c r="UGO58" s="374"/>
      <c r="UGP58" s="375"/>
      <c r="UGQ58" s="374"/>
      <c r="UGR58" s="375"/>
      <c r="UGS58" s="374"/>
      <c r="UGT58" s="375"/>
      <c r="UGU58" s="374"/>
      <c r="UGV58" s="375"/>
      <c r="UGW58" s="374"/>
      <c r="UGX58" s="375"/>
      <c r="UGY58" s="374"/>
      <c r="UGZ58" s="375"/>
      <c r="UHA58" s="374"/>
      <c r="UHB58" s="375"/>
      <c r="UHC58" s="374"/>
      <c r="UHD58" s="375"/>
      <c r="UHE58" s="374"/>
      <c r="UHF58" s="375"/>
      <c r="UHG58" s="374"/>
      <c r="UHH58" s="375"/>
      <c r="UHI58" s="374"/>
      <c r="UHJ58" s="375"/>
      <c r="UHK58" s="374"/>
      <c r="UHL58" s="375"/>
      <c r="UHM58" s="374"/>
      <c r="UHN58" s="375"/>
      <c r="UHO58" s="374"/>
      <c r="UHP58" s="375"/>
      <c r="UHQ58" s="374"/>
      <c r="UHR58" s="375"/>
      <c r="UHS58" s="374"/>
      <c r="UHT58" s="375"/>
      <c r="UHU58" s="374"/>
      <c r="UHV58" s="375"/>
      <c r="UHW58" s="374"/>
      <c r="UHX58" s="375"/>
      <c r="UHY58" s="374"/>
      <c r="UHZ58" s="375"/>
      <c r="UIA58" s="374"/>
      <c r="UIB58" s="375"/>
      <c r="UIC58" s="374"/>
      <c r="UID58" s="375"/>
      <c r="UIE58" s="374"/>
      <c r="UIF58" s="375"/>
      <c r="UIG58" s="374"/>
      <c r="UIH58" s="375"/>
      <c r="UII58" s="374"/>
      <c r="UIJ58" s="375"/>
      <c r="UIK58" s="374"/>
      <c r="UIL58" s="375"/>
      <c r="UIM58" s="374"/>
      <c r="UIN58" s="375"/>
      <c r="UIO58" s="374"/>
      <c r="UIP58" s="375"/>
      <c r="UIQ58" s="374"/>
      <c r="UIR58" s="375"/>
      <c r="UIS58" s="374"/>
      <c r="UIT58" s="375"/>
      <c r="UIU58" s="374"/>
      <c r="UIV58" s="375"/>
      <c r="UIW58" s="374"/>
      <c r="UIX58" s="375"/>
      <c r="UIY58" s="374"/>
      <c r="UIZ58" s="375"/>
      <c r="UJA58" s="374"/>
      <c r="UJB58" s="375"/>
      <c r="UJC58" s="374"/>
      <c r="UJD58" s="375"/>
      <c r="UJE58" s="374"/>
      <c r="UJF58" s="375"/>
      <c r="UJG58" s="374"/>
      <c r="UJH58" s="375"/>
      <c r="UJI58" s="374"/>
      <c r="UJJ58" s="375"/>
      <c r="UJK58" s="374"/>
      <c r="UJL58" s="375"/>
      <c r="UJM58" s="374"/>
      <c r="UJN58" s="375"/>
      <c r="UJO58" s="374"/>
      <c r="UJP58" s="375"/>
      <c r="UJQ58" s="374"/>
      <c r="UJR58" s="375"/>
      <c r="UJS58" s="374"/>
      <c r="UJT58" s="375"/>
      <c r="UJU58" s="374"/>
      <c r="UJV58" s="375"/>
      <c r="UJW58" s="374"/>
      <c r="UJX58" s="375"/>
      <c r="UJY58" s="374"/>
      <c r="UJZ58" s="375"/>
      <c r="UKA58" s="374"/>
      <c r="UKB58" s="375"/>
      <c r="UKC58" s="374"/>
      <c r="UKD58" s="375"/>
      <c r="UKE58" s="374"/>
      <c r="UKF58" s="375"/>
      <c r="UKG58" s="374"/>
      <c r="UKH58" s="375"/>
      <c r="UKI58" s="374"/>
      <c r="UKJ58" s="375"/>
      <c r="UKK58" s="374"/>
      <c r="UKL58" s="375"/>
      <c r="UKM58" s="374"/>
      <c r="UKN58" s="375"/>
      <c r="UKO58" s="374"/>
      <c r="UKP58" s="375"/>
      <c r="UKQ58" s="374"/>
      <c r="UKR58" s="375"/>
      <c r="UKS58" s="374"/>
      <c r="UKT58" s="375"/>
      <c r="UKU58" s="374"/>
      <c r="UKV58" s="375"/>
      <c r="UKW58" s="374"/>
      <c r="UKX58" s="375"/>
      <c r="UKY58" s="374"/>
      <c r="UKZ58" s="375"/>
      <c r="ULA58" s="374"/>
      <c r="ULB58" s="375"/>
      <c r="ULC58" s="374"/>
      <c r="ULD58" s="375"/>
      <c r="ULE58" s="374"/>
      <c r="ULF58" s="375"/>
      <c r="ULG58" s="374"/>
      <c r="ULH58" s="375"/>
      <c r="ULI58" s="374"/>
      <c r="ULJ58" s="375"/>
      <c r="ULK58" s="374"/>
      <c r="ULL58" s="375"/>
      <c r="ULM58" s="374"/>
      <c r="ULN58" s="375"/>
      <c r="ULO58" s="374"/>
      <c r="ULP58" s="375"/>
      <c r="ULQ58" s="374"/>
      <c r="ULR58" s="375"/>
      <c r="ULS58" s="374"/>
      <c r="ULT58" s="375"/>
      <c r="ULU58" s="374"/>
      <c r="ULV58" s="375"/>
      <c r="ULW58" s="374"/>
      <c r="ULX58" s="375"/>
      <c r="ULY58" s="374"/>
      <c r="ULZ58" s="375"/>
      <c r="UMA58" s="374"/>
      <c r="UMB58" s="375"/>
      <c r="UMC58" s="374"/>
      <c r="UMD58" s="375"/>
      <c r="UME58" s="374"/>
      <c r="UMF58" s="375"/>
      <c r="UMG58" s="374"/>
      <c r="UMH58" s="375"/>
      <c r="UMI58" s="374"/>
      <c r="UMJ58" s="375"/>
      <c r="UMK58" s="374"/>
      <c r="UML58" s="375"/>
      <c r="UMM58" s="374"/>
      <c r="UMN58" s="375"/>
      <c r="UMO58" s="374"/>
      <c r="UMP58" s="375"/>
      <c r="UMQ58" s="374"/>
      <c r="UMR58" s="375"/>
      <c r="UMS58" s="374"/>
      <c r="UMT58" s="375"/>
      <c r="UMU58" s="374"/>
      <c r="UMV58" s="375"/>
      <c r="UMW58" s="374"/>
      <c r="UMX58" s="375"/>
      <c r="UMY58" s="374"/>
      <c r="UMZ58" s="375"/>
      <c r="UNA58" s="374"/>
      <c r="UNB58" s="375"/>
      <c r="UNC58" s="374"/>
      <c r="UND58" s="375"/>
      <c r="UNE58" s="374"/>
      <c r="UNF58" s="375"/>
      <c r="UNG58" s="374"/>
      <c r="UNH58" s="375"/>
      <c r="UNI58" s="374"/>
      <c r="UNJ58" s="375"/>
      <c r="UNK58" s="374"/>
      <c r="UNL58" s="375"/>
      <c r="UNM58" s="374"/>
      <c r="UNN58" s="375"/>
      <c r="UNO58" s="374"/>
      <c r="UNP58" s="375"/>
      <c r="UNQ58" s="374"/>
      <c r="UNR58" s="375"/>
      <c r="UNS58" s="374"/>
      <c r="UNT58" s="375"/>
      <c r="UNU58" s="374"/>
      <c r="UNV58" s="375"/>
      <c r="UNW58" s="374"/>
      <c r="UNX58" s="375"/>
      <c r="UNY58" s="374"/>
      <c r="UNZ58" s="375"/>
      <c r="UOA58" s="374"/>
      <c r="UOB58" s="375"/>
      <c r="UOC58" s="374"/>
      <c r="UOD58" s="375"/>
      <c r="UOE58" s="374"/>
      <c r="UOF58" s="375"/>
      <c r="UOG58" s="374"/>
      <c r="UOH58" s="375"/>
      <c r="UOI58" s="374"/>
      <c r="UOJ58" s="375"/>
      <c r="UOK58" s="374"/>
      <c r="UOL58" s="375"/>
      <c r="UOM58" s="374"/>
      <c r="UON58" s="375"/>
      <c r="UOO58" s="374"/>
      <c r="UOP58" s="375"/>
      <c r="UOQ58" s="374"/>
      <c r="UOR58" s="375"/>
      <c r="UOS58" s="374"/>
      <c r="UOT58" s="375"/>
      <c r="UOU58" s="374"/>
      <c r="UOV58" s="375"/>
      <c r="UOW58" s="374"/>
      <c r="UOX58" s="375"/>
      <c r="UOY58" s="374"/>
      <c r="UOZ58" s="375"/>
      <c r="UPA58" s="374"/>
      <c r="UPB58" s="375"/>
      <c r="UPC58" s="374"/>
      <c r="UPD58" s="375"/>
      <c r="UPE58" s="374"/>
      <c r="UPF58" s="375"/>
      <c r="UPG58" s="374"/>
      <c r="UPH58" s="375"/>
      <c r="UPI58" s="374"/>
      <c r="UPJ58" s="375"/>
      <c r="UPK58" s="374"/>
      <c r="UPL58" s="375"/>
      <c r="UPM58" s="374"/>
      <c r="UPN58" s="375"/>
      <c r="UPO58" s="374"/>
      <c r="UPP58" s="375"/>
      <c r="UPQ58" s="374"/>
      <c r="UPR58" s="375"/>
      <c r="UPS58" s="374"/>
      <c r="UPT58" s="375"/>
      <c r="UPU58" s="374"/>
      <c r="UPV58" s="375"/>
      <c r="UPW58" s="374"/>
      <c r="UPX58" s="375"/>
      <c r="UPY58" s="374"/>
      <c r="UPZ58" s="375"/>
      <c r="UQA58" s="374"/>
      <c r="UQB58" s="375"/>
      <c r="UQC58" s="374"/>
      <c r="UQD58" s="375"/>
      <c r="UQE58" s="374"/>
      <c r="UQF58" s="375"/>
      <c r="UQG58" s="374"/>
      <c r="UQH58" s="375"/>
      <c r="UQI58" s="374"/>
      <c r="UQJ58" s="375"/>
      <c r="UQK58" s="374"/>
      <c r="UQL58" s="375"/>
      <c r="UQM58" s="374"/>
      <c r="UQN58" s="375"/>
      <c r="UQO58" s="374"/>
      <c r="UQP58" s="375"/>
      <c r="UQQ58" s="374"/>
      <c r="UQR58" s="375"/>
      <c r="UQS58" s="374"/>
      <c r="UQT58" s="375"/>
      <c r="UQU58" s="374"/>
      <c r="UQV58" s="375"/>
      <c r="UQW58" s="374"/>
      <c r="UQX58" s="375"/>
      <c r="UQY58" s="374"/>
      <c r="UQZ58" s="375"/>
      <c r="URA58" s="374"/>
      <c r="URB58" s="375"/>
      <c r="URC58" s="374"/>
      <c r="URD58" s="375"/>
      <c r="URE58" s="374"/>
      <c r="URF58" s="375"/>
      <c r="URG58" s="374"/>
      <c r="URH58" s="375"/>
      <c r="URI58" s="374"/>
      <c r="URJ58" s="375"/>
      <c r="URK58" s="374"/>
      <c r="URL58" s="375"/>
      <c r="URM58" s="374"/>
      <c r="URN58" s="375"/>
      <c r="URO58" s="374"/>
      <c r="URP58" s="375"/>
      <c r="URQ58" s="374"/>
      <c r="URR58" s="375"/>
      <c r="URS58" s="374"/>
      <c r="URT58" s="375"/>
      <c r="URU58" s="374"/>
      <c r="URV58" s="375"/>
      <c r="URW58" s="374"/>
      <c r="URX58" s="375"/>
      <c r="URY58" s="374"/>
      <c r="URZ58" s="375"/>
      <c r="USA58" s="374"/>
      <c r="USB58" s="375"/>
      <c r="USC58" s="374"/>
      <c r="USD58" s="375"/>
      <c r="USE58" s="374"/>
      <c r="USF58" s="375"/>
      <c r="USG58" s="374"/>
      <c r="USH58" s="375"/>
      <c r="USI58" s="374"/>
      <c r="USJ58" s="375"/>
      <c r="USK58" s="374"/>
      <c r="USL58" s="375"/>
      <c r="USM58" s="374"/>
      <c r="USN58" s="375"/>
      <c r="USO58" s="374"/>
      <c r="USP58" s="375"/>
      <c r="USQ58" s="374"/>
      <c r="USR58" s="375"/>
      <c r="USS58" s="374"/>
      <c r="UST58" s="375"/>
      <c r="USU58" s="374"/>
      <c r="USV58" s="375"/>
      <c r="USW58" s="374"/>
      <c r="USX58" s="375"/>
      <c r="USY58" s="374"/>
      <c r="USZ58" s="375"/>
      <c r="UTA58" s="374"/>
      <c r="UTB58" s="375"/>
      <c r="UTC58" s="374"/>
      <c r="UTD58" s="375"/>
      <c r="UTE58" s="374"/>
      <c r="UTF58" s="375"/>
      <c r="UTG58" s="374"/>
      <c r="UTH58" s="375"/>
      <c r="UTI58" s="374"/>
      <c r="UTJ58" s="375"/>
      <c r="UTK58" s="374"/>
      <c r="UTL58" s="375"/>
      <c r="UTM58" s="374"/>
      <c r="UTN58" s="375"/>
      <c r="UTO58" s="374"/>
      <c r="UTP58" s="375"/>
      <c r="UTQ58" s="374"/>
      <c r="UTR58" s="375"/>
      <c r="UTS58" s="374"/>
      <c r="UTT58" s="375"/>
      <c r="UTU58" s="374"/>
      <c r="UTV58" s="375"/>
      <c r="UTW58" s="374"/>
      <c r="UTX58" s="375"/>
      <c r="UTY58" s="374"/>
      <c r="UTZ58" s="375"/>
      <c r="UUA58" s="374"/>
      <c r="UUB58" s="375"/>
      <c r="UUC58" s="374"/>
      <c r="UUD58" s="375"/>
      <c r="UUE58" s="374"/>
      <c r="UUF58" s="375"/>
      <c r="UUG58" s="374"/>
      <c r="UUH58" s="375"/>
      <c r="UUI58" s="374"/>
      <c r="UUJ58" s="375"/>
      <c r="UUK58" s="374"/>
      <c r="UUL58" s="375"/>
      <c r="UUM58" s="374"/>
      <c r="UUN58" s="375"/>
      <c r="UUO58" s="374"/>
      <c r="UUP58" s="375"/>
      <c r="UUQ58" s="374"/>
      <c r="UUR58" s="375"/>
      <c r="UUS58" s="374"/>
      <c r="UUT58" s="375"/>
      <c r="UUU58" s="374"/>
      <c r="UUV58" s="375"/>
      <c r="UUW58" s="374"/>
      <c r="UUX58" s="375"/>
      <c r="UUY58" s="374"/>
      <c r="UUZ58" s="375"/>
      <c r="UVA58" s="374"/>
      <c r="UVB58" s="375"/>
      <c r="UVC58" s="374"/>
      <c r="UVD58" s="375"/>
      <c r="UVE58" s="374"/>
      <c r="UVF58" s="375"/>
      <c r="UVG58" s="374"/>
      <c r="UVH58" s="375"/>
      <c r="UVI58" s="374"/>
      <c r="UVJ58" s="375"/>
      <c r="UVK58" s="374"/>
      <c r="UVL58" s="375"/>
      <c r="UVM58" s="374"/>
      <c r="UVN58" s="375"/>
      <c r="UVO58" s="374"/>
      <c r="UVP58" s="375"/>
      <c r="UVQ58" s="374"/>
      <c r="UVR58" s="375"/>
      <c r="UVS58" s="374"/>
      <c r="UVT58" s="375"/>
      <c r="UVU58" s="374"/>
      <c r="UVV58" s="375"/>
      <c r="UVW58" s="374"/>
      <c r="UVX58" s="375"/>
      <c r="UVY58" s="374"/>
      <c r="UVZ58" s="375"/>
      <c r="UWA58" s="374"/>
      <c r="UWB58" s="375"/>
      <c r="UWC58" s="374"/>
      <c r="UWD58" s="375"/>
      <c r="UWE58" s="374"/>
      <c r="UWF58" s="375"/>
      <c r="UWG58" s="374"/>
      <c r="UWH58" s="375"/>
      <c r="UWI58" s="374"/>
      <c r="UWJ58" s="375"/>
      <c r="UWK58" s="374"/>
      <c r="UWL58" s="375"/>
      <c r="UWM58" s="374"/>
      <c r="UWN58" s="375"/>
      <c r="UWO58" s="374"/>
      <c r="UWP58" s="375"/>
      <c r="UWQ58" s="374"/>
      <c r="UWR58" s="375"/>
      <c r="UWS58" s="374"/>
      <c r="UWT58" s="375"/>
      <c r="UWU58" s="374"/>
      <c r="UWV58" s="375"/>
      <c r="UWW58" s="374"/>
      <c r="UWX58" s="375"/>
      <c r="UWY58" s="374"/>
      <c r="UWZ58" s="375"/>
      <c r="UXA58" s="374"/>
      <c r="UXB58" s="375"/>
      <c r="UXC58" s="374"/>
      <c r="UXD58" s="375"/>
      <c r="UXE58" s="374"/>
      <c r="UXF58" s="375"/>
      <c r="UXG58" s="374"/>
      <c r="UXH58" s="375"/>
      <c r="UXI58" s="374"/>
      <c r="UXJ58" s="375"/>
      <c r="UXK58" s="374"/>
      <c r="UXL58" s="375"/>
      <c r="UXM58" s="374"/>
      <c r="UXN58" s="375"/>
      <c r="UXO58" s="374"/>
      <c r="UXP58" s="375"/>
      <c r="UXQ58" s="374"/>
      <c r="UXR58" s="375"/>
      <c r="UXS58" s="374"/>
      <c r="UXT58" s="375"/>
      <c r="UXU58" s="374"/>
      <c r="UXV58" s="375"/>
      <c r="UXW58" s="374"/>
      <c r="UXX58" s="375"/>
      <c r="UXY58" s="374"/>
      <c r="UXZ58" s="375"/>
      <c r="UYA58" s="374"/>
      <c r="UYB58" s="375"/>
      <c r="UYC58" s="374"/>
      <c r="UYD58" s="375"/>
      <c r="UYE58" s="374"/>
      <c r="UYF58" s="375"/>
      <c r="UYG58" s="374"/>
      <c r="UYH58" s="375"/>
      <c r="UYI58" s="374"/>
      <c r="UYJ58" s="375"/>
      <c r="UYK58" s="374"/>
      <c r="UYL58" s="375"/>
      <c r="UYM58" s="374"/>
      <c r="UYN58" s="375"/>
      <c r="UYO58" s="374"/>
      <c r="UYP58" s="375"/>
      <c r="UYQ58" s="374"/>
      <c r="UYR58" s="375"/>
      <c r="UYS58" s="374"/>
      <c r="UYT58" s="375"/>
      <c r="UYU58" s="374"/>
      <c r="UYV58" s="375"/>
      <c r="UYW58" s="374"/>
      <c r="UYX58" s="375"/>
      <c r="UYY58" s="374"/>
      <c r="UYZ58" s="375"/>
      <c r="UZA58" s="374"/>
      <c r="UZB58" s="375"/>
      <c r="UZC58" s="374"/>
      <c r="UZD58" s="375"/>
      <c r="UZE58" s="374"/>
      <c r="UZF58" s="375"/>
      <c r="UZG58" s="374"/>
      <c r="UZH58" s="375"/>
      <c r="UZI58" s="374"/>
      <c r="UZJ58" s="375"/>
      <c r="UZK58" s="374"/>
      <c r="UZL58" s="375"/>
      <c r="UZM58" s="374"/>
      <c r="UZN58" s="375"/>
      <c r="UZO58" s="374"/>
      <c r="UZP58" s="375"/>
      <c r="UZQ58" s="374"/>
      <c r="UZR58" s="375"/>
      <c r="UZS58" s="374"/>
      <c r="UZT58" s="375"/>
      <c r="UZU58" s="374"/>
      <c r="UZV58" s="375"/>
      <c r="UZW58" s="374"/>
      <c r="UZX58" s="375"/>
      <c r="UZY58" s="374"/>
      <c r="UZZ58" s="375"/>
      <c r="VAA58" s="374"/>
      <c r="VAB58" s="375"/>
      <c r="VAC58" s="374"/>
      <c r="VAD58" s="375"/>
      <c r="VAE58" s="374"/>
      <c r="VAF58" s="375"/>
      <c r="VAG58" s="374"/>
      <c r="VAH58" s="375"/>
      <c r="VAI58" s="374"/>
      <c r="VAJ58" s="375"/>
      <c r="VAK58" s="374"/>
      <c r="VAL58" s="375"/>
      <c r="VAM58" s="374"/>
      <c r="VAN58" s="375"/>
      <c r="VAO58" s="374"/>
      <c r="VAP58" s="375"/>
      <c r="VAQ58" s="374"/>
      <c r="VAR58" s="375"/>
      <c r="VAS58" s="374"/>
      <c r="VAT58" s="375"/>
      <c r="VAU58" s="374"/>
      <c r="VAV58" s="375"/>
      <c r="VAW58" s="374"/>
      <c r="VAX58" s="375"/>
      <c r="VAY58" s="374"/>
      <c r="VAZ58" s="375"/>
      <c r="VBA58" s="374"/>
      <c r="VBB58" s="375"/>
      <c r="VBC58" s="374"/>
      <c r="VBD58" s="375"/>
      <c r="VBE58" s="374"/>
      <c r="VBF58" s="375"/>
      <c r="VBG58" s="374"/>
      <c r="VBH58" s="375"/>
      <c r="VBI58" s="374"/>
      <c r="VBJ58" s="375"/>
      <c r="VBK58" s="374"/>
      <c r="VBL58" s="375"/>
      <c r="VBM58" s="374"/>
      <c r="VBN58" s="375"/>
      <c r="VBO58" s="374"/>
      <c r="VBP58" s="375"/>
      <c r="VBQ58" s="374"/>
      <c r="VBR58" s="375"/>
      <c r="VBS58" s="374"/>
      <c r="VBT58" s="375"/>
      <c r="VBU58" s="374"/>
      <c r="VBV58" s="375"/>
      <c r="VBW58" s="374"/>
      <c r="VBX58" s="375"/>
      <c r="VBY58" s="374"/>
      <c r="VBZ58" s="375"/>
      <c r="VCA58" s="374"/>
      <c r="VCB58" s="375"/>
      <c r="VCC58" s="374"/>
      <c r="VCD58" s="375"/>
      <c r="VCE58" s="374"/>
      <c r="VCF58" s="375"/>
      <c r="VCG58" s="374"/>
      <c r="VCH58" s="375"/>
      <c r="VCI58" s="374"/>
      <c r="VCJ58" s="375"/>
      <c r="VCK58" s="374"/>
      <c r="VCL58" s="375"/>
      <c r="VCM58" s="374"/>
      <c r="VCN58" s="375"/>
      <c r="VCO58" s="374"/>
      <c r="VCP58" s="375"/>
      <c r="VCQ58" s="374"/>
      <c r="VCR58" s="375"/>
      <c r="VCS58" s="374"/>
      <c r="VCT58" s="375"/>
      <c r="VCU58" s="374"/>
      <c r="VCV58" s="375"/>
      <c r="VCW58" s="374"/>
      <c r="VCX58" s="375"/>
      <c r="VCY58" s="374"/>
      <c r="VCZ58" s="375"/>
      <c r="VDA58" s="374"/>
      <c r="VDB58" s="375"/>
      <c r="VDC58" s="374"/>
      <c r="VDD58" s="375"/>
      <c r="VDE58" s="374"/>
      <c r="VDF58" s="375"/>
      <c r="VDG58" s="374"/>
      <c r="VDH58" s="375"/>
      <c r="VDI58" s="374"/>
      <c r="VDJ58" s="375"/>
      <c r="VDK58" s="374"/>
      <c r="VDL58" s="375"/>
      <c r="VDM58" s="374"/>
      <c r="VDN58" s="375"/>
      <c r="VDO58" s="374"/>
      <c r="VDP58" s="375"/>
      <c r="VDQ58" s="374"/>
      <c r="VDR58" s="375"/>
      <c r="VDS58" s="374"/>
      <c r="VDT58" s="375"/>
      <c r="VDU58" s="374"/>
      <c r="VDV58" s="375"/>
      <c r="VDW58" s="374"/>
      <c r="VDX58" s="375"/>
      <c r="VDY58" s="374"/>
      <c r="VDZ58" s="375"/>
      <c r="VEA58" s="374"/>
      <c r="VEB58" s="375"/>
      <c r="VEC58" s="374"/>
      <c r="VED58" s="375"/>
      <c r="VEE58" s="374"/>
      <c r="VEF58" s="375"/>
      <c r="VEG58" s="374"/>
      <c r="VEH58" s="375"/>
      <c r="VEI58" s="374"/>
      <c r="VEJ58" s="375"/>
      <c r="VEK58" s="374"/>
      <c r="VEL58" s="375"/>
      <c r="VEM58" s="374"/>
      <c r="VEN58" s="375"/>
      <c r="VEO58" s="374"/>
      <c r="VEP58" s="375"/>
      <c r="VEQ58" s="374"/>
      <c r="VER58" s="375"/>
      <c r="VES58" s="374"/>
      <c r="VET58" s="375"/>
      <c r="VEU58" s="374"/>
      <c r="VEV58" s="375"/>
      <c r="VEW58" s="374"/>
      <c r="VEX58" s="375"/>
      <c r="VEY58" s="374"/>
      <c r="VEZ58" s="375"/>
      <c r="VFA58" s="374"/>
      <c r="VFB58" s="375"/>
      <c r="VFC58" s="374"/>
      <c r="VFD58" s="375"/>
      <c r="VFE58" s="374"/>
      <c r="VFF58" s="375"/>
      <c r="VFG58" s="374"/>
      <c r="VFH58" s="375"/>
      <c r="VFI58" s="374"/>
      <c r="VFJ58" s="375"/>
      <c r="VFK58" s="374"/>
      <c r="VFL58" s="375"/>
      <c r="VFM58" s="374"/>
      <c r="VFN58" s="375"/>
      <c r="VFO58" s="374"/>
      <c r="VFP58" s="375"/>
      <c r="VFQ58" s="374"/>
      <c r="VFR58" s="375"/>
      <c r="VFS58" s="374"/>
      <c r="VFT58" s="375"/>
      <c r="VFU58" s="374"/>
      <c r="VFV58" s="375"/>
      <c r="VFW58" s="374"/>
      <c r="VFX58" s="375"/>
      <c r="VFY58" s="374"/>
      <c r="VFZ58" s="375"/>
      <c r="VGA58" s="374"/>
      <c r="VGB58" s="375"/>
      <c r="VGC58" s="374"/>
      <c r="VGD58" s="375"/>
      <c r="VGE58" s="374"/>
      <c r="VGF58" s="375"/>
      <c r="VGG58" s="374"/>
      <c r="VGH58" s="375"/>
      <c r="VGI58" s="374"/>
      <c r="VGJ58" s="375"/>
      <c r="VGK58" s="374"/>
      <c r="VGL58" s="375"/>
      <c r="VGM58" s="374"/>
      <c r="VGN58" s="375"/>
      <c r="VGO58" s="374"/>
      <c r="VGP58" s="375"/>
      <c r="VGQ58" s="374"/>
      <c r="VGR58" s="375"/>
      <c r="VGS58" s="374"/>
      <c r="VGT58" s="375"/>
      <c r="VGU58" s="374"/>
      <c r="VGV58" s="375"/>
      <c r="VGW58" s="374"/>
      <c r="VGX58" s="375"/>
      <c r="VGY58" s="374"/>
      <c r="VGZ58" s="375"/>
      <c r="VHA58" s="374"/>
      <c r="VHB58" s="375"/>
      <c r="VHC58" s="374"/>
      <c r="VHD58" s="375"/>
      <c r="VHE58" s="374"/>
      <c r="VHF58" s="375"/>
      <c r="VHG58" s="374"/>
      <c r="VHH58" s="375"/>
      <c r="VHI58" s="374"/>
      <c r="VHJ58" s="375"/>
      <c r="VHK58" s="374"/>
      <c r="VHL58" s="375"/>
      <c r="VHM58" s="374"/>
      <c r="VHN58" s="375"/>
      <c r="VHO58" s="374"/>
      <c r="VHP58" s="375"/>
      <c r="VHQ58" s="374"/>
      <c r="VHR58" s="375"/>
      <c r="VHS58" s="374"/>
      <c r="VHT58" s="375"/>
      <c r="VHU58" s="374"/>
      <c r="VHV58" s="375"/>
      <c r="VHW58" s="374"/>
      <c r="VHX58" s="375"/>
      <c r="VHY58" s="374"/>
      <c r="VHZ58" s="375"/>
      <c r="VIA58" s="374"/>
      <c r="VIB58" s="375"/>
      <c r="VIC58" s="374"/>
      <c r="VID58" s="375"/>
      <c r="VIE58" s="374"/>
      <c r="VIF58" s="375"/>
      <c r="VIG58" s="374"/>
      <c r="VIH58" s="375"/>
      <c r="VII58" s="374"/>
      <c r="VIJ58" s="375"/>
      <c r="VIK58" s="374"/>
      <c r="VIL58" s="375"/>
      <c r="VIM58" s="374"/>
      <c r="VIN58" s="375"/>
      <c r="VIO58" s="374"/>
      <c r="VIP58" s="375"/>
      <c r="VIQ58" s="374"/>
      <c r="VIR58" s="375"/>
      <c r="VIS58" s="374"/>
      <c r="VIT58" s="375"/>
      <c r="VIU58" s="374"/>
      <c r="VIV58" s="375"/>
      <c r="VIW58" s="374"/>
      <c r="VIX58" s="375"/>
      <c r="VIY58" s="374"/>
      <c r="VIZ58" s="375"/>
      <c r="VJA58" s="374"/>
      <c r="VJB58" s="375"/>
      <c r="VJC58" s="374"/>
      <c r="VJD58" s="375"/>
      <c r="VJE58" s="374"/>
      <c r="VJF58" s="375"/>
      <c r="VJG58" s="374"/>
      <c r="VJH58" s="375"/>
      <c r="VJI58" s="374"/>
      <c r="VJJ58" s="375"/>
      <c r="VJK58" s="374"/>
      <c r="VJL58" s="375"/>
      <c r="VJM58" s="374"/>
      <c r="VJN58" s="375"/>
      <c r="VJO58" s="374"/>
      <c r="VJP58" s="375"/>
      <c r="VJQ58" s="374"/>
      <c r="VJR58" s="375"/>
      <c r="VJS58" s="374"/>
      <c r="VJT58" s="375"/>
      <c r="VJU58" s="374"/>
      <c r="VJV58" s="375"/>
      <c r="VJW58" s="374"/>
      <c r="VJX58" s="375"/>
      <c r="VJY58" s="374"/>
      <c r="VJZ58" s="375"/>
      <c r="VKA58" s="374"/>
      <c r="VKB58" s="375"/>
      <c r="VKC58" s="374"/>
      <c r="VKD58" s="375"/>
      <c r="VKE58" s="374"/>
      <c r="VKF58" s="375"/>
      <c r="VKG58" s="374"/>
      <c r="VKH58" s="375"/>
      <c r="VKI58" s="374"/>
      <c r="VKJ58" s="375"/>
      <c r="VKK58" s="374"/>
      <c r="VKL58" s="375"/>
      <c r="VKM58" s="374"/>
      <c r="VKN58" s="375"/>
      <c r="VKO58" s="374"/>
      <c r="VKP58" s="375"/>
      <c r="VKQ58" s="374"/>
      <c r="VKR58" s="375"/>
      <c r="VKS58" s="374"/>
      <c r="VKT58" s="375"/>
      <c r="VKU58" s="374"/>
      <c r="VKV58" s="375"/>
      <c r="VKW58" s="374"/>
      <c r="VKX58" s="375"/>
      <c r="VKY58" s="374"/>
      <c r="VKZ58" s="375"/>
      <c r="VLA58" s="374"/>
      <c r="VLB58" s="375"/>
      <c r="VLC58" s="374"/>
      <c r="VLD58" s="375"/>
      <c r="VLE58" s="374"/>
      <c r="VLF58" s="375"/>
      <c r="VLG58" s="374"/>
      <c r="VLH58" s="375"/>
      <c r="VLI58" s="374"/>
      <c r="VLJ58" s="375"/>
      <c r="VLK58" s="374"/>
      <c r="VLL58" s="375"/>
      <c r="VLM58" s="374"/>
      <c r="VLN58" s="375"/>
      <c r="VLO58" s="374"/>
      <c r="VLP58" s="375"/>
      <c r="VLQ58" s="374"/>
      <c r="VLR58" s="375"/>
      <c r="VLS58" s="374"/>
      <c r="VLT58" s="375"/>
      <c r="VLU58" s="374"/>
      <c r="VLV58" s="375"/>
      <c r="VLW58" s="374"/>
      <c r="VLX58" s="375"/>
      <c r="VLY58" s="374"/>
      <c r="VLZ58" s="375"/>
      <c r="VMA58" s="374"/>
      <c r="VMB58" s="375"/>
      <c r="VMC58" s="374"/>
      <c r="VMD58" s="375"/>
      <c r="VME58" s="374"/>
      <c r="VMF58" s="375"/>
      <c r="VMG58" s="374"/>
      <c r="VMH58" s="375"/>
      <c r="VMI58" s="374"/>
      <c r="VMJ58" s="375"/>
      <c r="VMK58" s="374"/>
      <c r="VML58" s="375"/>
      <c r="VMM58" s="374"/>
      <c r="VMN58" s="375"/>
      <c r="VMO58" s="374"/>
      <c r="VMP58" s="375"/>
      <c r="VMQ58" s="374"/>
      <c r="VMR58" s="375"/>
      <c r="VMS58" s="374"/>
      <c r="VMT58" s="375"/>
      <c r="VMU58" s="374"/>
      <c r="VMV58" s="375"/>
      <c r="VMW58" s="374"/>
      <c r="VMX58" s="375"/>
      <c r="VMY58" s="374"/>
      <c r="VMZ58" s="375"/>
      <c r="VNA58" s="374"/>
      <c r="VNB58" s="375"/>
      <c r="VNC58" s="374"/>
      <c r="VND58" s="375"/>
      <c r="VNE58" s="374"/>
      <c r="VNF58" s="375"/>
      <c r="VNG58" s="374"/>
      <c r="VNH58" s="375"/>
      <c r="VNI58" s="374"/>
      <c r="VNJ58" s="375"/>
      <c r="VNK58" s="374"/>
      <c r="VNL58" s="375"/>
      <c r="VNM58" s="374"/>
      <c r="VNN58" s="375"/>
      <c r="VNO58" s="374"/>
      <c r="VNP58" s="375"/>
      <c r="VNQ58" s="374"/>
      <c r="VNR58" s="375"/>
      <c r="VNS58" s="374"/>
      <c r="VNT58" s="375"/>
      <c r="VNU58" s="374"/>
      <c r="VNV58" s="375"/>
      <c r="VNW58" s="374"/>
      <c r="VNX58" s="375"/>
      <c r="VNY58" s="374"/>
      <c r="VNZ58" s="375"/>
      <c r="VOA58" s="374"/>
      <c r="VOB58" s="375"/>
      <c r="VOC58" s="374"/>
      <c r="VOD58" s="375"/>
      <c r="VOE58" s="374"/>
      <c r="VOF58" s="375"/>
      <c r="VOG58" s="374"/>
      <c r="VOH58" s="375"/>
      <c r="VOI58" s="374"/>
      <c r="VOJ58" s="375"/>
      <c r="VOK58" s="374"/>
      <c r="VOL58" s="375"/>
      <c r="VOM58" s="374"/>
      <c r="VON58" s="375"/>
      <c r="VOO58" s="374"/>
      <c r="VOP58" s="375"/>
      <c r="VOQ58" s="374"/>
      <c r="VOR58" s="375"/>
      <c r="VOS58" s="374"/>
      <c r="VOT58" s="375"/>
      <c r="VOU58" s="374"/>
      <c r="VOV58" s="375"/>
      <c r="VOW58" s="374"/>
      <c r="VOX58" s="375"/>
      <c r="VOY58" s="374"/>
      <c r="VOZ58" s="375"/>
      <c r="VPA58" s="374"/>
      <c r="VPB58" s="375"/>
      <c r="VPC58" s="374"/>
      <c r="VPD58" s="375"/>
      <c r="VPE58" s="374"/>
      <c r="VPF58" s="375"/>
      <c r="VPG58" s="374"/>
      <c r="VPH58" s="375"/>
      <c r="VPI58" s="374"/>
      <c r="VPJ58" s="375"/>
      <c r="VPK58" s="374"/>
      <c r="VPL58" s="375"/>
      <c r="VPM58" s="374"/>
      <c r="VPN58" s="375"/>
      <c r="VPO58" s="374"/>
      <c r="VPP58" s="375"/>
      <c r="VPQ58" s="374"/>
      <c r="VPR58" s="375"/>
      <c r="VPS58" s="374"/>
      <c r="VPT58" s="375"/>
      <c r="VPU58" s="374"/>
      <c r="VPV58" s="375"/>
      <c r="VPW58" s="374"/>
      <c r="VPX58" s="375"/>
      <c r="VPY58" s="374"/>
      <c r="VPZ58" s="375"/>
      <c r="VQA58" s="374"/>
      <c r="VQB58" s="375"/>
      <c r="VQC58" s="374"/>
      <c r="VQD58" s="375"/>
      <c r="VQE58" s="374"/>
      <c r="VQF58" s="375"/>
      <c r="VQG58" s="374"/>
      <c r="VQH58" s="375"/>
      <c r="VQI58" s="374"/>
      <c r="VQJ58" s="375"/>
      <c r="VQK58" s="374"/>
      <c r="VQL58" s="375"/>
      <c r="VQM58" s="374"/>
      <c r="VQN58" s="375"/>
      <c r="VQO58" s="374"/>
      <c r="VQP58" s="375"/>
      <c r="VQQ58" s="374"/>
      <c r="VQR58" s="375"/>
      <c r="VQS58" s="374"/>
      <c r="VQT58" s="375"/>
      <c r="VQU58" s="374"/>
      <c r="VQV58" s="375"/>
      <c r="VQW58" s="374"/>
      <c r="VQX58" s="375"/>
      <c r="VQY58" s="374"/>
      <c r="VQZ58" s="375"/>
      <c r="VRA58" s="374"/>
      <c r="VRB58" s="375"/>
      <c r="VRC58" s="374"/>
      <c r="VRD58" s="375"/>
      <c r="VRE58" s="374"/>
      <c r="VRF58" s="375"/>
      <c r="VRG58" s="374"/>
      <c r="VRH58" s="375"/>
      <c r="VRI58" s="374"/>
      <c r="VRJ58" s="375"/>
      <c r="VRK58" s="374"/>
      <c r="VRL58" s="375"/>
      <c r="VRM58" s="374"/>
      <c r="VRN58" s="375"/>
      <c r="VRO58" s="374"/>
      <c r="VRP58" s="375"/>
      <c r="VRQ58" s="374"/>
      <c r="VRR58" s="375"/>
      <c r="VRS58" s="374"/>
      <c r="VRT58" s="375"/>
      <c r="VRU58" s="374"/>
      <c r="VRV58" s="375"/>
      <c r="VRW58" s="374"/>
      <c r="VRX58" s="375"/>
      <c r="VRY58" s="374"/>
      <c r="VRZ58" s="375"/>
      <c r="VSA58" s="374"/>
      <c r="VSB58" s="375"/>
      <c r="VSC58" s="374"/>
      <c r="VSD58" s="375"/>
      <c r="VSE58" s="374"/>
      <c r="VSF58" s="375"/>
      <c r="VSG58" s="374"/>
      <c r="VSH58" s="375"/>
      <c r="VSI58" s="374"/>
      <c r="VSJ58" s="375"/>
      <c r="VSK58" s="374"/>
      <c r="VSL58" s="375"/>
      <c r="VSM58" s="374"/>
      <c r="VSN58" s="375"/>
      <c r="VSO58" s="374"/>
      <c r="VSP58" s="375"/>
      <c r="VSQ58" s="374"/>
      <c r="VSR58" s="375"/>
      <c r="VSS58" s="374"/>
      <c r="VST58" s="375"/>
      <c r="VSU58" s="374"/>
      <c r="VSV58" s="375"/>
      <c r="VSW58" s="374"/>
      <c r="VSX58" s="375"/>
      <c r="VSY58" s="374"/>
      <c r="VSZ58" s="375"/>
      <c r="VTA58" s="374"/>
      <c r="VTB58" s="375"/>
      <c r="VTC58" s="374"/>
      <c r="VTD58" s="375"/>
      <c r="VTE58" s="374"/>
      <c r="VTF58" s="375"/>
      <c r="VTG58" s="374"/>
      <c r="VTH58" s="375"/>
      <c r="VTI58" s="374"/>
      <c r="VTJ58" s="375"/>
      <c r="VTK58" s="374"/>
      <c r="VTL58" s="375"/>
      <c r="VTM58" s="374"/>
      <c r="VTN58" s="375"/>
      <c r="VTO58" s="374"/>
      <c r="VTP58" s="375"/>
      <c r="VTQ58" s="374"/>
      <c r="VTR58" s="375"/>
      <c r="VTS58" s="374"/>
      <c r="VTT58" s="375"/>
      <c r="VTU58" s="374"/>
      <c r="VTV58" s="375"/>
      <c r="VTW58" s="374"/>
      <c r="VTX58" s="375"/>
      <c r="VTY58" s="374"/>
      <c r="VTZ58" s="375"/>
      <c r="VUA58" s="374"/>
      <c r="VUB58" s="375"/>
      <c r="VUC58" s="374"/>
      <c r="VUD58" s="375"/>
      <c r="VUE58" s="374"/>
      <c r="VUF58" s="375"/>
      <c r="VUG58" s="374"/>
      <c r="VUH58" s="375"/>
      <c r="VUI58" s="374"/>
      <c r="VUJ58" s="375"/>
      <c r="VUK58" s="374"/>
      <c r="VUL58" s="375"/>
      <c r="VUM58" s="374"/>
      <c r="VUN58" s="375"/>
      <c r="VUO58" s="374"/>
      <c r="VUP58" s="375"/>
      <c r="VUQ58" s="374"/>
      <c r="VUR58" s="375"/>
      <c r="VUS58" s="374"/>
      <c r="VUT58" s="375"/>
      <c r="VUU58" s="374"/>
      <c r="VUV58" s="375"/>
      <c r="VUW58" s="374"/>
      <c r="VUX58" s="375"/>
      <c r="VUY58" s="374"/>
      <c r="VUZ58" s="375"/>
      <c r="VVA58" s="374"/>
      <c r="VVB58" s="375"/>
      <c r="VVC58" s="374"/>
      <c r="VVD58" s="375"/>
      <c r="VVE58" s="374"/>
      <c r="VVF58" s="375"/>
      <c r="VVG58" s="374"/>
      <c r="VVH58" s="375"/>
      <c r="VVI58" s="374"/>
      <c r="VVJ58" s="375"/>
      <c r="VVK58" s="374"/>
      <c r="VVL58" s="375"/>
      <c r="VVM58" s="374"/>
      <c r="VVN58" s="375"/>
      <c r="VVO58" s="374"/>
      <c r="VVP58" s="375"/>
      <c r="VVQ58" s="374"/>
      <c r="VVR58" s="375"/>
      <c r="VVS58" s="374"/>
      <c r="VVT58" s="375"/>
      <c r="VVU58" s="374"/>
      <c r="VVV58" s="375"/>
      <c r="VVW58" s="374"/>
      <c r="VVX58" s="375"/>
      <c r="VVY58" s="374"/>
      <c r="VVZ58" s="375"/>
      <c r="VWA58" s="374"/>
      <c r="VWB58" s="375"/>
      <c r="VWC58" s="374"/>
      <c r="VWD58" s="375"/>
      <c r="VWE58" s="374"/>
      <c r="VWF58" s="375"/>
      <c r="VWG58" s="374"/>
      <c r="VWH58" s="375"/>
      <c r="VWI58" s="374"/>
      <c r="VWJ58" s="375"/>
      <c r="VWK58" s="374"/>
      <c r="VWL58" s="375"/>
      <c r="VWM58" s="374"/>
      <c r="VWN58" s="375"/>
      <c r="VWO58" s="374"/>
      <c r="VWP58" s="375"/>
      <c r="VWQ58" s="374"/>
      <c r="VWR58" s="375"/>
      <c r="VWS58" s="374"/>
      <c r="VWT58" s="375"/>
      <c r="VWU58" s="374"/>
      <c r="VWV58" s="375"/>
      <c r="VWW58" s="374"/>
      <c r="VWX58" s="375"/>
      <c r="VWY58" s="374"/>
      <c r="VWZ58" s="375"/>
      <c r="VXA58" s="374"/>
      <c r="VXB58" s="375"/>
      <c r="VXC58" s="374"/>
      <c r="VXD58" s="375"/>
      <c r="VXE58" s="374"/>
      <c r="VXF58" s="375"/>
      <c r="VXG58" s="374"/>
      <c r="VXH58" s="375"/>
      <c r="VXI58" s="374"/>
      <c r="VXJ58" s="375"/>
      <c r="VXK58" s="374"/>
      <c r="VXL58" s="375"/>
      <c r="VXM58" s="374"/>
      <c r="VXN58" s="375"/>
      <c r="VXO58" s="374"/>
      <c r="VXP58" s="375"/>
      <c r="VXQ58" s="374"/>
      <c r="VXR58" s="375"/>
      <c r="VXS58" s="374"/>
      <c r="VXT58" s="375"/>
      <c r="VXU58" s="374"/>
      <c r="VXV58" s="375"/>
      <c r="VXW58" s="374"/>
      <c r="VXX58" s="375"/>
      <c r="VXY58" s="374"/>
      <c r="VXZ58" s="375"/>
      <c r="VYA58" s="374"/>
      <c r="VYB58" s="375"/>
      <c r="VYC58" s="374"/>
      <c r="VYD58" s="375"/>
      <c r="VYE58" s="374"/>
      <c r="VYF58" s="375"/>
      <c r="VYG58" s="374"/>
      <c r="VYH58" s="375"/>
      <c r="VYI58" s="374"/>
      <c r="VYJ58" s="375"/>
      <c r="VYK58" s="374"/>
      <c r="VYL58" s="375"/>
      <c r="VYM58" s="374"/>
      <c r="VYN58" s="375"/>
      <c r="VYO58" s="374"/>
      <c r="VYP58" s="375"/>
      <c r="VYQ58" s="374"/>
      <c r="VYR58" s="375"/>
      <c r="VYS58" s="374"/>
      <c r="VYT58" s="375"/>
      <c r="VYU58" s="374"/>
      <c r="VYV58" s="375"/>
      <c r="VYW58" s="374"/>
      <c r="VYX58" s="375"/>
      <c r="VYY58" s="374"/>
      <c r="VYZ58" s="375"/>
      <c r="VZA58" s="374"/>
      <c r="VZB58" s="375"/>
      <c r="VZC58" s="374"/>
      <c r="VZD58" s="375"/>
      <c r="VZE58" s="374"/>
      <c r="VZF58" s="375"/>
      <c r="VZG58" s="374"/>
      <c r="VZH58" s="375"/>
      <c r="VZI58" s="374"/>
      <c r="VZJ58" s="375"/>
      <c r="VZK58" s="374"/>
      <c r="VZL58" s="375"/>
      <c r="VZM58" s="374"/>
      <c r="VZN58" s="375"/>
      <c r="VZO58" s="374"/>
      <c r="VZP58" s="375"/>
      <c r="VZQ58" s="374"/>
      <c r="VZR58" s="375"/>
      <c r="VZS58" s="374"/>
      <c r="VZT58" s="375"/>
      <c r="VZU58" s="374"/>
      <c r="VZV58" s="375"/>
      <c r="VZW58" s="374"/>
      <c r="VZX58" s="375"/>
      <c r="VZY58" s="374"/>
      <c r="VZZ58" s="375"/>
      <c r="WAA58" s="374"/>
      <c r="WAB58" s="375"/>
      <c r="WAC58" s="374"/>
      <c r="WAD58" s="375"/>
      <c r="WAE58" s="374"/>
      <c r="WAF58" s="375"/>
      <c r="WAG58" s="374"/>
      <c r="WAH58" s="375"/>
      <c r="WAI58" s="374"/>
      <c r="WAJ58" s="375"/>
      <c r="WAK58" s="374"/>
      <c r="WAL58" s="375"/>
      <c r="WAM58" s="374"/>
      <c r="WAN58" s="375"/>
      <c r="WAO58" s="374"/>
      <c r="WAP58" s="375"/>
      <c r="WAQ58" s="374"/>
      <c r="WAR58" s="375"/>
      <c r="WAS58" s="374"/>
      <c r="WAT58" s="375"/>
      <c r="WAU58" s="374"/>
      <c r="WAV58" s="375"/>
      <c r="WAW58" s="374"/>
      <c r="WAX58" s="375"/>
      <c r="WAY58" s="374"/>
      <c r="WAZ58" s="375"/>
      <c r="WBA58" s="374"/>
      <c r="WBB58" s="375"/>
      <c r="WBC58" s="374"/>
      <c r="WBD58" s="375"/>
      <c r="WBE58" s="374"/>
      <c r="WBF58" s="375"/>
      <c r="WBG58" s="374"/>
      <c r="WBH58" s="375"/>
      <c r="WBI58" s="374"/>
      <c r="WBJ58" s="375"/>
      <c r="WBK58" s="374"/>
      <c r="WBL58" s="375"/>
      <c r="WBM58" s="374"/>
      <c r="WBN58" s="375"/>
      <c r="WBO58" s="374"/>
      <c r="WBP58" s="375"/>
      <c r="WBQ58" s="374"/>
      <c r="WBR58" s="375"/>
      <c r="WBS58" s="374"/>
      <c r="WBT58" s="375"/>
      <c r="WBU58" s="374"/>
      <c r="WBV58" s="375"/>
      <c r="WBW58" s="374"/>
      <c r="WBX58" s="375"/>
      <c r="WBY58" s="374"/>
      <c r="WBZ58" s="375"/>
      <c r="WCA58" s="374"/>
      <c r="WCB58" s="375"/>
      <c r="WCC58" s="374"/>
      <c r="WCD58" s="375"/>
      <c r="WCE58" s="374"/>
      <c r="WCF58" s="375"/>
      <c r="WCG58" s="374"/>
      <c r="WCH58" s="375"/>
      <c r="WCI58" s="374"/>
      <c r="WCJ58" s="375"/>
      <c r="WCK58" s="374"/>
      <c r="WCL58" s="375"/>
      <c r="WCM58" s="374"/>
      <c r="WCN58" s="375"/>
      <c r="WCO58" s="374"/>
      <c r="WCP58" s="375"/>
      <c r="WCQ58" s="374"/>
      <c r="WCR58" s="375"/>
      <c r="WCS58" s="374"/>
      <c r="WCT58" s="375"/>
      <c r="WCU58" s="374"/>
      <c r="WCV58" s="375"/>
      <c r="WCW58" s="374"/>
      <c r="WCX58" s="375"/>
      <c r="WCY58" s="374"/>
      <c r="WCZ58" s="375"/>
      <c r="WDA58" s="374"/>
      <c r="WDB58" s="375"/>
      <c r="WDC58" s="374"/>
      <c r="WDD58" s="375"/>
      <c r="WDE58" s="374"/>
      <c r="WDF58" s="375"/>
      <c r="WDG58" s="374"/>
      <c r="WDH58" s="375"/>
      <c r="WDI58" s="374"/>
      <c r="WDJ58" s="375"/>
      <c r="WDK58" s="374"/>
      <c r="WDL58" s="375"/>
      <c r="WDM58" s="374"/>
      <c r="WDN58" s="375"/>
      <c r="WDO58" s="374"/>
      <c r="WDP58" s="375"/>
      <c r="WDQ58" s="374"/>
      <c r="WDR58" s="375"/>
      <c r="WDS58" s="374"/>
      <c r="WDT58" s="375"/>
      <c r="WDU58" s="374"/>
      <c r="WDV58" s="375"/>
      <c r="WDW58" s="374"/>
      <c r="WDX58" s="375"/>
      <c r="WDY58" s="374"/>
      <c r="WDZ58" s="375"/>
      <c r="WEA58" s="374"/>
      <c r="WEB58" s="375"/>
      <c r="WEC58" s="374"/>
      <c r="WED58" s="375"/>
      <c r="WEE58" s="374"/>
      <c r="WEF58" s="375"/>
      <c r="WEG58" s="374"/>
      <c r="WEH58" s="375"/>
      <c r="WEI58" s="374"/>
      <c r="WEJ58" s="375"/>
      <c r="WEK58" s="374"/>
      <c r="WEL58" s="375"/>
      <c r="WEM58" s="374"/>
      <c r="WEN58" s="375"/>
      <c r="WEO58" s="374"/>
      <c r="WEP58" s="375"/>
      <c r="WEQ58" s="374"/>
      <c r="WER58" s="375"/>
      <c r="WES58" s="374"/>
      <c r="WET58" s="375"/>
      <c r="WEU58" s="374"/>
      <c r="WEV58" s="375"/>
      <c r="WEW58" s="374"/>
      <c r="WEX58" s="375"/>
      <c r="WEY58" s="374"/>
      <c r="WEZ58" s="375"/>
      <c r="WFA58" s="374"/>
      <c r="WFB58" s="375"/>
      <c r="WFC58" s="374"/>
      <c r="WFD58" s="375"/>
      <c r="WFE58" s="374"/>
      <c r="WFF58" s="375"/>
      <c r="WFG58" s="374"/>
      <c r="WFH58" s="375"/>
      <c r="WFI58" s="374"/>
      <c r="WFJ58" s="375"/>
      <c r="WFK58" s="374"/>
      <c r="WFL58" s="375"/>
      <c r="WFM58" s="374"/>
      <c r="WFN58" s="375"/>
      <c r="WFO58" s="374"/>
      <c r="WFP58" s="375"/>
      <c r="WFQ58" s="374"/>
      <c r="WFR58" s="375"/>
      <c r="WFS58" s="374"/>
      <c r="WFT58" s="375"/>
      <c r="WFU58" s="374"/>
      <c r="WFV58" s="375"/>
      <c r="WFW58" s="374"/>
      <c r="WFX58" s="375"/>
      <c r="WFY58" s="374"/>
      <c r="WFZ58" s="375"/>
      <c r="WGA58" s="374"/>
      <c r="WGB58" s="375"/>
      <c r="WGC58" s="374"/>
      <c r="WGD58" s="375"/>
      <c r="WGE58" s="374"/>
      <c r="WGF58" s="375"/>
      <c r="WGG58" s="374"/>
      <c r="WGH58" s="375"/>
      <c r="WGI58" s="374"/>
      <c r="WGJ58" s="375"/>
      <c r="WGK58" s="374"/>
      <c r="WGL58" s="375"/>
      <c r="WGM58" s="374"/>
      <c r="WGN58" s="375"/>
      <c r="WGO58" s="374"/>
      <c r="WGP58" s="375"/>
      <c r="WGQ58" s="374"/>
      <c r="WGR58" s="375"/>
      <c r="WGS58" s="374"/>
      <c r="WGT58" s="375"/>
      <c r="WGU58" s="374"/>
      <c r="WGV58" s="375"/>
      <c r="WGW58" s="374"/>
      <c r="WGX58" s="375"/>
      <c r="WGY58" s="374"/>
      <c r="WGZ58" s="375"/>
      <c r="WHA58" s="374"/>
      <c r="WHB58" s="375"/>
      <c r="WHC58" s="374"/>
      <c r="WHD58" s="375"/>
      <c r="WHE58" s="374"/>
      <c r="WHF58" s="375"/>
      <c r="WHG58" s="374"/>
      <c r="WHH58" s="375"/>
      <c r="WHI58" s="374"/>
      <c r="WHJ58" s="375"/>
      <c r="WHK58" s="374"/>
      <c r="WHL58" s="375"/>
      <c r="WHM58" s="374"/>
      <c r="WHN58" s="375"/>
      <c r="WHO58" s="374"/>
      <c r="WHP58" s="375"/>
      <c r="WHQ58" s="374"/>
      <c r="WHR58" s="375"/>
      <c r="WHS58" s="374"/>
      <c r="WHT58" s="375"/>
      <c r="WHU58" s="374"/>
      <c r="WHV58" s="375"/>
      <c r="WHW58" s="374"/>
      <c r="WHX58" s="375"/>
      <c r="WHY58" s="374"/>
      <c r="WHZ58" s="375"/>
      <c r="WIA58" s="374"/>
      <c r="WIB58" s="375"/>
      <c r="WIC58" s="374"/>
      <c r="WID58" s="375"/>
      <c r="WIE58" s="374"/>
      <c r="WIF58" s="375"/>
      <c r="WIG58" s="374"/>
      <c r="WIH58" s="375"/>
      <c r="WII58" s="374"/>
      <c r="WIJ58" s="375"/>
      <c r="WIK58" s="374"/>
      <c r="WIL58" s="375"/>
      <c r="WIM58" s="374"/>
      <c r="WIN58" s="375"/>
      <c r="WIO58" s="374"/>
      <c r="WIP58" s="375"/>
      <c r="WIQ58" s="374"/>
      <c r="WIR58" s="375"/>
      <c r="WIS58" s="374"/>
      <c r="WIT58" s="375"/>
      <c r="WIU58" s="374"/>
      <c r="WIV58" s="375"/>
      <c r="WIW58" s="374"/>
      <c r="WIX58" s="375"/>
      <c r="WIY58" s="374"/>
      <c r="WIZ58" s="375"/>
      <c r="WJA58" s="374"/>
      <c r="WJB58" s="375"/>
      <c r="WJC58" s="374"/>
      <c r="WJD58" s="375"/>
      <c r="WJE58" s="374"/>
      <c r="WJF58" s="375"/>
      <c r="WJG58" s="374"/>
      <c r="WJH58" s="375"/>
      <c r="WJI58" s="374"/>
      <c r="WJJ58" s="375"/>
      <c r="WJK58" s="374"/>
      <c r="WJL58" s="375"/>
      <c r="WJM58" s="374"/>
      <c r="WJN58" s="375"/>
      <c r="WJO58" s="374"/>
      <c r="WJP58" s="375"/>
      <c r="WJQ58" s="374"/>
      <c r="WJR58" s="375"/>
      <c r="WJS58" s="374"/>
      <c r="WJT58" s="375"/>
      <c r="WJU58" s="374"/>
      <c r="WJV58" s="375"/>
      <c r="WJW58" s="374"/>
      <c r="WJX58" s="375"/>
      <c r="WJY58" s="374"/>
      <c r="WJZ58" s="375"/>
      <c r="WKA58" s="374"/>
      <c r="WKB58" s="375"/>
      <c r="WKC58" s="374"/>
      <c r="WKD58" s="375"/>
      <c r="WKE58" s="374"/>
      <c r="WKF58" s="375"/>
      <c r="WKG58" s="374"/>
      <c r="WKH58" s="375"/>
      <c r="WKI58" s="374"/>
      <c r="WKJ58" s="375"/>
      <c r="WKK58" s="374"/>
      <c r="WKL58" s="375"/>
      <c r="WKM58" s="374"/>
      <c r="WKN58" s="375"/>
      <c r="WKO58" s="374"/>
      <c r="WKP58" s="375"/>
      <c r="WKQ58" s="374"/>
      <c r="WKR58" s="375"/>
      <c r="WKS58" s="374"/>
      <c r="WKT58" s="375"/>
      <c r="WKU58" s="374"/>
      <c r="WKV58" s="375"/>
      <c r="WKW58" s="374"/>
      <c r="WKX58" s="375"/>
      <c r="WKY58" s="374"/>
      <c r="WKZ58" s="375"/>
      <c r="WLA58" s="374"/>
      <c r="WLB58" s="375"/>
      <c r="WLC58" s="374"/>
      <c r="WLD58" s="375"/>
      <c r="WLE58" s="374"/>
      <c r="WLF58" s="375"/>
      <c r="WLG58" s="374"/>
      <c r="WLH58" s="375"/>
      <c r="WLI58" s="374"/>
      <c r="WLJ58" s="375"/>
      <c r="WLK58" s="374"/>
      <c r="WLL58" s="375"/>
      <c r="WLM58" s="374"/>
      <c r="WLN58" s="375"/>
      <c r="WLO58" s="374"/>
      <c r="WLP58" s="375"/>
      <c r="WLQ58" s="374"/>
      <c r="WLR58" s="375"/>
      <c r="WLS58" s="374"/>
      <c r="WLT58" s="375"/>
      <c r="WLU58" s="374"/>
      <c r="WLV58" s="375"/>
      <c r="WLW58" s="374"/>
      <c r="WLX58" s="375"/>
      <c r="WLY58" s="374"/>
      <c r="WLZ58" s="375"/>
      <c r="WMA58" s="374"/>
      <c r="WMB58" s="375"/>
      <c r="WMC58" s="374"/>
      <c r="WMD58" s="375"/>
      <c r="WME58" s="374"/>
      <c r="WMF58" s="375"/>
      <c r="WMG58" s="374"/>
      <c r="WMH58" s="375"/>
      <c r="WMI58" s="374"/>
      <c r="WMJ58" s="375"/>
      <c r="WMK58" s="374"/>
      <c r="WML58" s="375"/>
      <c r="WMM58" s="374"/>
      <c r="WMN58" s="375"/>
      <c r="WMO58" s="374"/>
      <c r="WMP58" s="375"/>
      <c r="WMQ58" s="374"/>
      <c r="WMR58" s="375"/>
      <c r="WMS58" s="374"/>
      <c r="WMT58" s="375"/>
      <c r="WMU58" s="374"/>
      <c r="WMV58" s="375"/>
      <c r="WMW58" s="374"/>
      <c r="WMX58" s="375"/>
      <c r="WMY58" s="374"/>
      <c r="WMZ58" s="375"/>
      <c r="WNA58" s="374"/>
      <c r="WNB58" s="375"/>
      <c r="WNC58" s="374"/>
      <c r="WND58" s="375"/>
      <c r="WNE58" s="374"/>
      <c r="WNF58" s="375"/>
      <c r="WNG58" s="374"/>
      <c r="WNH58" s="375"/>
      <c r="WNI58" s="374"/>
      <c r="WNJ58" s="375"/>
      <c r="WNK58" s="374"/>
      <c r="WNL58" s="375"/>
      <c r="WNM58" s="374"/>
      <c r="WNN58" s="375"/>
      <c r="WNO58" s="374"/>
      <c r="WNP58" s="375"/>
      <c r="WNQ58" s="374"/>
      <c r="WNR58" s="375"/>
      <c r="WNS58" s="374"/>
      <c r="WNT58" s="375"/>
      <c r="WNU58" s="374"/>
      <c r="WNV58" s="375"/>
      <c r="WNW58" s="374"/>
      <c r="WNX58" s="375"/>
      <c r="WNY58" s="374"/>
      <c r="WNZ58" s="375"/>
      <c r="WOA58" s="374"/>
      <c r="WOB58" s="375"/>
      <c r="WOC58" s="374"/>
      <c r="WOD58" s="375"/>
      <c r="WOE58" s="374"/>
      <c r="WOF58" s="375"/>
      <c r="WOG58" s="374"/>
      <c r="WOH58" s="375"/>
      <c r="WOI58" s="374"/>
      <c r="WOJ58" s="375"/>
      <c r="WOK58" s="374"/>
      <c r="WOL58" s="375"/>
      <c r="WOM58" s="374"/>
      <c r="WON58" s="375"/>
      <c r="WOO58" s="374"/>
      <c r="WOP58" s="375"/>
      <c r="WOQ58" s="374"/>
      <c r="WOR58" s="375"/>
      <c r="WOS58" s="374"/>
      <c r="WOT58" s="375"/>
      <c r="WOU58" s="374"/>
      <c r="WOV58" s="375"/>
      <c r="WOW58" s="374"/>
      <c r="WOX58" s="375"/>
      <c r="WOY58" s="374"/>
      <c r="WOZ58" s="375"/>
      <c r="WPA58" s="374"/>
      <c r="WPB58" s="375"/>
      <c r="WPC58" s="374"/>
      <c r="WPD58" s="375"/>
      <c r="WPE58" s="374"/>
      <c r="WPF58" s="375"/>
      <c r="WPG58" s="374"/>
      <c r="WPH58" s="375"/>
      <c r="WPI58" s="374"/>
      <c r="WPJ58" s="375"/>
      <c r="WPK58" s="374"/>
      <c r="WPL58" s="375"/>
      <c r="WPM58" s="374"/>
      <c r="WPN58" s="375"/>
      <c r="WPO58" s="374"/>
      <c r="WPP58" s="375"/>
      <c r="WPQ58" s="374"/>
      <c r="WPR58" s="375"/>
      <c r="WPS58" s="374"/>
      <c r="WPT58" s="375"/>
      <c r="WPU58" s="374"/>
      <c r="WPV58" s="375"/>
      <c r="WPW58" s="374"/>
      <c r="WPX58" s="375"/>
      <c r="WPY58" s="374"/>
      <c r="WPZ58" s="375"/>
      <c r="WQA58" s="374"/>
      <c r="WQB58" s="375"/>
      <c r="WQC58" s="374"/>
      <c r="WQD58" s="375"/>
      <c r="WQE58" s="374"/>
      <c r="WQF58" s="375"/>
      <c r="WQG58" s="374"/>
      <c r="WQH58" s="375"/>
      <c r="WQI58" s="374"/>
      <c r="WQJ58" s="375"/>
      <c r="WQK58" s="374"/>
      <c r="WQL58" s="375"/>
      <c r="WQM58" s="374"/>
      <c r="WQN58" s="375"/>
      <c r="WQO58" s="374"/>
      <c r="WQP58" s="375"/>
      <c r="WQQ58" s="374"/>
      <c r="WQR58" s="375"/>
      <c r="WQS58" s="374"/>
      <c r="WQT58" s="375"/>
      <c r="WQU58" s="374"/>
      <c r="WQV58" s="375"/>
      <c r="WQW58" s="374"/>
      <c r="WQX58" s="375"/>
      <c r="WQY58" s="374"/>
      <c r="WQZ58" s="375"/>
      <c r="WRA58" s="374"/>
      <c r="WRB58" s="375"/>
      <c r="WRC58" s="374"/>
      <c r="WRD58" s="375"/>
      <c r="WRE58" s="374"/>
      <c r="WRF58" s="375"/>
      <c r="WRG58" s="374"/>
      <c r="WRH58" s="375"/>
      <c r="WRI58" s="374"/>
      <c r="WRJ58" s="375"/>
      <c r="WRK58" s="374"/>
      <c r="WRL58" s="375"/>
      <c r="WRM58" s="374"/>
      <c r="WRN58" s="375"/>
      <c r="WRO58" s="374"/>
      <c r="WRP58" s="375"/>
      <c r="WRQ58" s="374"/>
      <c r="WRR58" s="375"/>
      <c r="WRS58" s="374"/>
      <c r="WRT58" s="375"/>
      <c r="WRU58" s="374"/>
      <c r="WRV58" s="375"/>
      <c r="WRW58" s="374"/>
      <c r="WRX58" s="375"/>
      <c r="WRY58" s="374"/>
      <c r="WRZ58" s="375"/>
      <c r="WSA58" s="374"/>
      <c r="WSB58" s="375"/>
      <c r="WSC58" s="374"/>
      <c r="WSD58" s="375"/>
      <c r="WSE58" s="374"/>
      <c r="WSF58" s="375"/>
      <c r="WSG58" s="374"/>
      <c r="WSH58" s="375"/>
      <c r="WSI58" s="374"/>
      <c r="WSJ58" s="375"/>
      <c r="WSK58" s="374"/>
      <c r="WSL58" s="375"/>
      <c r="WSM58" s="374"/>
      <c r="WSN58" s="375"/>
      <c r="WSO58" s="374"/>
      <c r="WSP58" s="375"/>
      <c r="WSQ58" s="374"/>
      <c r="WSR58" s="375"/>
      <c r="WSS58" s="374"/>
      <c r="WST58" s="375"/>
      <c r="WSU58" s="374"/>
      <c r="WSV58" s="375"/>
      <c r="WSW58" s="374"/>
      <c r="WSX58" s="375"/>
      <c r="WSY58" s="374"/>
      <c r="WSZ58" s="375"/>
      <c r="WTA58" s="374"/>
      <c r="WTB58" s="375"/>
      <c r="WTC58" s="374"/>
      <c r="WTD58" s="375"/>
      <c r="WTE58" s="374"/>
      <c r="WTF58" s="375"/>
      <c r="WTG58" s="374"/>
      <c r="WTH58" s="375"/>
      <c r="WTI58" s="374"/>
      <c r="WTJ58" s="375"/>
      <c r="WTK58" s="374"/>
      <c r="WTL58" s="375"/>
      <c r="WTM58" s="374"/>
      <c r="WTN58" s="375"/>
      <c r="WTO58" s="374"/>
      <c r="WTP58" s="375"/>
      <c r="WTQ58" s="374"/>
      <c r="WTR58" s="375"/>
      <c r="WTS58" s="374"/>
      <c r="WTT58" s="375"/>
      <c r="WTU58" s="374"/>
      <c r="WTV58" s="375"/>
      <c r="WTW58" s="374"/>
      <c r="WTX58" s="375"/>
      <c r="WTY58" s="374"/>
      <c r="WTZ58" s="375"/>
      <c r="WUA58" s="374"/>
      <c r="WUB58" s="375"/>
      <c r="WUC58" s="374"/>
      <c r="WUD58" s="375"/>
      <c r="WUE58" s="374"/>
      <c r="WUF58" s="375"/>
      <c r="WUG58" s="374"/>
      <c r="WUH58" s="375"/>
      <c r="WUI58" s="374"/>
      <c r="WUJ58" s="375"/>
      <c r="WUK58" s="374"/>
      <c r="WUL58" s="375"/>
      <c r="WUM58" s="374"/>
      <c r="WUN58" s="375"/>
      <c r="WUO58" s="374"/>
      <c r="WUP58" s="375"/>
      <c r="WUQ58" s="374"/>
      <c r="WUR58" s="375"/>
      <c r="WUS58" s="374"/>
      <c r="WUT58" s="375"/>
      <c r="WUU58" s="374"/>
      <c r="WUV58" s="375"/>
      <c r="WUW58" s="374"/>
      <c r="WUX58" s="375"/>
      <c r="WUY58" s="374"/>
      <c r="WUZ58" s="375"/>
      <c r="WVA58" s="374"/>
      <c r="WVB58" s="375"/>
      <c r="WVC58" s="374"/>
      <c r="WVD58" s="375"/>
      <c r="WVE58" s="374"/>
      <c r="WVF58" s="375"/>
      <c r="WVG58" s="374"/>
      <c r="WVH58" s="375"/>
      <c r="WVI58" s="374"/>
      <c r="WVJ58" s="375"/>
      <c r="WVK58" s="374"/>
      <c r="WVL58" s="375"/>
      <c r="WVM58" s="374"/>
      <c r="WVN58" s="375"/>
      <c r="WVO58" s="374"/>
      <c r="WVP58" s="375"/>
      <c r="WVQ58" s="374"/>
      <c r="WVR58" s="375"/>
      <c r="WVS58" s="374"/>
      <c r="WVT58" s="375"/>
      <c r="WVU58" s="374"/>
      <c r="WVV58" s="375"/>
      <c r="WVW58" s="374"/>
      <c r="WVX58" s="375"/>
      <c r="WVY58" s="374"/>
      <c r="WVZ58" s="375"/>
      <c r="WWA58" s="374"/>
      <c r="WWB58" s="375"/>
      <c r="WWC58" s="374"/>
      <c r="WWD58" s="375"/>
      <c r="WWE58" s="374"/>
      <c r="WWF58" s="375"/>
      <c r="WWG58" s="374"/>
      <c r="WWH58" s="375"/>
      <c r="WWI58" s="374"/>
      <c r="WWJ58" s="375"/>
      <c r="WWK58" s="374"/>
      <c r="WWL58" s="375"/>
      <c r="WWM58" s="374"/>
      <c r="WWN58" s="375"/>
      <c r="WWO58" s="374"/>
      <c r="WWP58" s="375"/>
      <c r="WWQ58" s="374"/>
      <c r="WWR58" s="375"/>
      <c r="WWS58" s="374"/>
      <c r="WWT58" s="375"/>
      <c r="WWU58" s="374"/>
      <c r="WWV58" s="375"/>
      <c r="WWW58" s="374"/>
      <c r="WWX58" s="375"/>
      <c r="WWY58" s="374"/>
      <c r="WWZ58" s="375"/>
      <c r="WXA58" s="374"/>
      <c r="WXB58" s="375"/>
      <c r="WXC58" s="374"/>
      <c r="WXD58" s="375"/>
      <c r="WXE58" s="374"/>
      <c r="WXF58" s="375"/>
      <c r="WXG58" s="374"/>
      <c r="WXH58" s="375"/>
      <c r="WXI58" s="374"/>
      <c r="WXJ58" s="375"/>
      <c r="WXK58" s="374"/>
      <c r="WXL58" s="375"/>
      <c r="WXM58" s="374"/>
      <c r="WXN58" s="375"/>
      <c r="WXO58" s="374"/>
      <c r="WXP58" s="375"/>
      <c r="WXQ58" s="374"/>
      <c r="WXR58" s="375"/>
      <c r="WXS58" s="374"/>
      <c r="WXT58" s="375"/>
      <c r="WXU58" s="374"/>
      <c r="WXV58" s="375"/>
      <c r="WXW58" s="374"/>
      <c r="WXX58" s="375"/>
      <c r="WXY58" s="374"/>
      <c r="WXZ58" s="375"/>
      <c r="WYA58" s="374"/>
      <c r="WYB58" s="375"/>
      <c r="WYC58" s="374"/>
      <c r="WYD58" s="375"/>
      <c r="WYE58" s="374"/>
      <c r="WYF58" s="375"/>
      <c r="WYG58" s="374"/>
      <c r="WYH58" s="375"/>
      <c r="WYI58" s="374"/>
      <c r="WYJ58" s="375"/>
      <c r="WYK58" s="374"/>
      <c r="WYL58" s="375"/>
      <c r="WYM58" s="374"/>
      <c r="WYN58" s="375"/>
      <c r="WYO58" s="374"/>
      <c r="WYP58" s="375"/>
      <c r="WYQ58" s="374"/>
      <c r="WYR58" s="375"/>
      <c r="WYS58" s="374"/>
      <c r="WYT58" s="375"/>
      <c r="WYU58" s="374"/>
      <c r="WYV58" s="375"/>
      <c r="WYW58" s="374"/>
      <c r="WYX58" s="375"/>
      <c r="WYY58" s="374"/>
      <c r="WYZ58" s="375"/>
      <c r="WZA58" s="374"/>
      <c r="WZB58" s="375"/>
      <c r="WZC58" s="374"/>
      <c r="WZD58" s="375"/>
      <c r="WZE58" s="374"/>
      <c r="WZF58" s="375"/>
      <c r="WZG58" s="374"/>
      <c r="WZH58" s="375"/>
      <c r="WZI58" s="374"/>
      <c r="WZJ58" s="375"/>
      <c r="WZK58" s="374"/>
      <c r="WZL58" s="375"/>
      <c r="WZM58" s="374"/>
      <c r="WZN58" s="375"/>
      <c r="WZO58" s="374"/>
      <c r="WZP58" s="375"/>
      <c r="WZQ58" s="374"/>
      <c r="WZR58" s="375"/>
      <c r="WZS58" s="374"/>
      <c r="WZT58" s="375"/>
      <c r="WZU58" s="374"/>
      <c r="WZV58" s="375"/>
      <c r="WZW58" s="374"/>
      <c r="WZX58" s="375"/>
      <c r="WZY58" s="374"/>
      <c r="WZZ58" s="375"/>
      <c r="XAA58" s="374"/>
      <c r="XAB58" s="375"/>
      <c r="XAC58" s="374"/>
      <c r="XAD58" s="375"/>
      <c r="XAE58" s="374"/>
      <c r="XAF58" s="375"/>
      <c r="XAG58" s="374"/>
      <c r="XAH58" s="375"/>
      <c r="XAI58" s="374"/>
      <c r="XAJ58" s="375"/>
      <c r="XAK58" s="374"/>
      <c r="XAL58" s="375"/>
      <c r="XAM58" s="374"/>
      <c r="XAN58" s="375"/>
      <c r="XAO58" s="374"/>
      <c r="XAP58" s="375"/>
      <c r="XAQ58" s="374"/>
      <c r="XAR58" s="375"/>
      <c r="XAS58" s="374"/>
      <c r="XAT58" s="375"/>
      <c r="XAU58" s="374"/>
      <c r="XAV58" s="375"/>
      <c r="XAW58" s="374"/>
      <c r="XAX58" s="375"/>
      <c r="XAY58" s="374"/>
      <c r="XAZ58" s="375"/>
      <c r="XBA58" s="374"/>
      <c r="XBB58" s="375"/>
      <c r="XBC58" s="374"/>
      <c r="XBD58" s="375"/>
      <c r="XBE58" s="374"/>
      <c r="XBF58" s="375"/>
      <c r="XBG58" s="374"/>
      <c r="XBH58" s="375"/>
      <c r="XBI58" s="374"/>
      <c r="XBJ58" s="375"/>
      <c r="XBK58" s="374"/>
      <c r="XBL58" s="375"/>
      <c r="XBM58" s="374"/>
      <c r="XBN58" s="375"/>
      <c r="XBO58" s="374"/>
      <c r="XBP58" s="375"/>
      <c r="XBQ58" s="374"/>
      <c r="XBR58" s="375"/>
      <c r="XBS58" s="374"/>
      <c r="XBT58" s="375"/>
      <c r="XBU58" s="374"/>
      <c r="XBV58" s="375"/>
      <c r="XBW58" s="374"/>
      <c r="XBX58" s="375"/>
      <c r="XBY58" s="374"/>
      <c r="XBZ58" s="375"/>
      <c r="XCA58" s="374"/>
      <c r="XCB58" s="375"/>
      <c r="XCC58" s="374"/>
      <c r="XCD58" s="375"/>
      <c r="XCE58" s="374"/>
      <c r="XCF58" s="375"/>
      <c r="XCG58" s="374"/>
      <c r="XCH58" s="375"/>
      <c r="XCI58" s="374"/>
      <c r="XCJ58" s="375"/>
      <c r="XCK58" s="374"/>
      <c r="XCL58" s="375"/>
      <c r="XCM58" s="374"/>
      <c r="XCN58" s="375"/>
      <c r="XCO58" s="374"/>
      <c r="XCP58" s="375"/>
      <c r="XCQ58" s="374"/>
      <c r="XCR58" s="375"/>
      <c r="XCS58" s="374"/>
      <c r="XCT58" s="375"/>
      <c r="XCU58" s="374"/>
      <c r="XCV58" s="375"/>
      <c r="XCW58" s="374"/>
      <c r="XCX58" s="375"/>
      <c r="XCY58" s="374"/>
      <c r="XCZ58" s="375"/>
      <c r="XDA58" s="374"/>
      <c r="XDB58" s="375"/>
      <c r="XDC58" s="374"/>
      <c r="XDD58" s="375"/>
      <c r="XDE58" s="374"/>
      <c r="XDF58" s="375"/>
      <c r="XDG58" s="374"/>
      <c r="XDH58" s="375"/>
      <c r="XDI58" s="374"/>
      <c r="XDJ58" s="375"/>
      <c r="XDK58" s="374"/>
      <c r="XDL58" s="375"/>
      <c r="XDM58" s="374"/>
      <c r="XDN58" s="375"/>
      <c r="XDO58" s="374"/>
      <c r="XDP58" s="375"/>
      <c r="XDQ58" s="374"/>
      <c r="XDR58" s="375"/>
      <c r="XDS58" s="374"/>
      <c r="XDT58" s="375"/>
      <c r="XDU58" s="374"/>
      <c r="XDV58" s="375"/>
      <c r="XDW58" s="374"/>
      <c r="XDX58" s="375"/>
      <c r="XDY58" s="374"/>
      <c r="XDZ58" s="375"/>
      <c r="XEA58" s="374"/>
      <c r="XEB58" s="375"/>
      <c r="XEC58" s="374"/>
      <c r="XED58" s="375"/>
      <c r="XEE58" s="374"/>
      <c r="XEF58" s="375"/>
      <c r="XEG58" s="374"/>
      <c r="XEH58" s="375"/>
      <c r="XEI58" s="374"/>
      <c r="XEJ58" s="375"/>
      <c r="XEK58" s="374"/>
      <c r="XEL58" s="375"/>
      <c r="XEM58" s="374"/>
      <c r="XEN58" s="375"/>
      <c r="XEO58" s="374"/>
      <c r="XEP58" s="375"/>
      <c r="XEQ58" s="374"/>
      <c r="XER58" s="375"/>
      <c r="XES58" s="374"/>
      <c r="XET58" s="375"/>
      <c r="XEU58" s="374"/>
      <c r="XEV58" s="375"/>
      <c r="XEW58" s="374"/>
      <c r="XEX58" s="375"/>
      <c r="XEY58" s="374"/>
      <c r="XEZ58" s="375"/>
      <c r="XFA58" s="374"/>
      <c r="XFB58" s="375"/>
      <c r="XFC58" s="374"/>
      <c r="XFD58" s="375"/>
    </row>
    <row r="59" spans="1:16384" x14ac:dyDescent="0.3">
      <c r="A59" s="374"/>
      <c r="B59" s="375"/>
      <c r="C59" s="374"/>
      <c r="D59" s="375"/>
      <c r="E59" s="374"/>
      <c r="F59" s="375"/>
      <c r="G59" s="374"/>
      <c r="H59" s="375"/>
      <c r="I59" s="374"/>
      <c r="J59" s="375"/>
      <c r="K59" s="374"/>
      <c r="L59" s="375"/>
      <c r="M59" s="374"/>
      <c r="N59" s="375"/>
      <c r="O59" s="374"/>
      <c r="P59" s="375"/>
      <c r="Q59" s="374"/>
      <c r="R59" s="375"/>
      <c r="S59" s="374"/>
      <c r="T59" s="375"/>
      <c r="U59" s="374"/>
      <c r="V59" s="375"/>
      <c r="W59" s="374"/>
      <c r="X59" s="375"/>
      <c r="Y59" s="374"/>
      <c r="Z59" s="375"/>
      <c r="AA59" s="374"/>
      <c r="AB59" s="375"/>
      <c r="AC59" s="374"/>
      <c r="AD59" s="375"/>
      <c r="AE59" s="374"/>
      <c r="AF59" s="375"/>
      <c r="AG59" s="374"/>
      <c r="AH59" s="375"/>
      <c r="AI59" s="374"/>
      <c r="AJ59" s="375"/>
      <c r="AK59" s="374"/>
      <c r="AL59" s="375"/>
      <c r="AM59" s="374"/>
      <c r="AN59" s="375"/>
      <c r="AO59" s="374"/>
      <c r="AP59" s="375"/>
      <c r="AQ59" s="374"/>
      <c r="AR59" s="375"/>
      <c r="AS59" s="374"/>
      <c r="AT59" s="375"/>
      <c r="AU59" s="374"/>
      <c r="AV59" s="375"/>
      <c r="AW59" s="374"/>
      <c r="AX59" s="375"/>
      <c r="AY59" s="374"/>
      <c r="AZ59" s="375"/>
      <c r="BA59" s="374"/>
      <c r="BB59" s="375"/>
      <c r="BC59" s="374"/>
      <c r="BD59" s="375"/>
      <c r="BE59" s="374"/>
      <c r="BF59" s="375"/>
      <c r="BG59" s="374"/>
      <c r="BH59" s="375"/>
      <c r="BI59" s="374"/>
      <c r="BJ59" s="375"/>
      <c r="BK59" s="374"/>
      <c r="BL59" s="375"/>
      <c r="BM59" s="374"/>
      <c r="BN59" s="375"/>
      <c r="BO59" s="374"/>
      <c r="BP59" s="375"/>
      <c r="BQ59" s="374"/>
      <c r="BR59" s="375"/>
      <c r="BS59" s="374"/>
      <c r="BT59" s="375"/>
      <c r="BU59" s="374"/>
      <c r="BV59" s="375"/>
      <c r="BW59" s="374"/>
      <c r="BX59" s="375"/>
      <c r="BY59" s="374"/>
      <c r="BZ59" s="375"/>
      <c r="CA59" s="374"/>
      <c r="CB59" s="375"/>
      <c r="CC59" s="374"/>
      <c r="CD59" s="375"/>
      <c r="CE59" s="374"/>
      <c r="CF59" s="375"/>
      <c r="CG59" s="374"/>
      <c r="CH59" s="375"/>
      <c r="CI59" s="374"/>
      <c r="CJ59" s="375"/>
      <c r="CK59" s="374"/>
      <c r="CL59" s="375"/>
      <c r="CM59" s="374"/>
      <c r="CN59" s="375"/>
      <c r="CO59" s="374"/>
      <c r="CP59" s="375"/>
      <c r="CQ59" s="374"/>
      <c r="CR59" s="375"/>
      <c r="CS59" s="374"/>
      <c r="CT59" s="375"/>
      <c r="CU59" s="374"/>
      <c r="CV59" s="375"/>
      <c r="CW59" s="374"/>
      <c r="CX59" s="375"/>
      <c r="CY59" s="374"/>
      <c r="CZ59" s="375"/>
      <c r="DA59" s="374"/>
      <c r="DB59" s="375"/>
      <c r="DC59" s="374"/>
      <c r="DD59" s="375"/>
      <c r="DE59" s="374"/>
      <c r="DF59" s="375"/>
      <c r="DG59" s="374"/>
      <c r="DH59" s="375"/>
      <c r="DI59" s="374"/>
      <c r="DJ59" s="375"/>
      <c r="DK59" s="374"/>
      <c r="DL59" s="375"/>
      <c r="DM59" s="374"/>
      <c r="DN59" s="375"/>
      <c r="DO59" s="374"/>
      <c r="DP59" s="375"/>
      <c r="DQ59" s="374"/>
      <c r="DR59" s="375"/>
      <c r="DS59" s="374"/>
      <c r="DT59" s="375"/>
      <c r="DU59" s="374"/>
      <c r="DV59" s="375"/>
      <c r="DW59" s="374"/>
      <c r="DX59" s="375"/>
      <c r="DY59" s="374"/>
      <c r="DZ59" s="375"/>
      <c r="EA59" s="374"/>
      <c r="EB59" s="375"/>
      <c r="EC59" s="374"/>
      <c r="ED59" s="375"/>
      <c r="EE59" s="374"/>
      <c r="EF59" s="375"/>
      <c r="EG59" s="374"/>
      <c r="EH59" s="375"/>
      <c r="EI59" s="374"/>
      <c r="EJ59" s="375"/>
      <c r="EK59" s="374"/>
      <c r="EL59" s="375"/>
      <c r="EM59" s="374"/>
      <c r="EN59" s="375"/>
      <c r="EO59" s="374"/>
      <c r="EP59" s="375"/>
      <c r="EQ59" s="374"/>
      <c r="ER59" s="375"/>
      <c r="ES59" s="374"/>
      <c r="ET59" s="375"/>
      <c r="EU59" s="374"/>
      <c r="EV59" s="375"/>
      <c r="EW59" s="374"/>
      <c r="EX59" s="375"/>
      <c r="EY59" s="374"/>
      <c r="EZ59" s="375"/>
      <c r="FA59" s="374"/>
      <c r="FB59" s="375"/>
      <c r="FC59" s="374"/>
      <c r="FD59" s="375"/>
      <c r="FE59" s="374"/>
      <c r="FF59" s="375"/>
      <c r="FG59" s="374"/>
      <c r="FH59" s="375"/>
      <c r="FI59" s="374"/>
      <c r="FJ59" s="375"/>
      <c r="FK59" s="374"/>
      <c r="FL59" s="375"/>
      <c r="FM59" s="374"/>
      <c r="FN59" s="375"/>
      <c r="FO59" s="374"/>
      <c r="FP59" s="375"/>
      <c r="FQ59" s="374"/>
      <c r="FR59" s="375"/>
      <c r="FS59" s="374"/>
      <c r="FT59" s="375"/>
      <c r="FU59" s="374"/>
      <c r="FV59" s="375"/>
      <c r="FW59" s="374"/>
      <c r="FX59" s="375"/>
      <c r="FY59" s="374"/>
      <c r="FZ59" s="375"/>
      <c r="GA59" s="374"/>
      <c r="GB59" s="375"/>
      <c r="GC59" s="374"/>
      <c r="GD59" s="375"/>
      <c r="GE59" s="374"/>
      <c r="GF59" s="375"/>
      <c r="GG59" s="374"/>
      <c r="GH59" s="375"/>
      <c r="GI59" s="374"/>
      <c r="GJ59" s="375"/>
      <c r="GK59" s="374"/>
      <c r="GL59" s="375"/>
      <c r="GM59" s="374"/>
      <c r="GN59" s="375"/>
      <c r="GO59" s="374"/>
      <c r="GP59" s="375"/>
      <c r="GQ59" s="374"/>
      <c r="GR59" s="375"/>
      <c r="GS59" s="374"/>
      <c r="GT59" s="375"/>
      <c r="GU59" s="374"/>
      <c r="GV59" s="375"/>
      <c r="GW59" s="374"/>
      <c r="GX59" s="375"/>
      <c r="GY59" s="374"/>
      <c r="GZ59" s="375"/>
      <c r="HA59" s="374"/>
      <c r="HB59" s="375"/>
      <c r="HC59" s="374"/>
      <c r="HD59" s="375"/>
      <c r="HE59" s="374"/>
      <c r="HF59" s="375"/>
      <c r="HG59" s="374"/>
      <c r="HH59" s="375"/>
      <c r="HI59" s="374"/>
      <c r="HJ59" s="375"/>
      <c r="HK59" s="374"/>
      <c r="HL59" s="375"/>
      <c r="HM59" s="374"/>
      <c r="HN59" s="375"/>
      <c r="HO59" s="374"/>
      <c r="HP59" s="375"/>
      <c r="HQ59" s="374"/>
      <c r="HR59" s="375"/>
      <c r="HS59" s="374"/>
      <c r="HT59" s="375"/>
      <c r="HU59" s="374"/>
      <c r="HV59" s="375"/>
      <c r="HW59" s="374"/>
      <c r="HX59" s="375"/>
      <c r="HY59" s="374"/>
      <c r="HZ59" s="375"/>
      <c r="IA59" s="374"/>
      <c r="IB59" s="375"/>
      <c r="IC59" s="374"/>
      <c r="ID59" s="375"/>
      <c r="IE59" s="374"/>
      <c r="IF59" s="375"/>
      <c r="IG59" s="374"/>
      <c r="IH59" s="375"/>
      <c r="II59" s="374"/>
      <c r="IJ59" s="375"/>
      <c r="IK59" s="374"/>
      <c r="IL59" s="375"/>
      <c r="IM59" s="374"/>
      <c r="IN59" s="375"/>
      <c r="IO59" s="374"/>
      <c r="IP59" s="375"/>
      <c r="IQ59" s="374"/>
      <c r="IR59" s="375"/>
      <c r="IS59" s="374"/>
      <c r="IT59" s="375"/>
      <c r="IU59" s="374"/>
      <c r="IV59" s="375"/>
      <c r="IW59" s="374"/>
      <c r="IX59" s="375"/>
      <c r="IY59" s="374"/>
      <c r="IZ59" s="375"/>
      <c r="JA59" s="374"/>
      <c r="JB59" s="375"/>
      <c r="JC59" s="374"/>
      <c r="JD59" s="375"/>
      <c r="JE59" s="374"/>
      <c r="JF59" s="375"/>
      <c r="JG59" s="374"/>
      <c r="JH59" s="375"/>
      <c r="JI59" s="374"/>
      <c r="JJ59" s="375"/>
      <c r="JK59" s="374"/>
      <c r="JL59" s="375"/>
      <c r="JM59" s="374"/>
      <c r="JN59" s="375"/>
      <c r="JO59" s="374"/>
      <c r="JP59" s="375"/>
      <c r="JQ59" s="374"/>
      <c r="JR59" s="375"/>
      <c r="JS59" s="374"/>
      <c r="JT59" s="375"/>
      <c r="JU59" s="374"/>
      <c r="JV59" s="375"/>
      <c r="JW59" s="374"/>
      <c r="JX59" s="375"/>
      <c r="JY59" s="374"/>
      <c r="JZ59" s="375"/>
      <c r="KA59" s="374"/>
      <c r="KB59" s="375"/>
      <c r="KC59" s="374"/>
      <c r="KD59" s="375"/>
      <c r="KE59" s="374"/>
      <c r="KF59" s="375"/>
      <c r="KG59" s="374"/>
      <c r="KH59" s="375"/>
      <c r="KI59" s="374"/>
      <c r="KJ59" s="375"/>
      <c r="KK59" s="374"/>
      <c r="KL59" s="375"/>
      <c r="KM59" s="374"/>
      <c r="KN59" s="375"/>
      <c r="KO59" s="374"/>
      <c r="KP59" s="375"/>
      <c r="KQ59" s="374"/>
      <c r="KR59" s="375"/>
      <c r="KS59" s="374"/>
      <c r="KT59" s="375"/>
      <c r="KU59" s="374"/>
      <c r="KV59" s="375"/>
      <c r="KW59" s="374"/>
      <c r="KX59" s="375"/>
      <c r="KY59" s="374"/>
      <c r="KZ59" s="375"/>
      <c r="LA59" s="374"/>
      <c r="LB59" s="375"/>
      <c r="LC59" s="374"/>
      <c r="LD59" s="375"/>
      <c r="LE59" s="374"/>
      <c r="LF59" s="375"/>
      <c r="LG59" s="374"/>
      <c r="LH59" s="375"/>
      <c r="LI59" s="374"/>
      <c r="LJ59" s="375"/>
      <c r="LK59" s="374"/>
      <c r="LL59" s="375"/>
      <c r="LM59" s="374"/>
      <c r="LN59" s="375"/>
      <c r="LO59" s="374"/>
      <c r="LP59" s="375"/>
      <c r="LQ59" s="374"/>
      <c r="LR59" s="375"/>
      <c r="LS59" s="374"/>
      <c r="LT59" s="375"/>
      <c r="LU59" s="374"/>
      <c r="LV59" s="375"/>
      <c r="LW59" s="374"/>
      <c r="LX59" s="375"/>
      <c r="LY59" s="374"/>
      <c r="LZ59" s="375"/>
      <c r="MA59" s="374"/>
      <c r="MB59" s="375"/>
      <c r="MC59" s="374"/>
      <c r="MD59" s="375"/>
      <c r="ME59" s="374"/>
      <c r="MF59" s="375"/>
      <c r="MG59" s="374"/>
      <c r="MH59" s="375"/>
      <c r="MI59" s="374"/>
      <c r="MJ59" s="375"/>
      <c r="MK59" s="374"/>
      <c r="ML59" s="375"/>
      <c r="MM59" s="374"/>
      <c r="MN59" s="375"/>
      <c r="MO59" s="374"/>
      <c r="MP59" s="375"/>
      <c r="MQ59" s="374"/>
      <c r="MR59" s="375"/>
      <c r="MS59" s="374"/>
      <c r="MT59" s="375"/>
      <c r="MU59" s="374"/>
      <c r="MV59" s="375"/>
      <c r="MW59" s="374"/>
      <c r="MX59" s="375"/>
      <c r="MY59" s="374"/>
      <c r="MZ59" s="375"/>
      <c r="NA59" s="374"/>
      <c r="NB59" s="375"/>
      <c r="NC59" s="374"/>
      <c r="ND59" s="375"/>
      <c r="NE59" s="374"/>
      <c r="NF59" s="375"/>
      <c r="NG59" s="374"/>
      <c r="NH59" s="375"/>
      <c r="NI59" s="374"/>
      <c r="NJ59" s="375"/>
      <c r="NK59" s="374"/>
      <c r="NL59" s="375"/>
      <c r="NM59" s="374"/>
      <c r="NN59" s="375"/>
      <c r="NO59" s="374"/>
      <c r="NP59" s="375"/>
      <c r="NQ59" s="374"/>
      <c r="NR59" s="375"/>
      <c r="NS59" s="374"/>
      <c r="NT59" s="375"/>
      <c r="NU59" s="374"/>
      <c r="NV59" s="375"/>
      <c r="NW59" s="374"/>
      <c r="NX59" s="375"/>
      <c r="NY59" s="374"/>
      <c r="NZ59" s="375"/>
      <c r="OA59" s="374"/>
      <c r="OB59" s="375"/>
      <c r="OC59" s="374"/>
      <c r="OD59" s="375"/>
      <c r="OE59" s="374"/>
      <c r="OF59" s="375"/>
      <c r="OG59" s="374"/>
      <c r="OH59" s="375"/>
      <c r="OI59" s="374"/>
      <c r="OJ59" s="375"/>
      <c r="OK59" s="374"/>
      <c r="OL59" s="375"/>
      <c r="OM59" s="374"/>
      <c r="ON59" s="375"/>
      <c r="OO59" s="374"/>
      <c r="OP59" s="375"/>
      <c r="OQ59" s="374"/>
      <c r="OR59" s="375"/>
      <c r="OS59" s="374"/>
      <c r="OT59" s="375"/>
      <c r="OU59" s="374"/>
      <c r="OV59" s="375"/>
      <c r="OW59" s="374"/>
      <c r="OX59" s="375"/>
      <c r="OY59" s="374"/>
      <c r="OZ59" s="375"/>
      <c r="PA59" s="374"/>
      <c r="PB59" s="375"/>
      <c r="PC59" s="374"/>
      <c r="PD59" s="375"/>
      <c r="PE59" s="374"/>
      <c r="PF59" s="375"/>
      <c r="PG59" s="374"/>
      <c r="PH59" s="375"/>
      <c r="PI59" s="374"/>
      <c r="PJ59" s="375"/>
      <c r="PK59" s="374"/>
      <c r="PL59" s="375"/>
      <c r="PM59" s="374"/>
      <c r="PN59" s="375"/>
      <c r="PO59" s="374"/>
      <c r="PP59" s="375"/>
      <c r="PQ59" s="374"/>
      <c r="PR59" s="375"/>
      <c r="PS59" s="374"/>
      <c r="PT59" s="375"/>
      <c r="PU59" s="374"/>
      <c r="PV59" s="375"/>
      <c r="PW59" s="374"/>
      <c r="PX59" s="375"/>
      <c r="PY59" s="374"/>
      <c r="PZ59" s="375"/>
      <c r="QA59" s="374"/>
      <c r="QB59" s="375"/>
      <c r="QC59" s="374"/>
      <c r="QD59" s="375"/>
      <c r="QE59" s="374"/>
      <c r="QF59" s="375"/>
      <c r="QG59" s="374"/>
      <c r="QH59" s="375"/>
      <c r="QI59" s="374"/>
      <c r="QJ59" s="375"/>
      <c r="QK59" s="374"/>
      <c r="QL59" s="375"/>
      <c r="QM59" s="374"/>
      <c r="QN59" s="375"/>
      <c r="QO59" s="374"/>
      <c r="QP59" s="375"/>
      <c r="QQ59" s="374"/>
      <c r="QR59" s="375"/>
      <c r="QS59" s="374"/>
      <c r="QT59" s="375"/>
      <c r="QU59" s="374"/>
      <c r="QV59" s="375"/>
      <c r="QW59" s="374"/>
      <c r="QX59" s="375"/>
      <c r="QY59" s="374"/>
      <c r="QZ59" s="375"/>
      <c r="RA59" s="374"/>
      <c r="RB59" s="375"/>
      <c r="RC59" s="374"/>
      <c r="RD59" s="375"/>
      <c r="RE59" s="374"/>
      <c r="RF59" s="375"/>
      <c r="RG59" s="374"/>
      <c r="RH59" s="375"/>
      <c r="RI59" s="374"/>
      <c r="RJ59" s="375"/>
      <c r="RK59" s="374"/>
      <c r="RL59" s="375"/>
      <c r="RM59" s="374"/>
      <c r="RN59" s="375"/>
      <c r="RO59" s="374"/>
      <c r="RP59" s="375"/>
      <c r="RQ59" s="374"/>
      <c r="RR59" s="375"/>
      <c r="RS59" s="374"/>
      <c r="RT59" s="375"/>
      <c r="RU59" s="374"/>
      <c r="RV59" s="375"/>
      <c r="RW59" s="374"/>
      <c r="RX59" s="375"/>
      <c r="RY59" s="374"/>
      <c r="RZ59" s="375"/>
      <c r="SA59" s="374"/>
      <c r="SB59" s="375"/>
      <c r="SC59" s="374"/>
      <c r="SD59" s="375"/>
      <c r="SE59" s="374"/>
      <c r="SF59" s="375"/>
      <c r="SG59" s="374"/>
      <c r="SH59" s="375"/>
      <c r="SI59" s="374"/>
      <c r="SJ59" s="375"/>
      <c r="SK59" s="374"/>
      <c r="SL59" s="375"/>
      <c r="SM59" s="374"/>
      <c r="SN59" s="375"/>
      <c r="SO59" s="374"/>
      <c r="SP59" s="375"/>
      <c r="SQ59" s="374"/>
      <c r="SR59" s="375"/>
      <c r="SS59" s="374"/>
      <c r="ST59" s="375"/>
      <c r="SU59" s="374"/>
      <c r="SV59" s="375"/>
      <c r="SW59" s="374"/>
      <c r="SX59" s="375"/>
      <c r="SY59" s="374"/>
      <c r="SZ59" s="375"/>
      <c r="TA59" s="374"/>
      <c r="TB59" s="375"/>
      <c r="TC59" s="374"/>
      <c r="TD59" s="375"/>
      <c r="TE59" s="374"/>
      <c r="TF59" s="375"/>
      <c r="TG59" s="374"/>
      <c r="TH59" s="375"/>
      <c r="TI59" s="374"/>
      <c r="TJ59" s="375"/>
      <c r="TK59" s="374"/>
      <c r="TL59" s="375"/>
      <c r="TM59" s="374"/>
      <c r="TN59" s="375"/>
      <c r="TO59" s="374"/>
      <c r="TP59" s="375"/>
      <c r="TQ59" s="374"/>
      <c r="TR59" s="375"/>
      <c r="TS59" s="374"/>
      <c r="TT59" s="375"/>
      <c r="TU59" s="374"/>
      <c r="TV59" s="375"/>
      <c r="TW59" s="374"/>
      <c r="TX59" s="375"/>
      <c r="TY59" s="374"/>
      <c r="TZ59" s="375"/>
      <c r="UA59" s="374"/>
      <c r="UB59" s="375"/>
      <c r="UC59" s="374"/>
      <c r="UD59" s="375"/>
      <c r="UE59" s="374"/>
      <c r="UF59" s="375"/>
      <c r="UG59" s="374"/>
      <c r="UH59" s="375"/>
      <c r="UI59" s="374"/>
      <c r="UJ59" s="375"/>
      <c r="UK59" s="374"/>
      <c r="UL59" s="375"/>
      <c r="UM59" s="374"/>
      <c r="UN59" s="375"/>
      <c r="UO59" s="374"/>
      <c r="UP59" s="375"/>
      <c r="UQ59" s="374"/>
      <c r="UR59" s="375"/>
      <c r="US59" s="374"/>
      <c r="UT59" s="375"/>
      <c r="UU59" s="374"/>
      <c r="UV59" s="375"/>
      <c r="UW59" s="374"/>
      <c r="UX59" s="375"/>
      <c r="UY59" s="374"/>
      <c r="UZ59" s="375"/>
      <c r="VA59" s="374"/>
      <c r="VB59" s="375"/>
      <c r="VC59" s="374"/>
      <c r="VD59" s="375"/>
      <c r="VE59" s="374"/>
      <c r="VF59" s="375"/>
      <c r="VG59" s="374"/>
      <c r="VH59" s="375"/>
      <c r="VI59" s="374"/>
      <c r="VJ59" s="375"/>
      <c r="VK59" s="374"/>
      <c r="VL59" s="375"/>
      <c r="VM59" s="374"/>
      <c r="VN59" s="375"/>
      <c r="VO59" s="374"/>
      <c r="VP59" s="375"/>
      <c r="VQ59" s="374"/>
      <c r="VR59" s="375"/>
      <c r="VS59" s="374"/>
      <c r="VT59" s="375"/>
      <c r="VU59" s="374"/>
      <c r="VV59" s="375"/>
      <c r="VW59" s="374"/>
      <c r="VX59" s="375"/>
      <c r="VY59" s="374"/>
      <c r="VZ59" s="375"/>
      <c r="WA59" s="374"/>
      <c r="WB59" s="375"/>
      <c r="WC59" s="374"/>
      <c r="WD59" s="375"/>
      <c r="WE59" s="374"/>
      <c r="WF59" s="375"/>
      <c r="WG59" s="374"/>
      <c r="WH59" s="375"/>
      <c r="WI59" s="374"/>
      <c r="WJ59" s="375"/>
      <c r="WK59" s="374"/>
      <c r="WL59" s="375"/>
      <c r="WM59" s="374"/>
      <c r="WN59" s="375"/>
      <c r="WO59" s="374"/>
      <c r="WP59" s="375"/>
      <c r="WQ59" s="374"/>
      <c r="WR59" s="375"/>
      <c r="WS59" s="374"/>
      <c r="WT59" s="375"/>
      <c r="WU59" s="374"/>
      <c r="WV59" s="375"/>
      <c r="WW59" s="374"/>
      <c r="WX59" s="375"/>
      <c r="WY59" s="374"/>
      <c r="WZ59" s="375"/>
      <c r="XA59" s="374"/>
      <c r="XB59" s="375"/>
      <c r="XC59" s="374"/>
      <c r="XD59" s="375"/>
      <c r="XE59" s="374"/>
      <c r="XF59" s="375"/>
      <c r="XG59" s="374"/>
      <c r="XH59" s="375"/>
      <c r="XI59" s="374"/>
      <c r="XJ59" s="375"/>
      <c r="XK59" s="374"/>
      <c r="XL59" s="375"/>
      <c r="XM59" s="374"/>
      <c r="XN59" s="375"/>
      <c r="XO59" s="374"/>
      <c r="XP59" s="375"/>
      <c r="XQ59" s="374"/>
      <c r="XR59" s="375"/>
      <c r="XS59" s="374"/>
      <c r="XT59" s="375"/>
      <c r="XU59" s="374"/>
      <c r="XV59" s="375"/>
      <c r="XW59" s="374"/>
      <c r="XX59" s="375"/>
      <c r="XY59" s="374"/>
      <c r="XZ59" s="375"/>
      <c r="YA59" s="374"/>
      <c r="YB59" s="375"/>
      <c r="YC59" s="374"/>
      <c r="YD59" s="375"/>
      <c r="YE59" s="374"/>
      <c r="YF59" s="375"/>
      <c r="YG59" s="374"/>
      <c r="YH59" s="375"/>
      <c r="YI59" s="374"/>
      <c r="YJ59" s="375"/>
      <c r="YK59" s="374"/>
      <c r="YL59" s="375"/>
      <c r="YM59" s="374"/>
      <c r="YN59" s="375"/>
      <c r="YO59" s="374"/>
      <c r="YP59" s="375"/>
      <c r="YQ59" s="374"/>
      <c r="YR59" s="375"/>
      <c r="YS59" s="374"/>
      <c r="YT59" s="375"/>
      <c r="YU59" s="374"/>
      <c r="YV59" s="375"/>
      <c r="YW59" s="374"/>
      <c r="YX59" s="375"/>
      <c r="YY59" s="374"/>
      <c r="YZ59" s="375"/>
      <c r="ZA59" s="374"/>
      <c r="ZB59" s="375"/>
      <c r="ZC59" s="374"/>
      <c r="ZD59" s="375"/>
      <c r="ZE59" s="374"/>
      <c r="ZF59" s="375"/>
      <c r="ZG59" s="374"/>
      <c r="ZH59" s="375"/>
      <c r="ZI59" s="374"/>
      <c r="ZJ59" s="375"/>
      <c r="ZK59" s="374"/>
      <c r="ZL59" s="375"/>
      <c r="ZM59" s="374"/>
      <c r="ZN59" s="375"/>
      <c r="ZO59" s="374"/>
      <c r="ZP59" s="375"/>
      <c r="ZQ59" s="374"/>
      <c r="ZR59" s="375"/>
      <c r="ZS59" s="374"/>
      <c r="ZT59" s="375"/>
      <c r="ZU59" s="374"/>
      <c r="ZV59" s="375"/>
      <c r="ZW59" s="374"/>
      <c r="ZX59" s="375"/>
      <c r="ZY59" s="374"/>
      <c r="ZZ59" s="375"/>
      <c r="AAA59" s="374"/>
      <c r="AAB59" s="375"/>
      <c r="AAC59" s="374"/>
      <c r="AAD59" s="375"/>
      <c r="AAE59" s="374"/>
      <c r="AAF59" s="375"/>
      <c r="AAG59" s="374"/>
      <c r="AAH59" s="375"/>
      <c r="AAI59" s="374"/>
      <c r="AAJ59" s="375"/>
      <c r="AAK59" s="374"/>
      <c r="AAL59" s="375"/>
      <c r="AAM59" s="374"/>
      <c r="AAN59" s="375"/>
      <c r="AAO59" s="374"/>
      <c r="AAP59" s="375"/>
      <c r="AAQ59" s="374"/>
      <c r="AAR59" s="375"/>
      <c r="AAS59" s="374"/>
      <c r="AAT59" s="375"/>
      <c r="AAU59" s="374"/>
      <c r="AAV59" s="375"/>
      <c r="AAW59" s="374"/>
      <c r="AAX59" s="375"/>
      <c r="AAY59" s="374"/>
      <c r="AAZ59" s="375"/>
      <c r="ABA59" s="374"/>
      <c r="ABB59" s="375"/>
      <c r="ABC59" s="374"/>
      <c r="ABD59" s="375"/>
      <c r="ABE59" s="374"/>
      <c r="ABF59" s="375"/>
      <c r="ABG59" s="374"/>
      <c r="ABH59" s="375"/>
      <c r="ABI59" s="374"/>
      <c r="ABJ59" s="375"/>
      <c r="ABK59" s="374"/>
      <c r="ABL59" s="375"/>
      <c r="ABM59" s="374"/>
      <c r="ABN59" s="375"/>
      <c r="ABO59" s="374"/>
      <c r="ABP59" s="375"/>
      <c r="ABQ59" s="374"/>
      <c r="ABR59" s="375"/>
      <c r="ABS59" s="374"/>
      <c r="ABT59" s="375"/>
      <c r="ABU59" s="374"/>
      <c r="ABV59" s="375"/>
      <c r="ABW59" s="374"/>
      <c r="ABX59" s="375"/>
      <c r="ABY59" s="374"/>
      <c r="ABZ59" s="375"/>
      <c r="ACA59" s="374"/>
      <c r="ACB59" s="375"/>
      <c r="ACC59" s="374"/>
      <c r="ACD59" s="375"/>
      <c r="ACE59" s="374"/>
      <c r="ACF59" s="375"/>
      <c r="ACG59" s="374"/>
      <c r="ACH59" s="375"/>
      <c r="ACI59" s="374"/>
      <c r="ACJ59" s="375"/>
      <c r="ACK59" s="374"/>
      <c r="ACL59" s="375"/>
      <c r="ACM59" s="374"/>
      <c r="ACN59" s="375"/>
      <c r="ACO59" s="374"/>
      <c r="ACP59" s="375"/>
      <c r="ACQ59" s="374"/>
      <c r="ACR59" s="375"/>
      <c r="ACS59" s="374"/>
      <c r="ACT59" s="375"/>
      <c r="ACU59" s="374"/>
      <c r="ACV59" s="375"/>
      <c r="ACW59" s="374"/>
      <c r="ACX59" s="375"/>
      <c r="ACY59" s="374"/>
      <c r="ACZ59" s="375"/>
      <c r="ADA59" s="374"/>
      <c r="ADB59" s="375"/>
      <c r="ADC59" s="374"/>
      <c r="ADD59" s="375"/>
      <c r="ADE59" s="374"/>
      <c r="ADF59" s="375"/>
      <c r="ADG59" s="374"/>
      <c r="ADH59" s="375"/>
      <c r="ADI59" s="374"/>
      <c r="ADJ59" s="375"/>
      <c r="ADK59" s="374"/>
      <c r="ADL59" s="375"/>
      <c r="ADM59" s="374"/>
      <c r="ADN59" s="375"/>
      <c r="ADO59" s="374"/>
      <c r="ADP59" s="375"/>
      <c r="ADQ59" s="374"/>
      <c r="ADR59" s="375"/>
      <c r="ADS59" s="374"/>
      <c r="ADT59" s="375"/>
      <c r="ADU59" s="374"/>
      <c r="ADV59" s="375"/>
      <c r="ADW59" s="374"/>
      <c r="ADX59" s="375"/>
      <c r="ADY59" s="374"/>
      <c r="ADZ59" s="375"/>
      <c r="AEA59" s="374"/>
      <c r="AEB59" s="375"/>
      <c r="AEC59" s="374"/>
      <c r="AED59" s="375"/>
      <c r="AEE59" s="374"/>
      <c r="AEF59" s="375"/>
      <c r="AEG59" s="374"/>
      <c r="AEH59" s="375"/>
      <c r="AEI59" s="374"/>
      <c r="AEJ59" s="375"/>
      <c r="AEK59" s="374"/>
      <c r="AEL59" s="375"/>
      <c r="AEM59" s="374"/>
      <c r="AEN59" s="375"/>
      <c r="AEO59" s="374"/>
      <c r="AEP59" s="375"/>
      <c r="AEQ59" s="374"/>
      <c r="AER59" s="375"/>
      <c r="AES59" s="374"/>
      <c r="AET59" s="375"/>
      <c r="AEU59" s="374"/>
      <c r="AEV59" s="375"/>
      <c r="AEW59" s="374"/>
      <c r="AEX59" s="375"/>
      <c r="AEY59" s="374"/>
      <c r="AEZ59" s="375"/>
      <c r="AFA59" s="374"/>
      <c r="AFB59" s="375"/>
      <c r="AFC59" s="374"/>
      <c r="AFD59" s="375"/>
      <c r="AFE59" s="374"/>
      <c r="AFF59" s="375"/>
      <c r="AFG59" s="374"/>
      <c r="AFH59" s="375"/>
      <c r="AFI59" s="374"/>
      <c r="AFJ59" s="375"/>
      <c r="AFK59" s="374"/>
      <c r="AFL59" s="375"/>
      <c r="AFM59" s="374"/>
      <c r="AFN59" s="375"/>
      <c r="AFO59" s="374"/>
      <c r="AFP59" s="375"/>
      <c r="AFQ59" s="374"/>
      <c r="AFR59" s="375"/>
      <c r="AFS59" s="374"/>
      <c r="AFT59" s="375"/>
      <c r="AFU59" s="374"/>
      <c r="AFV59" s="375"/>
      <c r="AFW59" s="374"/>
      <c r="AFX59" s="375"/>
      <c r="AFY59" s="374"/>
      <c r="AFZ59" s="375"/>
      <c r="AGA59" s="374"/>
      <c r="AGB59" s="375"/>
      <c r="AGC59" s="374"/>
      <c r="AGD59" s="375"/>
      <c r="AGE59" s="374"/>
      <c r="AGF59" s="375"/>
      <c r="AGG59" s="374"/>
      <c r="AGH59" s="375"/>
      <c r="AGI59" s="374"/>
      <c r="AGJ59" s="375"/>
      <c r="AGK59" s="374"/>
      <c r="AGL59" s="375"/>
      <c r="AGM59" s="374"/>
      <c r="AGN59" s="375"/>
      <c r="AGO59" s="374"/>
      <c r="AGP59" s="375"/>
      <c r="AGQ59" s="374"/>
      <c r="AGR59" s="375"/>
      <c r="AGS59" s="374"/>
      <c r="AGT59" s="375"/>
      <c r="AGU59" s="374"/>
      <c r="AGV59" s="375"/>
      <c r="AGW59" s="374"/>
      <c r="AGX59" s="375"/>
      <c r="AGY59" s="374"/>
      <c r="AGZ59" s="375"/>
      <c r="AHA59" s="374"/>
      <c r="AHB59" s="375"/>
      <c r="AHC59" s="374"/>
      <c r="AHD59" s="375"/>
      <c r="AHE59" s="374"/>
      <c r="AHF59" s="375"/>
      <c r="AHG59" s="374"/>
      <c r="AHH59" s="375"/>
      <c r="AHI59" s="374"/>
      <c r="AHJ59" s="375"/>
      <c r="AHK59" s="374"/>
      <c r="AHL59" s="375"/>
      <c r="AHM59" s="374"/>
      <c r="AHN59" s="375"/>
      <c r="AHO59" s="374"/>
      <c r="AHP59" s="375"/>
      <c r="AHQ59" s="374"/>
      <c r="AHR59" s="375"/>
      <c r="AHS59" s="374"/>
      <c r="AHT59" s="375"/>
      <c r="AHU59" s="374"/>
      <c r="AHV59" s="375"/>
      <c r="AHW59" s="374"/>
      <c r="AHX59" s="375"/>
      <c r="AHY59" s="374"/>
      <c r="AHZ59" s="375"/>
      <c r="AIA59" s="374"/>
      <c r="AIB59" s="375"/>
      <c r="AIC59" s="374"/>
      <c r="AID59" s="375"/>
      <c r="AIE59" s="374"/>
      <c r="AIF59" s="375"/>
      <c r="AIG59" s="374"/>
      <c r="AIH59" s="375"/>
      <c r="AII59" s="374"/>
      <c r="AIJ59" s="375"/>
      <c r="AIK59" s="374"/>
      <c r="AIL59" s="375"/>
      <c r="AIM59" s="374"/>
      <c r="AIN59" s="375"/>
      <c r="AIO59" s="374"/>
      <c r="AIP59" s="375"/>
      <c r="AIQ59" s="374"/>
      <c r="AIR59" s="375"/>
      <c r="AIS59" s="374"/>
      <c r="AIT59" s="375"/>
      <c r="AIU59" s="374"/>
      <c r="AIV59" s="375"/>
      <c r="AIW59" s="374"/>
      <c r="AIX59" s="375"/>
      <c r="AIY59" s="374"/>
      <c r="AIZ59" s="375"/>
      <c r="AJA59" s="374"/>
      <c r="AJB59" s="375"/>
      <c r="AJC59" s="374"/>
      <c r="AJD59" s="375"/>
      <c r="AJE59" s="374"/>
      <c r="AJF59" s="375"/>
      <c r="AJG59" s="374"/>
      <c r="AJH59" s="375"/>
      <c r="AJI59" s="374"/>
      <c r="AJJ59" s="375"/>
      <c r="AJK59" s="374"/>
      <c r="AJL59" s="375"/>
      <c r="AJM59" s="374"/>
      <c r="AJN59" s="375"/>
      <c r="AJO59" s="374"/>
      <c r="AJP59" s="375"/>
      <c r="AJQ59" s="374"/>
      <c r="AJR59" s="375"/>
      <c r="AJS59" s="374"/>
      <c r="AJT59" s="375"/>
      <c r="AJU59" s="374"/>
      <c r="AJV59" s="375"/>
      <c r="AJW59" s="374"/>
      <c r="AJX59" s="375"/>
      <c r="AJY59" s="374"/>
      <c r="AJZ59" s="375"/>
      <c r="AKA59" s="374"/>
      <c r="AKB59" s="375"/>
      <c r="AKC59" s="374"/>
      <c r="AKD59" s="375"/>
      <c r="AKE59" s="374"/>
      <c r="AKF59" s="375"/>
      <c r="AKG59" s="374"/>
      <c r="AKH59" s="375"/>
      <c r="AKI59" s="374"/>
      <c r="AKJ59" s="375"/>
      <c r="AKK59" s="374"/>
      <c r="AKL59" s="375"/>
      <c r="AKM59" s="374"/>
      <c r="AKN59" s="375"/>
      <c r="AKO59" s="374"/>
      <c r="AKP59" s="375"/>
      <c r="AKQ59" s="374"/>
      <c r="AKR59" s="375"/>
      <c r="AKS59" s="374"/>
      <c r="AKT59" s="375"/>
      <c r="AKU59" s="374"/>
      <c r="AKV59" s="375"/>
      <c r="AKW59" s="374"/>
      <c r="AKX59" s="375"/>
      <c r="AKY59" s="374"/>
      <c r="AKZ59" s="375"/>
      <c r="ALA59" s="374"/>
      <c r="ALB59" s="375"/>
      <c r="ALC59" s="374"/>
      <c r="ALD59" s="375"/>
      <c r="ALE59" s="374"/>
      <c r="ALF59" s="375"/>
      <c r="ALG59" s="374"/>
      <c r="ALH59" s="375"/>
      <c r="ALI59" s="374"/>
      <c r="ALJ59" s="375"/>
      <c r="ALK59" s="374"/>
      <c r="ALL59" s="375"/>
      <c r="ALM59" s="374"/>
      <c r="ALN59" s="375"/>
      <c r="ALO59" s="374"/>
      <c r="ALP59" s="375"/>
      <c r="ALQ59" s="374"/>
      <c r="ALR59" s="375"/>
      <c r="ALS59" s="374"/>
      <c r="ALT59" s="375"/>
      <c r="ALU59" s="374"/>
      <c r="ALV59" s="375"/>
      <c r="ALW59" s="374"/>
      <c r="ALX59" s="375"/>
      <c r="ALY59" s="374"/>
      <c r="ALZ59" s="375"/>
      <c r="AMA59" s="374"/>
      <c r="AMB59" s="375"/>
      <c r="AMC59" s="374"/>
      <c r="AMD59" s="375"/>
      <c r="AME59" s="374"/>
      <c r="AMF59" s="375"/>
      <c r="AMG59" s="374"/>
      <c r="AMH59" s="375"/>
      <c r="AMI59" s="374"/>
      <c r="AMJ59" s="375"/>
      <c r="AMK59" s="374"/>
      <c r="AML59" s="375"/>
      <c r="AMM59" s="374"/>
      <c r="AMN59" s="375"/>
      <c r="AMO59" s="374"/>
      <c r="AMP59" s="375"/>
      <c r="AMQ59" s="374"/>
      <c r="AMR59" s="375"/>
      <c r="AMS59" s="374"/>
      <c r="AMT59" s="375"/>
      <c r="AMU59" s="374"/>
      <c r="AMV59" s="375"/>
      <c r="AMW59" s="374"/>
      <c r="AMX59" s="375"/>
      <c r="AMY59" s="374"/>
      <c r="AMZ59" s="375"/>
      <c r="ANA59" s="374"/>
      <c r="ANB59" s="375"/>
      <c r="ANC59" s="374"/>
      <c r="AND59" s="375"/>
      <c r="ANE59" s="374"/>
      <c r="ANF59" s="375"/>
      <c r="ANG59" s="374"/>
      <c r="ANH59" s="375"/>
      <c r="ANI59" s="374"/>
      <c r="ANJ59" s="375"/>
      <c r="ANK59" s="374"/>
      <c r="ANL59" s="375"/>
      <c r="ANM59" s="374"/>
      <c r="ANN59" s="375"/>
      <c r="ANO59" s="374"/>
      <c r="ANP59" s="375"/>
      <c r="ANQ59" s="374"/>
      <c r="ANR59" s="375"/>
      <c r="ANS59" s="374"/>
      <c r="ANT59" s="375"/>
      <c r="ANU59" s="374"/>
      <c r="ANV59" s="375"/>
      <c r="ANW59" s="374"/>
      <c r="ANX59" s="375"/>
      <c r="ANY59" s="374"/>
      <c r="ANZ59" s="375"/>
      <c r="AOA59" s="374"/>
      <c r="AOB59" s="375"/>
      <c r="AOC59" s="374"/>
      <c r="AOD59" s="375"/>
      <c r="AOE59" s="374"/>
      <c r="AOF59" s="375"/>
      <c r="AOG59" s="374"/>
      <c r="AOH59" s="375"/>
      <c r="AOI59" s="374"/>
      <c r="AOJ59" s="375"/>
      <c r="AOK59" s="374"/>
      <c r="AOL59" s="375"/>
      <c r="AOM59" s="374"/>
      <c r="AON59" s="375"/>
      <c r="AOO59" s="374"/>
      <c r="AOP59" s="375"/>
      <c r="AOQ59" s="374"/>
      <c r="AOR59" s="375"/>
      <c r="AOS59" s="374"/>
      <c r="AOT59" s="375"/>
      <c r="AOU59" s="374"/>
      <c r="AOV59" s="375"/>
      <c r="AOW59" s="374"/>
      <c r="AOX59" s="375"/>
      <c r="AOY59" s="374"/>
      <c r="AOZ59" s="375"/>
      <c r="APA59" s="374"/>
      <c r="APB59" s="375"/>
      <c r="APC59" s="374"/>
      <c r="APD59" s="375"/>
      <c r="APE59" s="374"/>
      <c r="APF59" s="375"/>
      <c r="APG59" s="374"/>
      <c r="APH59" s="375"/>
      <c r="API59" s="374"/>
      <c r="APJ59" s="375"/>
      <c r="APK59" s="374"/>
      <c r="APL59" s="375"/>
      <c r="APM59" s="374"/>
      <c r="APN59" s="375"/>
      <c r="APO59" s="374"/>
      <c r="APP59" s="375"/>
      <c r="APQ59" s="374"/>
      <c r="APR59" s="375"/>
      <c r="APS59" s="374"/>
      <c r="APT59" s="375"/>
      <c r="APU59" s="374"/>
      <c r="APV59" s="375"/>
      <c r="APW59" s="374"/>
      <c r="APX59" s="375"/>
      <c r="APY59" s="374"/>
      <c r="APZ59" s="375"/>
      <c r="AQA59" s="374"/>
      <c r="AQB59" s="375"/>
      <c r="AQC59" s="374"/>
      <c r="AQD59" s="375"/>
      <c r="AQE59" s="374"/>
      <c r="AQF59" s="375"/>
      <c r="AQG59" s="374"/>
      <c r="AQH59" s="375"/>
      <c r="AQI59" s="374"/>
      <c r="AQJ59" s="375"/>
      <c r="AQK59" s="374"/>
      <c r="AQL59" s="375"/>
      <c r="AQM59" s="374"/>
      <c r="AQN59" s="375"/>
      <c r="AQO59" s="374"/>
      <c r="AQP59" s="375"/>
      <c r="AQQ59" s="374"/>
      <c r="AQR59" s="375"/>
      <c r="AQS59" s="374"/>
      <c r="AQT59" s="375"/>
      <c r="AQU59" s="374"/>
      <c r="AQV59" s="375"/>
      <c r="AQW59" s="374"/>
      <c r="AQX59" s="375"/>
      <c r="AQY59" s="374"/>
      <c r="AQZ59" s="375"/>
      <c r="ARA59" s="374"/>
      <c r="ARB59" s="375"/>
      <c r="ARC59" s="374"/>
      <c r="ARD59" s="375"/>
      <c r="ARE59" s="374"/>
      <c r="ARF59" s="375"/>
      <c r="ARG59" s="374"/>
      <c r="ARH59" s="375"/>
      <c r="ARI59" s="374"/>
      <c r="ARJ59" s="375"/>
      <c r="ARK59" s="374"/>
      <c r="ARL59" s="375"/>
      <c r="ARM59" s="374"/>
      <c r="ARN59" s="375"/>
      <c r="ARO59" s="374"/>
      <c r="ARP59" s="375"/>
      <c r="ARQ59" s="374"/>
      <c r="ARR59" s="375"/>
      <c r="ARS59" s="374"/>
      <c r="ART59" s="375"/>
      <c r="ARU59" s="374"/>
      <c r="ARV59" s="375"/>
      <c r="ARW59" s="374"/>
      <c r="ARX59" s="375"/>
      <c r="ARY59" s="374"/>
      <c r="ARZ59" s="375"/>
      <c r="ASA59" s="374"/>
      <c r="ASB59" s="375"/>
      <c r="ASC59" s="374"/>
      <c r="ASD59" s="375"/>
      <c r="ASE59" s="374"/>
      <c r="ASF59" s="375"/>
      <c r="ASG59" s="374"/>
      <c r="ASH59" s="375"/>
      <c r="ASI59" s="374"/>
      <c r="ASJ59" s="375"/>
      <c r="ASK59" s="374"/>
      <c r="ASL59" s="375"/>
      <c r="ASM59" s="374"/>
      <c r="ASN59" s="375"/>
      <c r="ASO59" s="374"/>
      <c r="ASP59" s="375"/>
      <c r="ASQ59" s="374"/>
      <c r="ASR59" s="375"/>
      <c r="ASS59" s="374"/>
      <c r="AST59" s="375"/>
      <c r="ASU59" s="374"/>
      <c r="ASV59" s="375"/>
      <c r="ASW59" s="374"/>
      <c r="ASX59" s="375"/>
      <c r="ASY59" s="374"/>
      <c r="ASZ59" s="375"/>
      <c r="ATA59" s="374"/>
      <c r="ATB59" s="375"/>
      <c r="ATC59" s="374"/>
      <c r="ATD59" s="375"/>
      <c r="ATE59" s="374"/>
      <c r="ATF59" s="375"/>
      <c r="ATG59" s="374"/>
      <c r="ATH59" s="375"/>
      <c r="ATI59" s="374"/>
      <c r="ATJ59" s="375"/>
      <c r="ATK59" s="374"/>
      <c r="ATL59" s="375"/>
      <c r="ATM59" s="374"/>
      <c r="ATN59" s="375"/>
      <c r="ATO59" s="374"/>
      <c r="ATP59" s="375"/>
      <c r="ATQ59" s="374"/>
      <c r="ATR59" s="375"/>
      <c r="ATS59" s="374"/>
      <c r="ATT59" s="375"/>
      <c r="ATU59" s="374"/>
      <c r="ATV59" s="375"/>
      <c r="ATW59" s="374"/>
      <c r="ATX59" s="375"/>
      <c r="ATY59" s="374"/>
      <c r="ATZ59" s="375"/>
      <c r="AUA59" s="374"/>
      <c r="AUB59" s="375"/>
      <c r="AUC59" s="374"/>
      <c r="AUD59" s="375"/>
      <c r="AUE59" s="374"/>
      <c r="AUF59" s="375"/>
      <c r="AUG59" s="374"/>
      <c r="AUH59" s="375"/>
      <c r="AUI59" s="374"/>
      <c r="AUJ59" s="375"/>
      <c r="AUK59" s="374"/>
      <c r="AUL59" s="375"/>
      <c r="AUM59" s="374"/>
      <c r="AUN59" s="375"/>
      <c r="AUO59" s="374"/>
      <c r="AUP59" s="375"/>
      <c r="AUQ59" s="374"/>
      <c r="AUR59" s="375"/>
      <c r="AUS59" s="374"/>
      <c r="AUT59" s="375"/>
      <c r="AUU59" s="374"/>
      <c r="AUV59" s="375"/>
      <c r="AUW59" s="374"/>
      <c r="AUX59" s="375"/>
      <c r="AUY59" s="374"/>
      <c r="AUZ59" s="375"/>
      <c r="AVA59" s="374"/>
      <c r="AVB59" s="375"/>
      <c r="AVC59" s="374"/>
      <c r="AVD59" s="375"/>
      <c r="AVE59" s="374"/>
      <c r="AVF59" s="375"/>
      <c r="AVG59" s="374"/>
      <c r="AVH59" s="375"/>
      <c r="AVI59" s="374"/>
      <c r="AVJ59" s="375"/>
      <c r="AVK59" s="374"/>
      <c r="AVL59" s="375"/>
      <c r="AVM59" s="374"/>
      <c r="AVN59" s="375"/>
      <c r="AVO59" s="374"/>
      <c r="AVP59" s="375"/>
      <c r="AVQ59" s="374"/>
      <c r="AVR59" s="375"/>
      <c r="AVS59" s="374"/>
      <c r="AVT59" s="375"/>
      <c r="AVU59" s="374"/>
      <c r="AVV59" s="375"/>
      <c r="AVW59" s="374"/>
      <c r="AVX59" s="375"/>
      <c r="AVY59" s="374"/>
      <c r="AVZ59" s="375"/>
      <c r="AWA59" s="374"/>
      <c r="AWB59" s="375"/>
      <c r="AWC59" s="374"/>
      <c r="AWD59" s="375"/>
      <c r="AWE59" s="374"/>
      <c r="AWF59" s="375"/>
      <c r="AWG59" s="374"/>
      <c r="AWH59" s="375"/>
      <c r="AWI59" s="374"/>
      <c r="AWJ59" s="375"/>
      <c r="AWK59" s="374"/>
      <c r="AWL59" s="375"/>
      <c r="AWM59" s="374"/>
      <c r="AWN59" s="375"/>
      <c r="AWO59" s="374"/>
      <c r="AWP59" s="375"/>
      <c r="AWQ59" s="374"/>
      <c r="AWR59" s="375"/>
      <c r="AWS59" s="374"/>
      <c r="AWT59" s="375"/>
      <c r="AWU59" s="374"/>
      <c r="AWV59" s="375"/>
      <c r="AWW59" s="374"/>
      <c r="AWX59" s="375"/>
      <c r="AWY59" s="374"/>
      <c r="AWZ59" s="375"/>
      <c r="AXA59" s="374"/>
      <c r="AXB59" s="375"/>
      <c r="AXC59" s="374"/>
      <c r="AXD59" s="375"/>
      <c r="AXE59" s="374"/>
      <c r="AXF59" s="375"/>
      <c r="AXG59" s="374"/>
      <c r="AXH59" s="375"/>
      <c r="AXI59" s="374"/>
      <c r="AXJ59" s="375"/>
      <c r="AXK59" s="374"/>
      <c r="AXL59" s="375"/>
      <c r="AXM59" s="374"/>
      <c r="AXN59" s="375"/>
      <c r="AXO59" s="374"/>
      <c r="AXP59" s="375"/>
      <c r="AXQ59" s="374"/>
      <c r="AXR59" s="375"/>
      <c r="AXS59" s="374"/>
      <c r="AXT59" s="375"/>
      <c r="AXU59" s="374"/>
      <c r="AXV59" s="375"/>
      <c r="AXW59" s="374"/>
      <c r="AXX59" s="375"/>
      <c r="AXY59" s="374"/>
      <c r="AXZ59" s="375"/>
      <c r="AYA59" s="374"/>
      <c r="AYB59" s="375"/>
      <c r="AYC59" s="374"/>
      <c r="AYD59" s="375"/>
      <c r="AYE59" s="374"/>
      <c r="AYF59" s="375"/>
      <c r="AYG59" s="374"/>
      <c r="AYH59" s="375"/>
      <c r="AYI59" s="374"/>
      <c r="AYJ59" s="375"/>
      <c r="AYK59" s="374"/>
      <c r="AYL59" s="375"/>
      <c r="AYM59" s="374"/>
      <c r="AYN59" s="375"/>
      <c r="AYO59" s="374"/>
      <c r="AYP59" s="375"/>
      <c r="AYQ59" s="374"/>
      <c r="AYR59" s="375"/>
      <c r="AYS59" s="374"/>
      <c r="AYT59" s="375"/>
      <c r="AYU59" s="374"/>
      <c r="AYV59" s="375"/>
      <c r="AYW59" s="374"/>
      <c r="AYX59" s="375"/>
      <c r="AYY59" s="374"/>
      <c r="AYZ59" s="375"/>
      <c r="AZA59" s="374"/>
      <c r="AZB59" s="375"/>
      <c r="AZC59" s="374"/>
      <c r="AZD59" s="375"/>
      <c r="AZE59" s="374"/>
      <c r="AZF59" s="375"/>
      <c r="AZG59" s="374"/>
      <c r="AZH59" s="375"/>
      <c r="AZI59" s="374"/>
      <c r="AZJ59" s="375"/>
      <c r="AZK59" s="374"/>
      <c r="AZL59" s="375"/>
      <c r="AZM59" s="374"/>
      <c r="AZN59" s="375"/>
      <c r="AZO59" s="374"/>
      <c r="AZP59" s="375"/>
      <c r="AZQ59" s="374"/>
      <c r="AZR59" s="375"/>
      <c r="AZS59" s="374"/>
      <c r="AZT59" s="375"/>
      <c r="AZU59" s="374"/>
      <c r="AZV59" s="375"/>
      <c r="AZW59" s="374"/>
      <c r="AZX59" s="375"/>
      <c r="AZY59" s="374"/>
      <c r="AZZ59" s="375"/>
      <c r="BAA59" s="374"/>
      <c r="BAB59" s="375"/>
      <c r="BAC59" s="374"/>
      <c r="BAD59" s="375"/>
      <c r="BAE59" s="374"/>
      <c r="BAF59" s="375"/>
      <c r="BAG59" s="374"/>
      <c r="BAH59" s="375"/>
      <c r="BAI59" s="374"/>
      <c r="BAJ59" s="375"/>
      <c r="BAK59" s="374"/>
      <c r="BAL59" s="375"/>
      <c r="BAM59" s="374"/>
      <c r="BAN59" s="375"/>
      <c r="BAO59" s="374"/>
      <c r="BAP59" s="375"/>
      <c r="BAQ59" s="374"/>
      <c r="BAR59" s="375"/>
      <c r="BAS59" s="374"/>
      <c r="BAT59" s="375"/>
      <c r="BAU59" s="374"/>
      <c r="BAV59" s="375"/>
      <c r="BAW59" s="374"/>
      <c r="BAX59" s="375"/>
      <c r="BAY59" s="374"/>
      <c r="BAZ59" s="375"/>
      <c r="BBA59" s="374"/>
      <c r="BBB59" s="375"/>
      <c r="BBC59" s="374"/>
      <c r="BBD59" s="375"/>
      <c r="BBE59" s="374"/>
      <c r="BBF59" s="375"/>
      <c r="BBG59" s="374"/>
      <c r="BBH59" s="375"/>
      <c r="BBI59" s="374"/>
      <c r="BBJ59" s="375"/>
      <c r="BBK59" s="374"/>
      <c r="BBL59" s="375"/>
      <c r="BBM59" s="374"/>
      <c r="BBN59" s="375"/>
      <c r="BBO59" s="374"/>
      <c r="BBP59" s="375"/>
      <c r="BBQ59" s="374"/>
      <c r="BBR59" s="375"/>
      <c r="BBS59" s="374"/>
      <c r="BBT59" s="375"/>
      <c r="BBU59" s="374"/>
      <c r="BBV59" s="375"/>
      <c r="BBW59" s="374"/>
      <c r="BBX59" s="375"/>
      <c r="BBY59" s="374"/>
      <c r="BBZ59" s="375"/>
      <c r="BCA59" s="374"/>
      <c r="BCB59" s="375"/>
      <c r="BCC59" s="374"/>
      <c r="BCD59" s="375"/>
      <c r="BCE59" s="374"/>
      <c r="BCF59" s="375"/>
      <c r="BCG59" s="374"/>
      <c r="BCH59" s="375"/>
      <c r="BCI59" s="374"/>
      <c r="BCJ59" s="375"/>
      <c r="BCK59" s="374"/>
      <c r="BCL59" s="375"/>
      <c r="BCM59" s="374"/>
      <c r="BCN59" s="375"/>
      <c r="BCO59" s="374"/>
      <c r="BCP59" s="375"/>
      <c r="BCQ59" s="374"/>
      <c r="BCR59" s="375"/>
      <c r="BCS59" s="374"/>
      <c r="BCT59" s="375"/>
      <c r="BCU59" s="374"/>
      <c r="BCV59" s="375"/>
      <c r="BCW59" s="374"/>
      <c r="BCX59" s="375"/>
      <c r="BCY59" s="374"/>
      <c r="BCZ59" s="375"/>
      <c r="BDA59" s="374"/>
      <c r="BDB59" s="375"/>
      <c r="BDC59" s="374"/>
      <c r="BDD59" s="375"/>
      <c r="BDE59" s="374"/>
      <c r="BDF59" s="375"/>
      <c r="BDG59" s="374"/>
      <c r="BDH59" s="375"/>
      <c r="BDI59" s="374"/>
      <c r="BDJ59" s="375"/>
      <c r="BDK59" s="374"/>
      <c r="BDL59" s="375"/>
      <c r="BDM59" s="374"/>
      <c r="BDN59" s="375"/>
      <c r="BDO59" s="374"/>
      <c r="BDP59" s="375"/>
      <c r="BDQ59" s="374"/>
      <c r="BDR59" s="375"/>
      <c r="BDS59" s="374"/>
      <c r="BDT59" s="375"/>
      <c r="BDU59" s="374"/>
      <c r="BDV59" s="375"/>
      <c r="BDW59" s="374"/>
      <c r="BDX59" s="375"/>
      <c r="BDY59" s="374"/>
      <c r="BDZ59" s="375"/>
      <c r="BEA59" s="374"/>
      <c r="BEB59" s="375"/>
      <c r="BEC59" s="374"/>
      <c r="BED59" s="375"/>
      <c r="BEE59" s="374"/>
      <c r="BEF59" s="375"/>
      <c r="BEG59" s="374"/>
      <c r="BEH59" s="375"/>
      <c r="BEI59" s="374"/>
      <c r="BEJ59" s="375"/>
      <c r="BEK59" s="374"/>
      <c r="BEL59" s="375"/>
      <c r="BEM59" s="374"/>
      <c r="BEN59" s="375"/>
      <c r="BEO59" s="374"/>
      <c r="BEP59" s="375"/>
      <c r="BEQ59" s="374"/>
      <c r="BER59" s="375"/>
      <c r="BES59" s="374"/>
      <c r="BET59" s="375"/>
      <c r="BEU59" s="374"/>
      <c r="BEV59" s="375"/>
      <c r="BEW59" s="374"/>
      <c r="BEX59" s="375"/>
      <c r="BEY59" s="374"/>
      <c r="BEZ59" s="375"/>
      <c r="BFA59" s="374"/>
      <c r="BFB59" s="375"/>
      <c r="BFC59" s="374"/>
      <c r="BFD59" s="375"/>
      <c r="BFE59" s="374"/>
      <c r="BFF59" s="375"/>
      <c r="BFG59" s="374"/>
      <c r="BFH59" s="375"/>
      <c r="BFI59" s="374"/>
      <c r="BFJ59" s="375"/>
      <c r="BFK59" s="374"/>
      <c r="BFL59" s="375"/>
      <c r="BFM59" s="374"/>
      <c r="BFN59" s="375"/>
      <c r="BFO59" s="374"/>
      <c r="BFP59" s="375"/>
      <c r="BFQ59" s="374"/>
      <c r="BFR59" s="375"/>
      <c r="BFS59" s="374"/>
      <c r="BFT59" s="375"/>
      <c r="BFU59" s="374"/>
      <c r="BFV59" s="375"/>
      <c r="BFW59" s="374"/>
      <c r="BFX59" s="375"/>
      <c r="BFY59" s="374"/>
      <c r="BFZ59" s="375"/>
      <c r="BGA59" s="374"/>
      <c r="BGB59" s="375"/>
      <c r="BGC59" s="374"/>
      <c r="BGD59" s="375"/>
      <c r="BGE59" s="374"/>
      <c r="BGF59" s="375"/>
      <c r="BGG59" s="374"/>
      <c r="BGH59" s="375"/>
      <c r="BGI59" s="374"/>
      <c r="BGJ59" s="375"/>
      <c r="BGK59" s="374"/>
      <c r="BGL59" s="375"/>
      <c r="BGM59" s="374"/>
      <c r="BGN59" s="375"/>
      <c r="BGO59" s="374"/>
      <c r="BGP59" s="375"/>
      <c r="BGQ59" s="374"/>
      <c r="BGR59" s="375"/>
      <c r="BGS59" s="374"/>
      <c r="BGT59" s="375"/>
      <c r="BGU59" s="374"/>
      <c r="BGV59" s="375"/>
      <c r="BGW59" s="374"/>
      <c r="BGX59" s="375"/>
      <c r="BGY59" s="374"/>
      <c r="BGZ59" s="375"/>
      <c r="BHA59" s="374"/>
      <c r="BHB59" s="375"/>
      <c r="BHC59" s="374"/>
      <c r="BHD59" s="375"/>
      <c r="BHE59" s="374"/>
      <c r="BHF59" s="375"/>
      <c r="BHG59" s="374"/>
      <c r="BHH59" s="375"/>
      <c r="BHI59" s="374"/>
      <c r="BHJ59" s="375"/>
      <c r="BHK59" s="374"/>
      <c r="BHL59" s="375"/>
      <c r="BHM59" s="374"/>
      <c r="BHN59" s="375"/>
      <c r="BHO59" s="374"/>
      <c r="BHP59" s="375"/>
      <c r="BHQ59" s="374"/>
      <c r="BHR59" s="375"/>
      <c r="BHS59" s="374"/>
      <c r="BHT59" s="375"/>
      <c r="BHU59" s="374"/>
      <c r="BHV59" s="375"/>
      <c r="BHW59" s="374"/>
      <c r="BHX59" s="375"/>
      <c r="BHY59" s="374"/>
      <c r="BHZ59" s="375"/>
      <c r="BIA59" s="374"/>
      <c r="BIB59" s="375"/>
      <c r="BIC59" s="374"/>
      <c r="BID59" s="375"/>
      <c r="BIE59" s="374"/>
      <c r="BIF59" s="375"/>
      <c r="BIG59" s="374"/>
      <c r="BIH59" s="375"/>
      <c r="BII59" s="374"/>
      <c r="BIJ59" s="375"/>
      <c r="BIK59" s="374"/>
      <c r="BIL59" s="375"/>
      <c r="BIM59" s="374"/>
      <c r="BIN59" s="375"/>
      <c r="BIO59" s="374"/>
      <c r="BIP59" s="375"/>
      <c r="BIQ59" s="374"/>
      <c r="BIR59" s="375"/>
      <c r="BIS59" s="374"/>
      <c r="BIT59" s="375"/>
      <c r="BIU59" s="374"/>
      <c r="BIV59" s="375"/>
      <c r="BIW59" s="374"/>
      <c r="BIX59" s="375"/>
      <c r="BIY59" s="374"/>
      <c r="BIZ59" s="375"/>
      <c r="BJA59" s="374"/>
      <c r="BJB59" s="375"/>
      <c r="BJC59" s="374"/>
      <c r="BJD59" s="375"/>
      <c r="BJE59" s="374"/>
      <c r="BJF59" s="375"/>
      <c r="BJG59" s="374"/>
      <c r="BJH59" s="375"/>
      <c r="BJI59" s="374"/>
      <c r="BJJ59" s="375"/>
      <c r="BJK59" s="374"/>
      <c r="BJL59" s="375"/>
      <c r="BJM59" s="374"/>
      <c r="BJN59" s="375"/>
      <c r="BJO59" s="374"/>
      <c r="BJP59" s="375"/>
      <c r="BJQ59" s="374"/>
      <c r="BJR59" s="375"/>
      <c r="BJS59" s="374"/>
      <c r="BJT59" s="375"/>
      <c r="BJU59" s="374"/>
      <c r="BJV59" s="375"/>
      <c r="BJW59" s="374"/>
      <c r="BJX59" s="375"/>
      <c r="BJY59" s="374"/>
      <c r="BJZ59" s="375"/>
      <c r="BKA59" s="374"/>
      <c r="BKB59" s="375"/>
      <c r="BKC59" s="374"/>
      <c r="BKD59" s="375"/>
      <c r="BKE59" s="374"/>
      <c r="BKF59" s="375"/>
      <c r="BKG59" s="374"/>
      <c r="BKH59" s="375"/>
      <c r="BKI59" s="374"/>
      <c r="BKJ59" s="375"/>
      <c r="BKK59" s="374"/>
      <c r="BKL59" s="375"/>
      <c r="BKM59" s="374"/>
      <c r="BKN59" s="375"/>
      <c r="BKO59" s="374"/>
      <c r="BKP59" s="375"/>
      <c r="BKQ59" s="374"/>
      <c r="BKR59" s="375"/>
      <c r="BKS59" s="374"/>
      <c r="BKT59" s="375"/>
      <c r="BKU59" s="374"/>
      <c r="BKV59" s="375"/>
      <c r="BKW59" s="374"/>
      <c r="BKX59" s="375"/>
      <c r="BKY59" s="374"/>
      <c r="BKZ59" s="375"/>
      <c r="BLA59" s="374"/>
      <c r="BLB59" s="375"/>
      <c r="BLC59" s="374"/>
      <c r="BLD59" s="375"/>
      <c r="BLE59" s="374"/>
      <c r="BLF59" s="375"/>
      <c r="BLG59" s="374"/>
      <c r="BLH59" s="375"/>
      <c r="BLI59" s="374"/>
      <c r="BLJ59" s="375"/>
      <c r="BLK59" s="374"/>
      <c r="BLL59" s="375"/>
      <c r="BLM59" s="374"/>
      <c r="BLN59" s="375"/>
      <c r="BLO59" s="374"/>
      <c r="BLP59" s="375"/>
      <c r="BLQ59" s="374"/>
      <c r="BLR59" s="375"/>
      <c r="BLS59" s="374"/>
      <c r="BLT59" s="375"/>
      <c r="BLU59" s="374"/>
      <c r="BLV59" s="375"/>
      <c r="BLW59" s="374"/>
      <c r="BLX59" s="375"/>
      <c r="BLY59" s="374"/>
      <c r="BLZ59" s="375"/>
      <c r="BMA59" s="374"/>
      <c r="BMB59" s="375"/>
      <c r="BMC59" s="374"/>
      <c r="BMD59" s="375"/>
      <c r="BME59" s="374"/>
      <c r="BMF59" s="375"/>
      <c r="BMG59" s="374"/>
      <c r="BMH59" s="375"/>
      <c r="BMI59" s="374"/>
      <c r="BMJ59" s="375"/>
      <c r="BMK59" s="374"/>
      <c r="BML59" s="375"/>
      <c r="BMM59" s="374"/>
      <c r="BMN59" s="375"/>
      <c r="BMO59" s="374"/>
      <c r="BMP59" s="375"/>
      <c r="BMQ59" s="374"/>
      <c r="BMR59" s="375"/>
      <c r="BMS59" s="374"/>
      <c r="BMT59" s="375"/>
      <c r="BMU59" s="374"/>
      <c r="BMV59" s="375"/>
      <c r="BMW59" s="374"/>
      <c r="BMX59" s="375"/>
      <c r="BMY59" s="374"/>
      <c r="BMZ59" s="375"/>
      <c r="BNA59" s="374"/>
      <c r="BNB59" s="375"/>
      <c r="BNC59" s="374"/>
      <c r="BND59" s="375"/>
      <c r="BNE59" s="374"/>
      <c r="BNF59" s="375"/>
      <c r="BNG59" s="374"/>
      <c r="BNH59" s="375"/>
      <c r="BNI59" s="374"/>
      <c r="BNJ59" s="375"/>
      <c r="BNK59" s="374"/>
      <c r="BNL59" s="375"/>
      <c r="BNM59" s="374"/>
      <c r="BNN59" s="375"/>
      <c r="BNO59" s="374"/>
      <c r="BNP59" s="375"/>
      <c r="BNQ59" s="374"/>
      <c r="BNR59" s="375"/>
      <c r="BNS59" s="374"/>
      <c r="BNT59" s="375"/>
      <c r="BNU59" s="374"/>
      <c r="BNV59" s="375"/>
      <c r="BNW59" s="374"/>
      <c r="BNX59" s="375"/>
      <c r="BNY59" s="374"/>
      <c r="BNZ59" s="375"/>
      <c r="BOA59" s="374"/>
      <c r="BOB59" s="375"/>
      <c r="BOC59" s="374"/>
      <c r="BOD59" s="375"/>
      <c r="BOE59" s="374"/>
      <c r="BOF59" s="375"/>
      <c r="BOG59" s="374"/>
      <c r="BOH59" s="375"/>
      <c r="BOI59" s="374"/>
      <c r="BOJ59" s="375"/>
      <c r="BOK59" s="374"/>
      <c r="BOL59" s="375"/>
      <c r="BOM59" s="374"/>
      <c r="BON59" s="375"/>
      <c r="BOO59" s="374"/>
      <c r="BOP59" s="375"/>
      <c r="BOQ59" s="374"/>
      <c r="BOR59" s="375"/>
      <c r="BOS59" s="374"/>
      <c r="BOT59" s="375"/>
      <c r="BOU59" s="374"/>
      <c r="BOV59" s="375"/>
      <c r="BOW59" s="374"/>
      <c r="BOX59" s="375"/>
      <c r="BOY59" s="374"/>
      <c r="BOZ59" s="375"/>
      <c r="BPA59" s="374"/>
      <c r="BPB59" s="375"/>
      <c r="BPC59" s="374"/>
      <c r="BPD59" s="375"/>
      <c r="BPE59" s="374"/>
      <c r="BPF59" s="375"/>
      <c r="BPG59" s="374"/>
      <c r="BPH59" s="375"/>
      <c r="BPI59" s="374"/>
      <c r="BPJ59" s="375"/>
      <c r="BPK59" s="374"/>
      <c r="BPL59" s="375"/>
      <c r="BPM59" s="374"/>
      <c r="BPN59" s="375"/>
      <c r="BPO59" s="374"/>
      <c r="BPP59" s="375"/>
      <c r="BPQ59" s="374"/>
      <c r="BPR59" s="375"/>
      <c r="BPS59" s="374"/>
      <c r="BPT59" s="375"/>
      <c r="BPU59" s="374"/>
      <c r="BPV59" s="375"/>
      <c r="BPW59" s="374"/>
      <c r="BPX59" s="375"/>
      <c r="BPY59" s="374"/>
      <c r="BPZ59" s="375"/>
      <c r="BQA59" s="374"/>
      <c r="BQB59" s="375"/>
      <c r="BQC59" s="374"/>
      <c r="BQD59" s="375"/>
      <c r="BQE59" s="374"/>
      <c r="BQF59" s="375"/>
      <c r="BQG59" s="374"/>
      <c r="BQH59" s="375"/>
      <c r="BQI59" s="374"/>
      <c r="BQJ59" s="375"/>
      <c r="BQK59" s="374"/>
      <c r="BQL59" s="375"/>
      <c r="BQM59" s="374"/>
      <c r="BQN59" s="375"/>
      <c r="BQO59" s="374"/>
      <c r="BQP59" s="375"/>
      <c r="BQQ59" s="374"/>
      <c r="BQR59" s="375"/>
      <c r="BQS59" s="374"/>
      <c r="BQT59" s="375"/>
      <c r="BQU59" s="374"/>
      <c r="BQV59" s="375"/>
      <c r="BQW59" s="374"/>
      <c r="BQX59" s="375"/>
      <c r="BQY59" s="374"/>
      <c r="BQZ59" s="375"/>
      <c r="BRA59" s="374"/>
      <c r="BRB59" s="375"/>
      <c r="BRC59" s="374"/>
      <c r="BRD59" s="375"/>
      <c r="BRE59" s="374"/>
      <c r="BRF59" s="375"/>
      <c r="BRG59" s="374"/>
      <c r="BRH59" s="375"/>
      <c r="BRI59" s="374"/>
      <c r="BRJ59" s="375"/>
      <c r="BRK59" s="374"/>
      <c r="BRL59" s="375"/>
      <c r="BRM59" s="374"/>
      <c r="BRN59" s="375"/>
      <c r="BRO59" s="374"/>
      <c r="BRP59" s="375"/>
      <c r="BRQ59" s="374"/>
      <c r="BRR59" s="375"/>
      <c r="BRS59" s="374"/>
      <c r="BRT59" s="375"/>
      <c r="BRU59" s="374"/>
      <c r="BRV59" s="375"/>
      <c r="BRW59" s="374"/>
      <c r="BRX59" s="375"/>
      <c r="BRY59" s="374"/>
      <c r="BRZ59" s="375"/>
      <c r="BSA59" s="374"/>
      <c r="BSB59" s="375"/>
      <c r="BSC59" s="374"/>
      <c r="BSD59" s="375"/>
      <c r="BSE59" s="374"/>
      <c r="BSF59" s="375"/>
      <c r="BSG59" s="374"/>
      <c r="BSH59" s="375"/>
      <c r="BSI59" s="374"/>
      <c r="BSJ59" s="375"/>
      <c r="BSK59" s="374"/>
      <c r="BSL59" s="375"/>
      <c r="BSM59" s="374"/>
      <c r="BSN59" s="375"/>
      <c r="BSO59" s="374"/>
      <c r="BSP59" s="375"/>
      <c r="BSQ59" s="374"/>
      <c r="BSR59" s="375"/>
      <c r="BSS59" s="374"/>
      <c r="BST59" s="375"/>
      <c r="BSU59" s="374"/>
      <c r="BSV59" s="375"/>
      <c r="BSW59" s="374"/>
      <c r="BSX59" s="375"/>
      <c r="BSY59" s="374"/>
      <c r="BSZ59" s="375"/>
      <c r="BTA59" s="374"/>
      <c r="BTB59" s="375"/>
      <c r="BTC59" s="374"/>
      <c r="BTD59" s="375"/>
      <c r="BTE59" s="374"/>
      <c r="BTF59" s="375"/>
      <c r="BTG59" s="374"/>
      <c r="BTH59" s="375"/>
      <c r="BTI59" s="374"/>
      <c r="BTJ59" s="375"/>
      <c r="BTK59" s="374"/>
      <c r="BTL59" s="375"/>
      <c r="BTM59" s="374"/>
      <c r="BTN59" s="375"/>
      <c r="BTO59" s="374"/>
      <c r="BTP59" s="375"/>
      <c r="BTQ59" s="374"/>
      <c r="BTR59" s="375"/>
      <c r="BTS59" s="374"/>
      <c r="BTT59" s="375"/>
      <c r="BTU59" s="374"/>
      <c r="BTV59" s="375"/>
      <c r="BTW59" s="374"/>
      <c r="BTX59" s="375"/>
      <c r="BTY59" s="374"/>
      <c r="BTZ59" s="375"/>
      <c r="BUA59" s="374"/>
      <c r="BUB59" s="375"/>
      <c r="BUC59" s="374"/>
      <c r="BUD59" s="375"/>
      <c r="BUE59" s="374"/>
      <c r="BUF59" s="375"/>
      <c r="BUG59" s="374"/>
      <c r="BUH59" s="375"/>
      <c r="BUI59" s="374"/>
      <c r="BUJ59" s="375"/>
      <c r="BUK59" s="374"/>
      <c r="BUL59" s="375"/>
      <c r="BUM59" s="374"/>
      <c r="BUN59" s="375"/>
      <c r="BUO59" s="374"/>
      <c r="BUP59" s="375"/>
      <c r="BUQ59" s="374"/>
      <c r="BUR59" s="375"/>
      <c r="BUS59" s="374"/>
      <c r="BUT59" s="375"/>
      <c r="BUU59" s="374"/>
      <c r="BUV59" s="375"/>
      <c r="BUW59" s="374"/>
      <c r="BUX59" s="375"/>
      <c r="BUY59" s="374"/>
      <c r="BUZ59" s="375"/>
      <c r="BVA59" s="374"/>
      <c r="BVB59" s="375"/>
      <c r="BVC59" s="374"/>
      <c r="BVD59" s="375"/>
      <c r="BVE59" s="374"/>
      <c r="BVF59" s="375"/>
      <c r="BVG59" s="374"/>
      <c r="BVH59" s="375"/>
      <c r="BVI59" s="374"/>
      <c r="BVJ59" s="375"/>
      <c r="BVK59" s="374"/>
      <c r="BVL59" s="375"/>
      <c r="BVM59" s="374"/>
      <c r="BVN59" s="375"/>
      <c r="BVO59" s="374"/>
      <c r="BVP59" s="375"/>
      <c r="BVQ59" s="374"/>
      <c r="BVR59" s="375"/>
      <c r="BVS59" s="374"/>
      <c r="BVT59" s="375"/>
      <c r="BVU59" s="374"/>
      <c r="BVV59" s="375"/>
      <c r="BVW59" s="374"/>
      <c r="BVX59" s="375"/>
      <c r="BVY59" s="374"/>
      <c r="BVZ59" s="375"/>
      <c r="BWA59" s="374"/>
      <c r="BWB59" s="375"/>
      <c r="BWC59" s="374"/>
      <c r="BWD59" s="375"/>
      <c r="BWE59" s="374"/>
      <c r="BWF59" s="375"/>
      <c r="BWG59" s="374"/>
      <c r="BWH59" s="375"/>
      <c r="BWI59" s="374"/>
      <c r="BWJ59" s="375"/>
      <c r="BWK59" s="374"/>
      <c r="BWL59" s="375"/>
      <c r="BWM59" s="374"/>
      <c r="BWN59" s="375"/>
      <c r="BWO59" s="374"/>
      <c r="BWP59" s="375"/>
      <c r="BWQ59" s="374"/>
      <c r="BWR59" s="375"/>
      <c r="BWS59" s="374"/>
      <c r="BWT59" s="375"/>
      <c r="BWU59" s="374"/>
      <c r="BWV59" s="375"/>
      <c r="BWW59" s="374"/>
      <c r="BWX59" s="375"/>
      <c r="BWY59" s="374"/>
      <c r="BWZ59" s="375"/>
      <c r="BXA59" s="374"/>
      <c r="BXB59" s="375"/>
      <c r="BXC59" s="374"/>
      <c r="BXD59" s="375"/>
      <c r="BXE59" s="374"/>
      <c r="BXF59" s="375"/>
      <c r="BXG59" s="374"/>
      <c r="BXH59" s="375"/>
      <c r="BXI59" s="374"/>
      <c r="BXJ59" s="375"/>
      <c r="BXK59" s="374"/>
      <c r="BXL59" s="375"/>
      <c r="BXM59" s="374"/>
      <c r="BXN59" s="375"/>
      <c r="BXO59" s="374"/>
      <c r="BXP59" s="375"/>
      <c r="BXQ59" s="374"/>
      <c r="BXR59" s="375"/>
      <c r="BXS59" s="374"/>
      <c r="BXT59" s="375"/>
      <c r="BXU59" s="374"/>
      <c r="BXV59" s="375"/>
      <c r="BXW59" s="374"/>
      <c r="BXX59" s="375"/>
      <c r="BXY59" s="374"/>
      <c r="BXZ59" s="375"/>
      <c r="BYA59" s="374"/>
      <c r="BYB59" s="375"/>
      <c r="BYC59" s="374"/>
      <c r="BYD59" s="375"/>
      <c r="BYE59" s="374"/>
      <c r="BYF59" s="375"/>
      <c r="BYG59" s="374"/>
      <c r="BYH59" s="375"/>
      <c r="BYI59" s="374"/>
      <c r="BYJ59" s="375"/>
      <c r="BYK59" s="374"/>
      <c r="BYL59" s="375"/>
      <c r="BYM59" s="374"/>
      <c r="BYN59" s="375"/>
      <c r="BYO59" s="374"/>
      <c r="BYP59" s="375"/>
      <c r="BYQ59" s="374"/>
      <c r="BYR59" s="375"/>
      <c r="BYS59" s="374"/>
      <c r="BYT59" s="375"/>
      <c r="BYU59" s="374"/>
      <c r="BYV59" s="375"/>
      <c r="BYW59" s="374"/>
      <c r="BYX59" s="375"/>
      <c r="BYY59" s="374"/>
      <c r="BYZ59" s="375"/>
      <c r="BZA59" s="374"/>
      <c r="BZB59" s="375"/>
      <c r="BZC59" s="374"/>
      <c r="BZD59" s="375"/>
      <c r="BZE59" s="374"/>
      <c r="BZF59" s="375"/>
      <c r="BZG59" s="374"/>
      <c r="BZH59" s="375"/>
      <c r="BZI59" s="374"/>
      <c r="BZJ59" s="375"/>
      <c r="BZK59" s="374"/>
      <c r="BZL59" s="375"/>
      <c r="BZM59" s="374"/>
      <c r="BZN59" s="375"/>
      <c r="BZO59" s="374"/>
      <c r="BZP59" s="375"/>
      <c r="BZQ59" s="374"/>
      <c r="BZR59" s="375"/>
      <c r="BZS59" s="374"/>
      <c r="BZT59" s="375"/>
      <c r="BZU59" s="374"/>
      <c r="BZV59" s="375"/>
      <c r="BZW59" s="374"/>
      <c r="BZX59" s="375"/>
      <c r="BZY59" s="374"/>
      <c r="BZZ59" s="375"/>
      <c r="CAA59" s="374"/>
      <c r="CAB59" s="375"/>
      <c r="CAC59" s="374"/>
      <c r="CAD59" s="375"/>
      <c r="CAE59" s="374"/>
      <c r="CAF59" s="375"/>
      <c r="CAG59" s="374"/>
      <c r="CAH59" s="375"/>
      <c r="CAI59" s="374"/>
      <c r="CAJ59" s="375"/>
      <c r="CAK59" s="374"/>
      <c r="CAL59" s="375"/>
      <c r="CAM59" s="374"/>
      <c r="CAN59" s="375"/>
      <c r="CAO59" s="374"/>
      <c r="CAP59" s="375"/>
      <c r="CAQ59" s="374"/>
      <c r="CAR59" s="375"/>
      <c r="CAS59" s="374"/>
      <c r="CAT59" s="375"/>
      <c r="CAU59" s="374"/>
      <c r="CAV59" s="375"/>
      <c r="CAW59" s="374"/>
      <c r="CAX59" s="375"/>
      <c r="CAY59" s="374"/>
      <c r="CAZ59" s="375"/>
      <c r="CBA59" s="374"/>
      <c r="CBB59" s="375"/>
      <c r="CBC59" s="374"/>
      <c r="CBD59" s="375"/>
      <c r="CBE59" s="374"/>
      <c r="CBF59" s="375"/>
      <c r="CBG59" s="374"/>
      <c r="CBH59" s="375"/>
      <c r="CBI59" s="374"/>
      <c r="CBJ59" s="375"/>
      <c r="CBK59" s="374"/>
      <c r="CBL59" s="375"/>
      <c r="CBM59" s="374"/>
      <c r="CBN59" s="375"/>
      <c r="CBO59" s="374"/>
      <c r="CBP59" s="375"/>
      <c r="CBQ59" s="374"/>
      <c r="CBR59" s="375"/>
      <c r="CBS59" s="374"/>
      <c r="CBT59" s="375"/>
      <c r="CBU59" s="374"/>
      <c r="CBV59" s="375"/>
      <c r="CBW59" s="374"/>
      <c r="CBX59" s="375"/>
      <c r="CBY59" s="374"/>
      <c r="CBZ59" s="375"/>
      <c r="CCA59" s="374"/>
      <c r="CCB59" s="375"/>
      <c r="CCC59" s="374"/>
      <c r="CCD59" s="375"/>
      <c r="CCE59" s="374"/>
      <c r="CCF59" s="375"/>
      <c r="CCG59" s="374"/>
      <c r="CCH59" s="375"/>
      <c r="CCI59" s="374"/>
      <c r="CCJ59" s="375"/>
      <c r="CCK59" s="374"/>
      <c r="CCL59" s="375"/>
      <c r="CCM59" s="374"/>
      <c r="CCN59" s="375"/>
      <c r="CCO59" s="374"/>
      <c r="CCP59" s="375"/>
      <c r="CCQ59" s="374"/>
      <c r="CCR59" s="375"/>
      <c r="CCS59" s="374"/>
      <c r="CCT59" s="375"/>
      <c r="CCU59" s="374"/>
      <c r="CCV59" s="375"/>
      <c r="CCW59" s="374"/>
      <c r="CCX59" s="375"/>
      <c r="CCY59" s="374"/>
      <c r="CCZ59" s="375"/>
      <c r="CDA59" s="374"/>
      <c r="CDB59" s="375"/>
      <c r="CDC59" s="374"/>
      <c r="CDD59" s="375"/>
      <c r="CDE59" s="374"/>
      <c r="CDF59" s="375"/>
      <c r="CDG59" s="374"/>
      <c r="CDH59" s="375"/>
      <c r="CDI59" s="374"/>
      <c r="CDJ59" s="375"/>
      <c r="CDK59" s="374"/>
      <c r="CDL59" s="375"/>
      <c r="CDM59" s="374"/>
      <c r="CDN59" s="375"/>
      <c r="CDO59" s="374"/>
      <c r="CDP59" s="375"/>
      <c r="CDQ59" s="374"/>
      <c r="CDR59" s="375"/>
      <c r="CDS59" s="374"/>
      <c r="CDT59" s="375"/>
      <c r="CDU59" s="374"/>
      <c r="CDV59" s="375"/>
      <c r="CDW59" s="374"/>
      <c r="CDX59" s="375"/>
      <c r="CDY59" s="374"/>
      <c r="CDZ59" s="375"/>
      <c r="CEA59" s="374"/>
      <c r="CEB59" s="375"/>
      <c r="CEC59" s="374"/>
      <c r="CED59" s="375"/>
      <c r="CEE59" s="374"/>
      <c r="CEF59" s="375"/>
      <c r="CEG59" s="374"/>
      <c r="CEH59" s="375"/>
      <c r="CEI59" s="374"/>
      <c r="CEJ59" s="375"/>
      <c r="CEK59" s="374"/>
      <c r="CEL59" s="375"/>
      <c r="CEM59" s="374"/>
      <c r="CEN59" s="375"/>
      <c r="CEO59" s="374"/>
      <c r="CEP59" s="375"/>
      <c r="CEQ59" s="374"/>
      <c r="CER59" s="375"/>
      <c r="CES59" s="374"/>
      <c r="CET59" s="375"/>
      <c r="CEU59" s="374"/>
      <c r="CEV59" s="375"/>
      <c r="CEW59" s="374"/>
      <c r="CEX59" s="375"/>
      <c r="CEY59" s="374"/>
      <c r="CEZ59" s="375"/>
      <c r="CFA59" s="374"/>
      <c r="CFB59" s="375"/>
      <c r="CFC59" s="374"/>
      <c r="CFD59" s="375"/>
      <c r="CFE59" s="374"/>
      <c r="CFF59" s="375"/>
      <c r="CFG59" s="374"/>
      <c r="CFH59" s="375"/>
      <c r="CFI59" s="374"/>
      <c r="CFJ59" s="375"/>
      <c r="CFK59" s="374"/>
      <c r="CFL59" s="375"/>
      <c r="CFM59" s="374"/>
      <c r="CFN59" s="375"/>
      <c r="CFO59" s="374"/>
      <c r="CFP59" s="375"/>
      <c r="CFQ59" s="374"/>
      <c r="CFR59" s="375"/>
      <c r="CFS59" s="374"/>
      <c r="CFT59" s="375"/>
      <c r="CFU59" s="374"/>
      <c r="CFV59" s="375"/>
      <c r="CFW59" s="374"/>
      <c r="CFX59" s="375"/>
      <c r="CFY59" s="374"/>
      <c r="CFZ59" s="375"/>
      <c r="CGA59" s="374"/>
      <c r="CGB59" s="375"/>
      <c r="CGC59" s="374"/>
      <c r="CGD59" s="375"/>
      <c r="CGE59" s="374"/>
      <c r="CGF59" s="375"/>
      <c r="CGG59" s="374"/>
      <c r="CGH59" s="375"/>
      <c r="CGI59" s="374"/>
      <c r="CGJ59" s="375"/>
      <c r="CGK59" s="374"/>
      <c r="CGL59" s="375"/>
      <c r="CGM59" s="374"/>
      <c r="CGN59" s="375"/>
      <c r="CGO59" s="374"/>
      <c r="CGP59" s="375"/>
      <c r="CGQ59" s="374"/>
      <c r="CGR59" s="375"/>
      <c r="CGS59" s="374"/>
      <c r="CGT59" s="375"/>
      <c r="CGU59" s="374"/>
      <c r="CGV59" s="375"/>
      <c r="CGW59" s="374"/>
      <c r="CGX59" s="375"/>
      <c r="CGY59" s="374"/>
      <c r="CGZ59" s="375"/>
      <c r="CHA59" s="374"/>
      <c r="CHB59" s="375"/>
      <c r="CHC59" s="374"/>
      <c r="CHD59" s="375"/>
      <c r="CHE59" s="374"/>
      <c r="CHF59" s="375"/>
      <c r="CHG59" s="374"/>
      <c r="CHH59" s="375"/>
      <c r="CHI59" s="374"/>
      <c r="CHJ59" s="375"/>
      <c r="CHK59" s="374"/>
      <c r="CHL59" s="375"/>
      <c r="CHM59" s="374"/>
      <c r="CHN59" s="375"/>
      <c r="CHO59" s="374"/>
      <c r="CHP59" s="375"/>
      <c r="CHQ59" s="374"/>
      <c r="CHR59" s="375"/>
      <c r="CHS59" s="374"/>
      <c r="CHT59" s="375"/>
      <c r="CHU59" s="374"/>
      <c r="CHV59" s="375"/>
      <c r="CHW59" s="374"/>
      <c r="CHX59" s="375"/>
      <c r="CHY59" s="374"/>
      <c r="CHZ59" s="375"/>
      <c r="CIA59" s="374"/>
      <c r="CIB59" s="375"/>
      <c r="CIC59" s="374"/>
      <c r="CID59" s="375"/>
      <c r="CIE59" s="374"/>
      <c r="CIF59" s="375"/>
      <c r="CIG59" s="374"/>
      <c r="CIH59" s="375"/>
      <c r="CII59" s="374"/>
      <c r="CIJ59" s="375"/>
      <c r="CIK59" s="374"/>
      <c r="CIL59" s="375"/>
      <c r="CIM59" s="374"/>
      <c r="CIN59" s="375"/>
      <c r="CIO59" s="374"/>
      <c r="CIP59" s="375"/>
      <c r="CIQ59" s="374"/>
      <c r="CIR59" s="375"/>
      <c r="CIS59" s="374"/>
      <c r="CIT59" s="375"/>
      <c r="CIU59" s="374"/>
      <c r="CIV59" s="375"/>
      <c r="CIW59" s="374"/>
      <c r="CIX59" s="375"/>
      <c r="CIY59" s="374"/>
      <c r="CIZ59" s="375"/>
      <c r="CJA59" s="374"/>
      <c r="CJB59" s="375"/>
      <c r="CJC59" s="374"/>
      <c r="CJD59" s="375"/>
      <c r="CJE59" s="374"/>
      <c r="CJF59" s="375"/>
      <c r="CJG59" s="374"/>
      <c r="CJH59" s="375"/>
      <c r="CJI59" s="374"/>
      <c r="CJJ59" s="375"/>
      <c r="CJK59" s="374"/>
      <c r="CJL59" s="375"/>
      <c r="CJM59" s="374"/>
      <c r="CJN59" s="375"/>
      <c r="CJO59" s="374"/>
      <c r="CJP59" s="375"/>
      <c r="CJQ59" s="374"/>
      <c r="CJR59" s="375"/>
      <c r="CJS59" s="374"/>
      <c r="CJT59" s="375"/>
      <c r="CJU59" s="374"/>
      <c r="CJV59" s="375"/>
      <c r="CJW59" s="374"/>
      <c r="CJX59" s="375"/>
      <c r="CJY59" s="374"/>
      <c r="CJZ59" s="375"/>
      <c r="CKA59" s="374"/>
      <c r="CKB59" s="375"/>
      <c r="CKC59" s="374"/>
      <c r="CKD59" s="375"/>
      <c r="CKE59" s="374"/>
      <c r="CKF59" s="375"/>
      <c r="CKG59" s="374"/>
      <c r="CKH59" s="375"/>
      <c r="CKI59" s="374"/>
      <c r="CKJ59" s="375"/>
      <c r="CKK59" s="374"/>
      <c r="CKL59" s="375"/>
      <c r="CKM59" s="374"/>
      <c r="CKN59" s="375"/>
      <c r="CKO59" s="374"/>
      <c r="CKP59" s="375"/>
      <c r="CKQ59" s="374"/>
      <c r="CKR59" s="375"/>
      <c r="CKS59" s="374"/>
      <c r="CKT59" s="375"/>
      <c r="CKU59" s="374"/>
      <c r="CKV59" s="375"/>
      <c r="CKW59" s="374"/>
      <c r="CKX59" s="375"/>
      <c r="CKY59" s="374"/>
      <c r="CKZ59" s="375"/>
      <c r="CLA59" s="374"/>
      <c r="CLB59" s="375"/>
      <c r="CLC59" s="374"/>
      <c r="CLD59" s="375"/>
      <c r="CLE59" s="374"/>
      <c r="CLF59" s="375"/>
      <c r="CLG59" s="374"/>
      <c r="CLH59" s="375"/>
      <c r="CLI59" s="374"/>
      <c r="CLJ59" s="375"/>
      <c r="CLK59" s="374"/>
      <c r="CLL59" s="375"/>
      <c r="CLM59" s="374"/>
      <c r="CLN59" s="375"/>
      <c r="CLO59" s="374"/>
      <c r="CLP59" s="375"/>
      <c r="CLQ59" s="374"/>
      <c r="CLR59" s="375"/>
      <c r="CLS59" s="374"/>
      <c r="CLT59" s="375"/>
      <c r="CLU59" s="374"/>
      <c r="CLV59" s="375"/>
      <c r="CLW59" s="374"/>
      <c r="CLX59" s="375"/>
      <c r="CLY59" s="374"/>
      <c r="CLZ59" s="375"/>
      <c r="CMA59" s="374"/>
      <c r="CMB59" s="375"/>
      <c r="CMC59" s="374"/>
      <c r="CMD59" s="375"/>
      <c r="CME59" s="374"/>
      <c r="CMF59" s="375"/>
      <c r="CMG59" s="374"/>
      <c r="CMH59" s="375"/>
      <c r="CMI59" s="374"/>
      <c r="CMJ59" s="375"/>
      <c r="CMK59" s="374"/>
      <c r="CML59" s="375"/>
      <c r="CMM59" s="374"/>
      <c r="CMN59" s="375"/>
      <c r="CMO59" s="374"/>
      <c r="CMP59" s="375"/>
      <c r="CMQ59" s="374"/>
      <c r="CMR59" s="375"/>
      <c r="CMS59" s="374"/>
      <c r="CMT59" s="375"/>
      <c r="CMU59" s="374"/>
      <c r="CMV59" s="375"/>
      <c r="CMW59" s="374"/>
      <c r="CMX59" s="375"/>
      <c r="CMY59" s="374"/>
      <c r="CMZ59" s="375"/>
      <c r="CNA59" s="374"/>
      <c r="CNB59" s="375"/>
      <c r="CNC59" s="374"/>
      <c r="CND59" s="375"/>
      <c r="CNE59" s="374"/>
      <c r="CNF59" s="375"/>
      <c r="CNG59" s="374"/>
      <c r="CNH59" s="375"/>
      <c r="CNI59" s="374"/>
      <c r="CNJ59" s="375"/>
      <c r="CNK59" s="374"/>
      <c r="CNL59" s="375"/>
      <c r="CNM59" s="374"/>
      <c r="CNN59" s="375"/>
      <c r="CNO59" s="374"/>
      <c r="CNP59" s="375"/>
      <c r="CNQ59" s="374"/>
      <c r="CNR59" s="375"/>
      <c r="CNS59" s="374"/>
      <c r="CNT59" s="375"/>
      <c r="CNU59" s="374"/>
      <c r="CNV59" s="375"/>
      <c r="CNW59" s="374"/>
      <c r="CNX59" s="375"/>
      <c r="CNY59" s="374"/>
      <c r="CNZ59" s="375"/>
      <c r="COA59" s="374"/>
      <c r="COB59" s="375"/>
      <c r="COC59" s="374"/>
      <c r="COD59" s="375"/>
      <c r="COE59" s="374"/>
      <c r="COF59" s="375"/>
      <c r="COG59" s="374"/>
      <c r="COH59" s="375"/>
      <c r="COI59" s="374"/>
      <c r="COJ59" s="375"/>
      <c r="COK59" s="374"/>
      <c r="COL59" s="375"/>
      <c r="COM59" s="374"/>
      <c r="CON59" s="375"/>
      <c r="COO59" s="374"/>
      <c r="COP59" s="375"/>
      <c r="COQ59" s="374"/>
      <c r="COR59" s="375"/>
      <c r="COS59" s="374"/>
      <c r="COT59" s="375"/>
      <c r="COU59" s="374"/>
      <c r="COV59" s="375"/>
      <c r="COW59" s="374"/>
      <c r="COX59" s="375"/>
      <c r="COY59" s="374"/>
      <c r="COZ59" s="375"/>
      <c r="CPA59" s="374"/>
      <c r="CPB59" s="375"/>
      <c r="CPC59" s="374"/>
      <c r="CPD59" s="375"/>
      <c r="CPE59" s="374"/>
      <c r="CPF59" s="375"/>
      <c r="CPG59" s="374"/>
      <c r="CPH59" s="375"/>
      <c r="CPI59" s="374"/>
      <c r="CPJ59" s="375"/>
      <c r="CPK59" s="374"/>
      <c r="CPL59" s="375"/>
      <c r="CPM59" s="374"/>
      <c r="CPN59" s="375"/>
      <c r="CPO59" s="374"/>
      <c r="CPP59" s="375"/>
      <c r="CPQ59" s="374"/>
      <c r="CPR59" s="375"/>
      <c r="CPS59" s="374"/>
      <c r="CPT59" s="375"/>
      <c r="CPU59" s="374"/>
      <c r="CPV59" s="375"/>
      <c r="CPW59" s="374"/>
      <c r="CPX59" s="375"/>
      <c r="CPY59" s="374"/>
      <c r="CPZ59" s="375"/>
      <c r="CQA59" s="374"/>
      <c r="CQB59" s="375"/>
      <c r="CQC59" s="374"/>
      <c r="CQD59" s="375"/>
      <c r="CQE59" s="374"/>
      <c r="CQF59" s="375"/>
      <c r="CQG59" s="374"/>
      <c r="CQH59" s="375"/>
      <c r="CQI59" s="374"/>
      <c r="CQJ59" s="375"/>
      <c r="CQK59" s="374"/>
      <c r="CQL59" s="375"/>
      <c r="CQM59" s="374"/>
      <c r="CQN59" s="375"/>
      <c r="CQO59" s="374"/>
      <c r="CQP59" s="375"/>
      <c r="CQQ59" s="374"/>
      <c r="CQR59" s="375"/>
      <c r="CQS59" s="374"/>
      <c r="CQT59" s="375"/>
      <c r="CQU59" s="374"/>
      <c r="CQV59" s="375"/>
      <c r="CQW59" s="374"/>
      <c r="CQX59" s="375"/>
      <c r="CQY59" s="374"/>
      <c r="CQZ59" s="375"/>
      <c r="CRA59" s="374"/>
      <c r="CRB59" s="375"/>
      <c r="CRC59" s="374"/>
      <c r="CRD59" s="375"/>
      <c r="CRE59" s="374"/>
      <c r="CRF59" s="375"/>
      <c r="CRG59" s="374"/>
      <c r="CRH59" s="375"/>
      <c r="CRI59" s="374"/>
      <c r="CRJ59" s="375"/>
      <c r="CRK59" s="374"/>
      <c r="CRL59" s="375"/>
      <c r="CRM59" s="374"/>
      <c r="CRN59" s="375"/>
      <c r="CRO59" s="374"/>
      <c r="CRP59" s="375"/>
      <c r="CRQ59" s="374"/>
      <c r="CRR59" s="375"/>
      <c r="CRS59" s="374"/>
      <c r="CRT59" s="375"/>
      <c r="CRU59" s="374"/>
      <c r="CRV59" s="375"/>
      <c r="CRW59" s="374"/>
      <c r="CRX59" s="375"/>
      <c r="CRY59" s="374"/>
      <c r="CRZ59" s="375"/>
      <c r="CSA59" s="374"/>
      <c r="CSB59" s="375"/>
      <c r="CSC59" s="374"/>
      <c r="CSD59" s="375"/>
      <c r="CSE59" s="374"/>
      <c r="CSF59" s="375"/>
      <c r="CSG59" s="374"/>
      <c r="CSH59" s="375"/>
      <c r="CSI59" s="374"/>
      <c r="CSJ59" s="375"/>
      <c r="CSK59" s="374"/>
      <c r="CSL59" s="375"/>
      <c r="CSM59" s="374"/>
      <c r="CSN59" s="375"/>
      <c r="CSO59" s="374"/>
      <c r="CSP59" s="375"/>
      <c r="CSQ59" s="374"/>
      <c r="CSR59" s="375"/>
      <c r="CSS59" s="374"/>
      <c r="CST59" s="375"/>
      <c r="CSU59" s="374"/>
      <c r="CSV59" s="375"/>
      <c r="CSW59" s="374"/>
      <c r="CSX59" s="375"/>
      <c r="CSY59" s="374"/>
      <c r="CSZ59" s="375"/>
      <c r="CTA59" s="374"/>
      <c r="CTB59" s="375"/>
      <c r="CTC59" s="374"/>
      <c r="CTD59" s="375"/>
      <c r="CTE59" s="374"/>
      <c r="CTF59" s="375"/>
      <c r="CTG59" s="374"/>
      <c r="CTH59" s="375"/>
      <c r="CTI59" s="374"/>
      <c r="CTJ59" s="375"/>
      <c r="CTK59" s="374"/>
      <c r="CTL59" s="375"/>
      <c r="CTM59" s="374"/>
      <c r="CTN59" s="375"/>
      <c r="CTO59" s="374"/>
      <c r="CTP59" s="375"/>
      <c r="CTQ59" s="374"/>
      <c r="CTR59" s="375"/>
      <c r="CTS59" s="374"/>
      <c r="CTT59" s="375"/>
      <c r="CTU59" s="374"/>
      <c r="CTV59" s="375"/>
      <c r="CTW59" s="374"/>
      <c r="CTX59" s="375"/>
      <c r="CTY59" s="374"/>
      <c r="CTZ59" s="375"/>
      <c r="CUA59" s="374"/>
      <c r="CUB59" s="375"/>
      <c r="CUC59" s="374"/>
      <c r="CUD59" s="375"/>
      <c r="CUE59" s="374"/>
      <c r="CUF59" s="375"/>
      <c r="CUG59" s="374"/>
      <c r="CUH59" s="375"/>
      <c r="CUI59" s="374"/>
      <c r="CUJ59" s="375"/>
      <c r="CUK59" s="374"/>
      <c r="CUL59" s="375"/>
      <c r="CUM59" s="374"/>
      <c r="CUN59" s="375"/>
      <c r="CUO59" s="374"/>
      <c r="CUP59" s="375"/>
      <c r="CUQ59" s="374"/>
      <c r="CUR59" s="375"/>
      <c r="CUS59" s="374"/>
      <c r="CUT59" s="375"/>
      <c r="CUU59" s="374"/>
      <c r="CUV59" s="375"/>
      <c r="CUW59" s="374"/>
      <c r="CUX59" s="375"/>
      <c r="CUY59" s="374"/>
      <c r="CUZ59" s="375"/>
      <c r="CVA59" s="374"/>
      <c r="CVB59" s="375"/>
      <c r="CVC59" s="374"/>
      <c r="CVD59" s="375"/>
      <c r="CVE59" s="374"/>
      <c r="CVF59" s="375"/>
      <c r="CVG59" s="374"/>
      <c r="CVH59" s="375"/>
      <c r="CVI59" s="374"/>
      <c r="CVJ59" s="375"/>
      <c r="CVK59" s="374"/>
      <c r="CVL59" s="375"/>
      <c r="CVM59" s="374"/>
      <c r="CVN59" s="375"/>
      <c r="CVO59" s="374"/>
      <c r="CVP59" s="375"/>
      <c r="CVQ59" s="374"/>
      <c r="CVR59" s="375"/>
      <c r="CVS59" s="374"/>
      <c r="CVT59" s="375"/>
      <c r="CVU59" s="374"/>
      <c r="CVV59" s="375"/>
      <c r="CVW59" s="374"/>
      <c r="CVX59" s="375"/>
      <c r="CVY59" s="374"/>
      <c r="CVZ59" s="375"/>
      <c r="CWA59" s="374"/>
      <c r="CWB59" s="375"/>
      <c r="CWC59" s="374"/>
      <c r="CWD59" s="375"/>
      <c r="CWE59" s="374"/>
      <c r="CWF59" s="375"/>
      <c r="CWG59" s="374"/>
      <c r="CWH59" s="375"/>
      <c r="CWI59" s="374"/>
      <c r="CWJ59" s="375"/>
      <c r="CWK59" s="374"/>
      <c r="CWL59" s="375"/>
      <c r="CWM59" s="374"/>
      <c r="CWN59" s="375"/>
      <c r="CWO59" s="374"/>
      <c r="CWP59" s="375"/>
      <c r="CWQ59" s="374"/>
      <c r="CWR59" s="375"/>
      <c r="CWS59" s="374"/>
      <c r="CWT59" s="375"/>
      <c r="CWU59" s="374"/>
      <c r="CWV59" s="375"/>
      <c r="CWW59" s="374"/>
      <c r="CWX59" s="375"/>
      <c r="CWY59" s="374"/>
      <c r="CWZ59" s="375"/>
      <c r="CXA59" s="374"/>
      <c r="CXB59" s="375"/>
      <c r="CXC59" s="374"/>
      <c r="CXD59" s="375"/>
      <c r="CXE59" s="374"/>
      <c r="CXF59" s="375"/>
      <c r="CXG59" s="374"/>
      <c r="CXH59" s="375"/>
      <c r="CXI59" s="374"/>
      <c r="CXJ59" s="375"/>
      <c r="CXK59" s="374"/>
      <c r="CXL59" s="375"/>
      <c r="CXM59" s="374"/>
      <c r="CXN59" s="375"/>
      <c r="CXO59" s="374"/>
      <c r="CXP59" s="375"/>
      <c r="CXQ59" s="374"/>
      <c r="CXR59" s="375"/>
      <c r="CXS59" s="374"/>
      <c r="CXT59" s="375"/>
      <c r="CXU59" s="374"/>
      <c r="CXV59" s="375"/>
      <c r="CXW59" s="374"/>
      <c r="CXX59" s="375"/>
      <c r="CXY59" s="374"/>
      <c r="CXZ59" s="375"/>
      <c r="CYA59" s="374"/>
      <c r="CYB59" s="375"/>
      <c r="CYC59" s="374"/>
      <c r="CYD59" s="375"/>
      <c r="CYE59" s="374"/>
      <c r="CYF59" s="375"/>
      <c r="CYG59" s="374"/>
      <c r="CYH59" s="375"/>
      <c r="CYI59" s="374"/>
      <c r="CYJ59" s="375"/>
      <c r="CYK59" s="374"/>
      <c r="CYL59" s="375"/>
      <c r="CYM59" s="374"/>
      <c r="CYN59" s="375"/>
      <c r="CYO59" s="374"/>
      <c r="CYP59" s="375"/>
      <c r="CYQ59" s="374"/>
      <c r="CYR59" s="375"/>
      <c r="CYS59" s="374"/>
      <c r="CYT59" s="375"/>
      <c r="CYU59" s="374"/>
      <c r="CYV59" s="375"/>
      <c r="CYW59" s="374"/>
      <c r="CYX59" s="375"/>
      <c r="CYY59" s="374"/>
      <c r="CYZ59" s="375"/>
      <c r="CZA59" s="374"/>
      <c r="CZB59" s="375"/>
      <c r="CZC59" s="374"/>
      <c r="CZD59" s="375"/>
      <c r="CZE59" s="374"/>
      <c r="CZF59" s="375"/>
      <c r="CZG59" s="374"/>
      <c r="CZH59" s="375"/>
      <c r="CZI59" s="374"/>
      <c r="CZJ59" s="375"/>
      <c r="CZK59" s="374"/>
      <c r="CZL59" s="375"/>
      <c r="CZM59" s="374"/>
      <c r="CZN59" s="375"/>
      <c r="CZO59" s="374"/>
      <c r="CZP59" s="375"/>
      <c r="CZQ59" s="374"/>
      <c r="CZR59" s="375"/>
      <c r="CZS59" s="374"/>
      <c r="CZT59" s="375"/>
      <c r="CZU59" s="374"/>
      <c r="CZV59" s="375"/>
      <c r="CZW59" s="374"/>
      <c r="CZX59" s="375"/>
      <c r="CZY59" s="374"/>
      <c r="CZZ59" s="375"/>
      <c r="DAA59" s="374"/>
      <c r="DAB59" s="375"/>
      <c r="DAC59" s="374"/>
      <c r="DAD59" s="375"/>
      <c r="DAE59" s="374"/>
      <c r="DAF59" s="375"/>
      <c r="DAG59" s="374"/>
      <c r="DAH59" s="375"/>
      <c r="DAI59" s="374"/>
      <c r="DAJ59" s="375"/>
      <c r="DAK59" s="374"/>
      <c r="DAL59" s="375"/>
      <c r="DAM59" s="374"/>
      <c r="DAN59" s="375"/>
      <c r="DAO59" s="374"/>
      <c r="DAP59" s="375"/>
      <c r="DAQ59" s="374"/>
      <c r="DAR59" s="375"/>
      <c r="DAS59" s="374"/>
      <c r="DAT59" s="375"/>
      <c r="DAU59" s="374"/>
      <c r="DAV59" s="375"/>
      <c r="DAW59" s="374"/>
      <c r="DAX59" s="375"/>
      <c r="DAY59" s="374"/>
      <c r="DAZ59" s="375"/>
      <c r="DBA59" s="374"/>
      <c r="DBB59" s="375"/>
      <c r="DBC59" s="374"/>
      <c r="DBD59" s="375"/>
      <c r="DBE59" s="374"/>
      <c r="DBF59" s="375"/>
      <c r="DBG59" s="374"/>
      <c r="DBH59" s="375"/>
      <c r="DBI59" s="374"/>
      <c r="DBJ59" s="375"/>
      <c r="DBK59" s="374"/>
      <c r="DBL59" s="375"/>
      <c r="DBM59" s="374"/>
      <c r="DBN59" s="375"/>
      <c r="DBO59" s="374"/>
      <c r="DBP59" s="375"/>
      <c r="DBQ59" s="374"/>
      <c r="DBR59" s="375"/>
      <c r="DBS59" s="374"/>
      <c r="DBT59" s="375"/>
      <c r="DBU59" s="374"/>
      <c r="DBV59" s="375"/>
      <c r="DBW59" s="374"/>
      <c r="DBX59" s="375"/>
      <c r="DBY59" s="374"/>
      <c r="DBZ59" s="375"/>
      <c r="DCA59" s="374"/>
      <c r="DCB59" s="375"/>
      <c r="DCC59" s="374"/>
      <c r="DCD59" s="375"/>
      <c r="DCE59" s="374"/>
      <c r="DCF59" s="375"/>
      <c r="DCG59" s="374"/>
      <c r="DCH59" s="375"/>
      <c r="DCI59" s="374"/>
      <c r="DCJ59" s="375"/>
      <c r="DCK59" s="374"/>
      <c r="DCL59" s="375"/>
      <c r="DCM59" s="374"/>
      <c r="DCN59" s="375"/>
      <c r="DCO59" s="374"/>
      <c r="DCP59" s="375"/>
      <c r="DCQ59" s="374"/>
      <c r="DCR59" s="375"/>
      <c r="DCS59" s="374"/>
      <c r="DCT59" s="375"/>
      <c r="DCU59" s="374"/>
      <c r="DCV59" s="375"/>
      <c r="DCW59" s="374"/>
      <c r="DCX59" s="375"/>
      <c r="DCY59" s="374"/>
      <c r="DCZ59" s="375"/>
      <c r="DDA59" s="374"/>
      <c r="DDB59" s="375"/>
      <c r="DDC59" s="374"/>
      <c r="DDD59" s="375"/>
      <c r="DDE59" s="374"/>
      <c r="DDF59" s="375"/>
      <c r="DDG59" s="374"/>
      <c r="DDH59" s="375"/>
      <c r="DDI59" s="374"/>
      <c r="DDJ59" s="375"/>
      <c r="DDK59" s="374"/>
      <c r="DDL59" s="375"/>
      <c r="DDM59" s="374"/>
      <c r="DDN59" s="375"/>
      <c r="DDO59" s="374"/>
      <c r="DDP59" s="375"/>
      <c r="DDQ59" s="374"/>
      <c r="DDR59" s="375"/>
      <c r="DDS59" s="374"/>
      <c r="DDT59" s="375"/>
      <c r="DDU59" s="374"/>
      <c r="DDV59" s="375"/>
      <c r="DDW59" s="374"/>
      <c r="DDX59" s="375"/>
      <c r="DDY59" s="374"/>
      <c r="DDZ59" s="375"/>
      <c r="DEA59" s="374"/>
      <c r="DEB59" s="375"/>
      <c r="DEC59" s="374"/>
      <c r="DED59" s="375"/>
      <c r="DEE59" s="374"/>
      <c r="DEF59" s="375"/>
      <c r="DEG59" s="374"/>
      <c r="DEH59" s="375"/>
      <c r="DEI59" s="374"/>
      <c r="DEJ59" s="375"/>
      <c r="DEK59" s="374"/>
      <c r="DEL59" s="375"/>
      <c r="DEM59" s="374"/>
      <c r="DEN59" s="375"/>
      <c r="DEO59" s="374"/>
      <c r="DEP59" s="375"/>
      <c r="DEQ59" s="374"/>
      <c r="DER59" s="375"/>
      <c r="DES59" s="374"/>
      <c r="DET59" s="375"/>
      <c r="DEU59" s="374"/>
      <c r="DEV59" s="375"/>
      <c r="DEW59" s="374"/>
      <c r="DEX59" s="375"/>
      <c r="DEY59" s="374"/>
      <c r="DEZ59" s="375"/>
      <c r="DFA59" s="374"/>
      <c r="DFB59" s="375"/>
      <c r="DFC59" s="374"/>
      <c r="DFD59" s="375"/>
      <c r="DFE59" s="374"/>
      <c r="DFF59" s="375"/>
      <c r="DFG59" s="374"/>
      <c r="DFH59" s="375"/>
      <c r="DFI59" s="374"/>
      <c r="DFJ59" s="375"/>
      <c r="DFK59" s="374"/>
      <c r="DFL59" s="375"/>
      <c r="DFM59" s="374"/>
      <c r="DFN59" s="375"/>
      <c r="DFO59" s="374"/>
      <c r="DFP59" s="375"/>
      <c r="DFQ59" s="374"/>
      <c r="DFR59" s="375"/>
      <c r="DFS59" s="374"/>
      <c r="DFT59" s="375"/>
      <c r="DFU59" s="374"/>
      <c r="DFV59" s="375"/>
      <c r="DFW59" s="374"/>
      <c r="DFX59" s="375"/>
      <c r="DFY59" s="374"/>
      <c r="DFZ59" s="375"/>
      <c r="DGA59" s="374"/>
      <c r="DGB59" s="375"/>
      <c r="DGC59" s="374"/>
      <c r="DGD59" s="375"/>
      <c r="DGE59" s="374"/>
      <c r="DGF59" s="375"/>
      <c r="DGG59" s="374"/>
      <c r="DGH59" s="375"/>
      <c r="DGI59" s="374"/>
      <c r="DGJ59" s="375"/>
      <c r="DGK59" s="374"/>
      <c r="DGL59" s="375"/>
      <c r="DGM59" s="374"/>
      <c r="DGN59" s="375"/>
      <c r="DGO59" s="374"/>
      <c r="DGP59" s="375"/>
      <c r="DGQ59" s="374"/>
      <c r="DGR59" s="375"/>
      <c r="DGS59" s="374"/>
      <c r="DGT59" s="375"/>
      <c r="DGU59" s="374"/>
      <c r="DGV59" s="375"/>
      <c r="DGW59" s="374"/>
      <c r="DGX59" s="375"/>
      <c r="DGY59" s="374"/>
      <c r="DGZ59" s="375"/>
      <c r="DHA59" s="374"/>
      <c r="DHB59" s="375"/>
      <c r="DHC59" s="374"/>
      <c r="DHD59" s="375"/>
      <c r="DHE59" s="374"/>
      <c r="DHF59" s="375"/>
      <c r="DHG59" s="374"/>
      <c r="DHH59" s="375"/>
      <c r="DHI59" s="374"/>
      <c r="DHJ59" s="375"/>
      <c r="DHK59" s="374"/>
      <c r="DHL59" s="375"/>
      <c r="DHM59" s="374"/>
      <c r="DHN59" s="375"/>
      <c r="DHO59" s="374"/>
      <c r="DHP59" s="375"/>
      <c r="DHQ59" s="374"/>
      <c r="DHR59" s="375"/>
      <c r="DHS59" s="374"/>
      <c r="DHT59" s="375"/>
      <c r="DHU59" s="374"/>
      <c r="DHV59" s="375"/>
      <c r="DHW59" s="374"/>
      <c r="DHX59" s="375"/>
      <c r="DHY59" s="374"/>
      <c r="DHZ59" s="375"/>
      <c r="DIA59" s="374"/>
      <c r="DIB59" s="375"/>
      <c r="DIC59" s="374"/>
      <c r="DID59" s="375"/>
      <c r="DIE59" s="374"/>
      <c r="DIF59" s="375"/>
      <c r="DIG59" s="374"/>
      <c r="DIH59" s="375"/>
      <c r="DII59" s="374"/>
      <c r="DIJ59" s="375"/>
      <c r="DIK59" s="374"/>
      <c r="DIL59" s="375"/>
      <c r="DIM59" s="374"/>
      <c r="DIN59" s="375"/>
      <c r="DIO59" s="374"/>
      <c r="DIP59" s="375"/>
      <c r="DIQ59" s="374"/>
      <c r="DIR59" s="375"/>
      <c r="DIS59" s="374"/>
      <c r="DIT59" s="375"/>
      <c r="DIU59" s="374"/>
      <c r="DIV59" s="375"/>
      <c r="DIW59" s="374"/>
      <c r="DIX59" s="375"/>
      <c r="DIY59" s="374"/>
      <c r="DIZ59" s="375"/>
      <c r="DJA59" s="374"/>
      <c r="DJB59" s="375"/>
      <c r="DJC59" s="374"/>
      <c r="DJD59" s="375"/>
      <c r="DJE59" s="374"/>
      <c r="DJF59" s="375"/>
      <c r="DJG59" s="374"/>
      <c r="DJH59" s="375"/>
      <c r="DJI59" s="374"/>
      <c r="DJJ59" s="375"/>
      <c r="DJK59" s="374"/>
      <c r="DJL59" s="375"/>
      <c r="DJM59" s="374"/>
      <c r="DJN59" s="375"/>
      <c r="DJO59" s="374"/>
      <c r="DJP59" s="375"/>
      <c r="DJQ59" s="374"/>
      <c r="DJR59" s="375"/>
      <c r="DJS59" s="374"/>
      <c r="DJT59" s="375"/>
      <c r="DJU59" s="374"/>
      <c r="DJV59" s="375"/>
      <c r="DJW59" s="374"/>
      <c r="DJX59" s="375"/>
      <c r="DJY59" s="374"/>
      <c r="DJZ59" s="375"/>
      <c r="DKA59" s="374"/>
      <c r="DKB59" s="375"/>
      <c r="DKC59" s="374"/>
      <c r="DKD59" s="375"/>
      <c r="DKE59" s="374"/>
      <c r="DKF59" s="375"/>
      <c r="DKG59" s="374"/>
      <c r="DKH59" s="375"/>
      <c r="DKI59" s="374"/>
      <c r="DKJ59" s="375"/>
      <c r="DKK59" s="374"/>
      <c r="DKL59" s="375"/>
      <c r="DKM59" s="374"/>
      <c r="DKN59" s="375"/>
      <c r="DKO59" s="374"/>
      <c r="DKP59" s="375"/>
      <c r="DKQ59" s="374"/>
      <c r="DKR59" s="375"/>
      <c r="DKS59" s="374"/>
      <c r="DKT59" s="375"/>
      <c r="DKU59" s="374"/>
      <c r="DKV59" s="375"/>
      <c r="DKW59" s="374"/>
      <c r="DKX59" s="375"/>
      <c r="DKY59" s="374"/>
      <c r="DKZ59" s="375"/>
      <c r="DLA59" s="374"/>
      <c r="DLB59" s="375"/>
      <c r="DLC59" s="374"/>
      <c r="DLD59" s="375"/>
      <c r="DLE59" s="374"/>
      <c r="DLF59" s="375"/>
      <c r="DLG59" s="374"/>
      <c r="DLH59" s="375"/>
      <c r="DLI59" s="374"/>
      <c r="DLJ59" s="375"/>
      <c r="DLK59" s="374"/>
      <c r="DLL59" s="375"/>
      <c r="DLM59" s="374"/>
      <c r="DLN59" s="375"/>
      <c r="DLO59" s="374"/>
      <c r="DLP59" s="375"/>
      <c r="DLQ59" s="374"/>
      <c r="DLR59" s="375"/>
      <c r="DLS59" s="374"/>
      <c r="DLT59" s="375"/>
      <c r="DLU59" s="374"/>
      <c r="DLV59" s="375"/>
      <c r="DLW59" s="374"/>
      <c r="DLX59" s="375"/>
      <c r="DLY59" s="374"/>
      <c r="DLZ59" s="375"/>
      <c r="DMA59" s="374"/>
      <c r="DMB59" s="375"/>
      <c r="DMC59" s="374"/>
      <c r="DMD59" s="375"/>
      <c r="DME59" s="374"/>
      <c r="DMF59" s="375"/>
      <c r="DMG59" s="374"/>
      <c r="DMH59" s="375"/>
      <c r="DMI59" s="374"/>
      <c r="DMJ59" s="375"/>
      <c r="DMK59" s="374"/>
      <c r="DML59" s="375"/>
      <c r="DMM59" s="374"/>
      <c r="DMN59" s="375"/>
      <c r="DMO59" s="374"/>
      <c r="DMP59" s="375"/>
      <c r="DMQ59" s="374"/>
      <c r="DMR59" s="375"/>
      <c r="DMS59" s="374"/>
      <c r="DMT59" s="375"/>
      <c r="DMU59" s="374"/>
      <c r="DMV59" s="375"/>
      <c r="DMW59" s="374"/>
      <c r="DMX59" s="375"/>
      <c r="DMY59" s="374"/>
      <c r="DMZ59" s="375"/>
      <c r="DNA59" s="374"/>
      <c r="DNB59" s="375"/>
      <c r="DNC59" s="374"/>
      <c r="DND59" s="375"/>
      <c r="DNE59" s="374"/>
      <c r="DNF59" s="375"/>
      <c r="DNG59" s="374"/>
      <c r="DNH59" s="375"/>
      <c r="DNI59" s="374"/>
      <c r="DNJ59" s="375"/>
      <c r="DNK59" s="374"/>
      <c r="DNL59" s="375"/>
      <c r="DNM59" s="374"/>
      <c r="DNN59" s="375"/>
      <c r="DNO59" s="374"/>
      <c r="DNP59" s="375"/>
      <c r="DNQ59" s="374"/>
      <c r="DNR59" s="375"/>
      <c r="DNS59" s="374"/>
      <c r="DNT59" s="375"/>
      <c r="DNU59" s="374"/>
      <c r="DNV59" s="375"/>
      <c r="DNW59" s="374"/>
      <c r="DNX59" s="375"/>
      <c r="DNY59" s="374"/>
      <c r="DNZ59" s="375"/>
      <c r="DOA59" s="374"/>
      <c r="DOB59" s="375"/>
      <c r="DOC59" s="374"/>
      <c r="DOD59" s="375"/>
      <c r="DOE59" s="374"/>
      <c r="DOF59" s="375"/>
      <c r="DOG59" s="374"/>
      <c r="DOH59" s="375"/>
      <c r="DOI59" s="374"/>
      <c r="DOJ59" s="375"/>
      <c r="DOK59" s="374"/>
      <c r="DOL59" s="375"/>
      <c r="DOM59" s="374"/>
      <c r="DON59" s="375"/>
      <c r="DOO59" s="374"/>
      <c r="DOP59" s="375"/>
      <c r="DOQ59" s="374"/>
      <c r="DOR59" s="375"/>
      <c r="DOS59" s="374"/>
      <c r="DOT59" s="375"/>
      <c r="DOU59" s="374"/>
      <c r="DOV59" s="375"/>
      <c r="DOW59" s="374"/>
      <c r="DOX59" s="375"/>
      <c r="DOY59" s="374"/>
      <c r="DOZ59" s="375"/>
      <c r="DPA59" s="374"/>
      <c r="DPB59" s="375"/>
      <c r="DPC59" s="374"/>
      <c r="DPD59" s="375"/>
      <c r="DPE59" s="374"/>
      <c r="DPF59" s="375"/>
      <c r="DPG59" s="374"/>
      <c r="DPH59" s="375"/>
      <c r="DPI59" s="374"/>
      <c r="DPJ59" s="375"/>
      <c r="DPK59" s="374"/>
      <c r="DPL59" s="375"/>
      <c r="DPM59" s="374"/>
      <c r="DPN59" s="375"/>
      <c r="DPO59" s="374"/>
      <c r="DPP59" s="375"/>
      <c r="DPQ59" s="374"/>
      <c r="DPR59" s="375"/>
      <c r="DPS59" s="374"/>
      <c r="DPT59" s="375"/>
      <c r="DPU59" s="374"/>
      <c r="DPV59" s="375"/>
      <c r="DPW59" s="374"/>
      <c r="DPX59" s="375"/>
      <c r="DPY59" s="374"/>
      <c r="DPZ59" s="375"/>
      <c r="DQA59" s="374"/>
      <c r="DQB59" s="375"/>
      <c r="DQC59" s="374"/>
      <c r="DQD59" s="375"/>
      <c r="DQE59" s="374"/>
      <c r="DQF59" s="375"/>
      <c r="DQG59" s="374"/>
      <c r="DQH59" s="375"/>
      <c r="DQI59" s="374"/>
      <c r="DQJ59" s="375"/>
      <c r="DQK59" s="374"/>
      <c r="DQL59" s="375"/>
      <c r="DQM59" s="374"/>
      <c r="DQN59" s="375"/>
      <c r="DQO59" s="374"/>
      <c r="DQP59" s="375"/>
      <c r="DQQ59" s="374"/>
      <c r="DQR59" s="375"/>
      <c r="DQS59" s="374"/>
      <c r="DQT59" s="375"/>
      <c r="DQU59" s="374"/>
      <c r="DQV59" s="375"/>
      <c r="DQW59" s="374"/>
      <c r="DQX59" s="375"/>
      <c r="DQY59" s="374"/>
      <c r="DQZ59" s="375"/>
      <c r="DRA59" s="374"/>
      <c r="DRB59" s="375"/>
      <c r="DRC59" s="374"/>
      <c r="DRD59" s="375"/>
      <c r="DRE59" s="374"/>
      <c r="DRF59" s="375"/>
      <c r="DRG59" s="374"/>
      <c r="DRH59" s="375"/>
      <c r="DRI59" s="374"/>
      <c r="DRJ59" s="375"/>
      <c r="DRK59" s="374"/>
      <c r="DRL59" s="375"/>
      <c r="DRM59" s="374"/>
      <c r="DRN59" s="375"/>
      <c r="DRO59" s="374"/>
      <c r="DRP59" s="375"/>
      <c r="DRQ59" s="374"/>
      <c r="DRR59" s="375"/>
      <c r="DRS59" s="374"/>
      <c r="DRT59" s="375"/>
      <c r="DRU59" s="374"/>
      <c r="DRV59" s="375"/>
      <c r="DRW59" s="374"/>
      <c r="DRX59" s="375"/>
      <c r="DRY59" s="374"/>
      <c r="DRZ59" s="375"/>
      <c r="DSA59" s="374"/>
      <c r="DSB59" s="375"/>
      <c r="DSC59" s="374"/>
      <c r="DSD59" s="375"/>
      <c r="DSE59" s="374"/>
      <c r="DSF59" s="375"/>
      <c r="DSG59" s="374"/>
      <c r="DSH59" s="375"/>
      <c r="DSI59" s="374"/>
      <c r="DSJ59" s="375"/>
      <c r="DSK59" s="374"/>
      <c r="DSL59" s="375"/>
      <c r="DSM59" s="374"/>
      <c r="DSN59" s="375"/>
      <c r="DSO59" s="374"/>
      <c r="DSP59" s="375"/>
      <c r="DSQ59" s="374"/>
      <c r="DSR59" s="375"/>
      <c r="DSS59" s="374"/>
      <c r="DST59" s="375"/>
      <c r="DSU59" s="374"/>
      <c r="DSV59" s="375"/>
      <c r="DSW59" s="374"/>
      <c r="DSX59" s="375"/>
      <c r="DSY59" s="374"/>
      <c r="DSZ59" s="375"/>
      <c r="DTA59" s="374"/>
      <c r="DTB59" s="375"/>
      <c r="DTC59" s="374"/>
      <c r="DTD59" s="375"/>
      <c r="DTE59" s="374"/>
      <c r="DTF59" s="375"/>
      <c r="DTG59" s="374"/>
      <c r="DTH59" s="375"/>
      <c r="DTI59" s="374"/>
      <c r="DTJ59" s="375"/>
      <c r="DTK59" s="374"/>
      <c r="DTL59" s="375"/>
      <c r="DTM59" s="374"/>
      <c r="DTN59" s="375"/>
      <c r="DTO59" s="374"/>
      <c r="DTP59" s="375"/>
      <c r="DTQ59" s="374"/>
      <c r="DTR59" s="375"/>
      <c r="DTS59" s="374"/>
      <c r="DTT59" s="375"/>
      <c r="DTU59" s="374"/>
      <c r="DTV59" s="375"/>
      <c r="DTW59" s="374"/>
      <c r="DTX59" s="375"/>
      <c r="DTY59" s="374"/>
      <c r="DTZ59" s="375"/>
      <c r="DUA59" s="374"/>
      <c r="DUB59" s="375"/>
      <c r="DUC59" s="374"/>
      <c r="DUD59" s="375"/>
      <c r="DUE59" s="374"/>
      <c r="DUF59" s="375"/>
      <c r="DUG59" s="374"/>
      <c r="DUH59" s="375"/>
      <c r="DUI59" s="374"/>
      <c r="DUJ59" s="375"/>
      <c r="DUK59" s="374"/>
      <c r="DUL59" s="375"/>
      <c r="DUM59" s="374"/>
      <c r="DUN59" s="375"/>
      <c r="DUO59" s="374"/>
      <c r="DUP59" s="375"/>
      <c r="DUQ59" s="374"/>
      <c r="DUR59" s="375"/>
      <c r="DUS59" s="374"/>
      <c r="DUT59" s="375"/>
      <c r="DUU59" s="374"/>
      <c r="DUV59" s="375"/>
      <c r="DUW59" s="374"/>
      <c r="DUX59" s="375"/>
      <c r="DUY59" s="374"/>
      <c r="DUZ59" s="375"/>
      <c r="DVA59" s="374"/>
      <c r="DVB59" s="375"/>
      <c r="DVC59" s="374"/>
      <c r="DVD59" s="375"/>
      <c r="DVE59" s="374"/>
      <c r="DVF59" s="375"/>
      <c r="DVG59" s="374"/>
      <c r="DVH59" s="375"/>
      <c r="DVI59" s="374"/>
      <c r="DVJ59" s="375"/>
      <c r="DVK59" s="374"/>
      <c r="DVL59" s="375"/>
      <c r="DVM59" s="374"/>
      <c r="DVN59" s="375"/>
      <c r="DVO59" s="374"/>
      <c r="DVP59" s="375"/>
      <c r="DVQ59" s="374"/>
      <c r="DVR59" s="375"/>
      <c r="DVS59" s="374"/>
      <c r="DVT59" s="375"/>
      <c r="DVU59" s="374"/>
      <c r="DVV59" s="375"/>
      <c r="DVW59" s="374"/>
      <c r="DVX59" s="375"/>
      <c r="DVY59" s="374"/>
      <c r="DVZ59" s="375"/>
      <c r="DWA59" s="374"/>
      <c r="DWB59" s="375"/>
      <c r="DWC59" s="374"/>
      <c r="DWD59" s="375"/>
      <c r="DWE59" s="374"/>
      <c r="DWF59" s="375"/>
      <c r="DWG59" s="374"/>
      <c r="DWH59" s="375"/>
      <c r="DWI59" s="374"/>
      <c r="DWJ59" s="375"/>
      <c r="DWK59" s="374"/>
      <c r="DWL59" s="375"/>
      <c r="DWM59" s="374"/>
      <c r="DWN59" s="375"/>
      <c r="DWO59" s="374"/>
      <c r="DWP59" s="375"/>
      <c r="DWQ59" s="374"/>
      <c r="DWR59" s="375"/>
      <c r="DWS59" s="374"/>
      <c r="DWT59" s="375"/>
      <c r="DWU59" s="374"/>
      <c r="DWV59" s="375"/>
      <c r="DWW59" s="374"/>
      <c r="DWX59" s="375"/>
      <c r="DWY59" s="374"/>
      <c r="DWZ59" s="375"/>
      <c r="DXA59" s="374"/>
      <c r="DXB59" s="375"/>
      <c r="DXC59" s="374"/>
      <c r="DXD59" s="375"/>
      <c r="DXE59" s="374"/>
      <c r="DXF59" s="375"/>
      <c r="DXG59" s="374"/>
      <c r="DXH59" s="375"/>
      <c r="DXI59" s="374"/>
      <c r="DXJ59" s="375"/>
      <c r="DXK59" s="374"/>
      <c r="DXL59" s="375"/>
      <c r="DXM59" s="374"/>
      <c r="DXN59" s="375"/>
      <c r="DXO59" s="374"/>
      <c r="DXP59" s="375"/>
      <c r="DXQ59" s="374"/>
      <c r="DXR59" s="375"/>
      <c r="DXS59" s="374"/>
      <c r="DXT59" s="375"/>
      <c r="DXU59" s="374"/>
      <c r="DXV59" s="375"/>
      <c r="DXW59" s="374"/>
      <c r="DXX59" s="375"/>
      <c r="DXY59" s="374"/>
      <c r="DXZ59" s="375"/>
      <c r="DYA59" s="374"/>
      <c r="DYB59" s="375"/>
      <c r="DYC59" s="374"/>
      <c r="DYD59" s="375"/>
      <c r="DYE59" s="374"/>
      <c r="DYF59" s="375"/>
      <c r="DYG59" s="374"/>
      <c r="DYH59" s="375"/>
      <c r="DYI59" s="374"/>
      <c r="DYJ59" s="375"/>
      <c r="DYK59" s="374"/>
      <c r="DYL59" s="375"/>
      <c r="DYM59" s="374"/>
      <c r="DYN59" s="375"/>
      <c r="DYO59" s="374"/>
      <c r="DYP59" s="375"/>
      <c r="DYQ59" s="374"/>
      <c r="DYR59" s="375"/>
      <c r="DYS59" s="374"/>
      <c r="DYT59" s="375"/>
      <c r="DYU59" s="374"/>
      <c r="DYV59" s="375"/>
      <c r="DYW59" s="374"/>
      <c r="DYX59" s="375"/>
      <c r="DYY59" s="374"/>
      <c r="DYZ59" s="375"/>
      <c r="DZA59" s="374"/>
      <c r="DZB59" s="375"/>
      <c r="DZC59" s="374"/>
      <c r="DZD59" s="375"/>
      <c r="DZE59" s="374"/>
      <c r="DZF59" s="375"/>
      <c r="DZG59" s="374"/>
      <c r="DZH59" s="375"/>
      <c r="DZI59" s="374"/>
      <c r="DZJ59" s="375"/>
      <c r="DZK59" s="374"/>
      <c r="DZL59" s="375"/>
      <c r="DZM59" s="374"/>
      <c r="DZN59" s="375"/>
      <c r="DZO59" s="374"/>
      <c r="DZP59" s="375"/>
      <c r="DZQ59" s="374"/>
      <c r="DZR59" s="375"/>
      <c r="DZS59" s="374"/>
      <c r="DZT59" s="375"/>
      <c r="DZU59" s="374"/>
      <c r="DZV59" s="375"/>
      <c r="DZW59" s="374"/>
      <c r="DZX59" s="375"/>
      <c r="DZY59" s="374"/>
      <c r="DZZ59" s="375"/>
      <c r="EAA59" s="374"/>
      <c r="EAB59" s="375"/>
      <c r="EAC59" s="374"/>
      <c r="EAD59" s="375"/>
      <c r="EAE59" s="374"/>
      <c r="EAF59" s="375"/>
      <c r="EAG59" s="374"/>
      <c r="EAH59" s="375"/>
      <c r="EAI59" s="374"/>
      <c r="EAJ59" s="375"/>
      <c r="EAK59" s="374"/>
      <c r="EAL59" s="375"/>
      <c r="EAM59" s="374"/>
      <c r="EAN59" s="375"/>
      <c r="EAO59" s="374"/>
      <c r="EAP59" s="375"/>
      <c r="EAQ59" s="374"/>
      <c r="EAR59" s="375"/>
      <c r="EAS59" s="374"/>
      <c r="EAT59" s="375"/>
      <c r="EAU59" s="374"/>
      <c r="EAV59" s="375"/>
      <c r="EAW59" s="374"/>
      <c r="EAX59" s="375"/>
      <c r="EAY59" s="374"/>
      <c r="EAZ59" s="375"/>
      <c r="EBA59" s="374"/>
      <c r="EBB59" s="375"/>
      <c r="EBC59" s="374"/>
      <c r="EBD59" s="375"/>
      <c r="EBE59" s="374"/>
      <c r="EBF59" s="375"/>
      <c r="EBG59" s="374"/>
      <c r="EBH59" s="375"/>
      <c r="EBI59" s="374"/>
      <c r="EBJ59" s="375"/>
      <c r="EBK59" s="374"/>
      <c r="EBL59" s="375"/>
      <c r="EBM59" s="374"/>
      <c r="EBN59" s="375"/>
      <c r="EBO59" s="374"/>
      <c r="EBP59" s="375"/>
      <c r="EBQ59" s="374"/>
      <c r="EBR59" s="375"/>
      <c r="EBS59" s="374"/>
      <c r="EBT59" s="375"/>
      <c r="EBU59" s="374"/>
      <c r="EBV59" s="375"/>
      <c r="EBW59" s="374"/>
      <c r="EBX59" s="375"/>
      <c r="EBY59" s="374"/>
      <c r="EBZ59" s="375"/>
      <c r="ECA59" s="374"/>
      <c r="ECB59" s="375"/>
      <c r="ECC59" s="374"/>
      <c r="ECD59" s="375"/>
      <c r="ECE59" s="374"/>
      <c r="ECF59" s="375"/>
      <c r="ECG59" s="374"/>
      <c r="ECH59" s="375"/>
      <c r="ECI59" s="374"/>
      <c r="ECJ59" s="375"/>
      <c r="ECK59" s="374"/>
      <c r="ECL59" s="375"/>
      <c r="ECM59" s="374"/>
      <c r="ECN59" s="375"/>
      <c r="ECO59" s="374"/>
      <c r="ECP59" s="375"/>
      <c r="ECQ59" s="374"/>
      <c r="ECR59" s="375"/>
      <c r="ECS59" s="374"/>
      <c r="ECT59" s="375"/>
      <c r="ECU59" s="374"/>
      <c r="ECV59" s="375"/>
      <c r="ECW59" s="374"/>
      <c r="ECX59" s="375"/>
      <c r="ECY59" s="374"/>
      <c r="ECZ59" s="375"/>
      <c r="EDA59" s="374"/>
      <c r="EDB59" s="375"/>
      <c r="EDC59" s="374"/>
      <c r="EDD59" s="375"/>
      <c r="EDE59" s="374"/>
      <c r="EDF59" s="375"/>
      <c r="EDG59" s="374"/>
      <c r="EDH59" s="375"/>
      <c r="EDI59" s="374"/>
      <c r="EDJ59" s="375"/>
      <c r="EDK59" s="374"/>
      <c r="EDL59" s="375"/>
      <c r="EDM59" s="374"/>
      <c r="EDN59" s="375"/>
      <c r="EDO59" s="374"/>
      <c r="EDP59" s="375"/>
      <c r="EDQ59" s="374"/>
      <c r="EDR59" s="375"/>
      <c r="EDS59" s="374"/>
      <c r="EDT59" s="375"/>
      <c r="EDU59" s="374"/>
      <c r="EDV59" s="375"/>
      <c r="EDW59" s="374"/>
      <c r="EDX59" s="375"/>
      <c r="EDY59" s="374"/>
      <c r="EDZ59" s="375"/>
      <c r="EEA59" s="374"/>
      <c r="EEB59" s="375"/>
      <c r="EEC59" s="374"/>
      <c r="EED59" s="375"/>
      <c r="EEE59" s="374"/>
      <c r="EEF59" s="375"/>
      <c r="EEG59" s="374"/>
      <c r="EEH59" s="375"/>
      <c r="EEI59" s="374"/>
      <c r="EEJ59" s="375"/>
      <c r="EEK59" s="374"/>
      <c r="EEL59" s="375"/>
      <c r="EEM59" s="374"/>
      <c r="EEN59" s="375"/>
      <c r="EEO59" s="374"/>
      <c r="EEP59" s="375"/>
      <c r="EEQ59" s="374"/>
      <c r="EER59" s="375"/>
      <c r="EES59" s="374"/>
      <c r="EET59" s="375"/>
      <c r="EEU59" s="374"/>
      <c r="EEV59" s="375"/>
      <c r="EEW59" s="374"/>
      <c r="EEX59" s="375"/>
      <c r="EEY59" s="374"/>
      <c r="EEZ59" s="375"/>
      <c r="EFA59" s="374"/>
      <c r="EFB59" s="375"/>
      <c r="EFC59" s="374"/>
      <c r="EFD59" s="375"/>
      <c r="EFE59" s="374"/>
      <c r="EFF59" s="375"/>
      <c r="EFG59" s="374"/>
      <c r="EFH59" s="375"/>
      <c r="EFI59" s="374"/>
      <c r="EFJ59" s="375"/>
      <c r="EFK59" s="374"/>
      <c r="EFL59" s="375"/>
      <c r="EFM59" s="374"/>
      <c r="EFN59" s="375"/>
      <c r="EFO59" s="374"/>
      <c r="EFP59" s="375"/>
      <c r="EFQ59" s="374"/>
      <c r="EFR59" s="375"/>
      <c r="EFS59" s="374"/>
      <c r="EFT59" s="375"/>
      <c r="EFU59" s="374"/>
      <c r="EFV59" s="375"/>
      <c r="EFW59" s="374"/>
      <c r="EFX59" s="375"/>
      <c r="EFY59" s="374"/>
      <c r="EFZ59" s="375"/>
      <c r="EGA59" s="374"/>
      <c r="EGB59" s="375"/>
      <c r="EGC59" s="374"/>
      <c r="EGD59" s="375"/>
      <c r="EGE59" s="374"/>
      <c r="EGF59" s="375"/>
      <c r="EGG59" s="374"/>
      <c r="EGH59" s="375"/>
      <c r="EGI59" s="374"/>
      <c r="EGJ59" s="375"/>
      <c r="EGK59" s="374"/>
      <c r="EGL59" s="375"/>
      <c r="EGM59" s="374"/>
      <c r="EGN59" s="375"/>
      <c r="EGO59" s="374"/>
      <c r="EGP59" s="375"/>
      <c r="EGQ59" s="374"/>
      <c r="EGR59" s="375"/>
      <c r="EGS59" s="374"/>
      <c r="EGT59" s="375"/>
      <c r="EGU59" s="374"/>
      <c r="EGV59" s="375"/>
      <c r="EGW59" s="374"/>
      <c r="EGX59" s="375"/>
      <c r="EGY59" s="374"/>
      <c r="EGZ59" s="375"/>
      <c r="EHA59" s="374"/>
      <c r="EHB59" s="375"/>
      <c r="EHC59" s="374"/>
      <c r="EHD59" s="375"/>
      <c r="EHE59" s="374"/>
      <c r="EHF59" s="375"/>
      <c r="EHG59" s="374"/>
      <c r="EHH59" s="375"/>
      <c r="EHI59" s="374"/>
      <c r="EHJ59" s="375"/>
      <c r="EHK59" s="374"/>
      <c r="EHL59" s="375"/>
      <c r="EHM59" s="374"/>
      <c r="EHN59" s="375"/>
      <c r="EHO59" s="374"/>
      <c r="EHP59" s="375"/>
      <c r="EHQ59" s="374"/>
      <c r="EHR59" s="375"/>
      <c r="EHS59" s="374"/>
      <c r="EHT59" s="375"/>
      <c r="EHU59" s="374"/>
      <c r="EHV59" s="375"/>
      <c r="EHW59" s="374"/>
      <c r="EHX59" s="375"/>
      <c r="EHY59" s="374"/>
      <c r="EHZ59" s="375"/>
      <c r="EIA59" s="374"/>
      <c r="EIB59" s="375"/>
      <c r="EIC59" s="374"/>
      <c r="EID59" s="375"/>
      <c r="EIE59" s="374"/>
      <c r="EIF59" s="375"/>
      <c r="EIG59" s="374"/>
      <c r="EIH59" s="375"/>
      <c r="EII59" s="374"/>
      <c r="EIJ59" s="375"/>
      <c r="EIK59" s="374"/>
      <c r="EIL59" s="375"/>
      <c r="EIM59" s="374"/>
      <c r="EIN59" s="375"/>
      <c r="EIO59" s="374"/>
      <c r="EIP59" s="375"/>
      <c r="EIQ59" s="374"/>
      <c r="EIR59" s="375"/>
      <c r="EIS59" s="374"/>
      <c r="EIT59" s="375"/>
      <c r="EIU59" s="374"/>
      <c r="EIV59" s="375"/>
      <c r="EIW59" s="374"/>
      <c r="EIX59" s="375"/>
      <c r="EIY59" s="374"/>
      <c r="EIZ59" s="375"/>
      <c r="EJA59" s="374"/>
      <c r="EJB59" s="375"/>
      <c r="EJC59" s="374"/>
      <c r="EJD59" s="375"/>
      <c r="EJE59" s="374"/>
      <c r="EJF59" s="375"/>
      <c r="EJG59" s="374"/>
      <c r="EJH59" s="375"/>
      <c r="EJI59" s="374"/>
      <c r="EJJ59" s="375"/>
      <c r="EJK59" s="374"/>
      <c r="EJL59" s="375"/>
      <c r="EJM59" s="374"/>
      <c r="EJN59" s="375"/>
      <c r="EJO59" s="374"/>
      <c r="EJP59" s="375"/>
      <c r="EJQ59" s="374"/>
      <c r="EJR59" s="375"/>
      <c r="EJS59" s="374"/>
      <c r="EJT59" s="375"/>
      <c r="EJU59" s="374"/>
      <c r="EJV59" s="375"/>
      <c r="EJW59" s="374"/>
      <c r="EJX59" s="375"/>
      <c r="EJY59" s="374"/>
      <c r="EJZ59" s="375"/>
      <c r="EKA59" s="374"/>
      <c r="EKB59" s="375"/>
      <c r="EKC59" s="374"/>
      <c r="EKD59" s="375"/>
      <c r="EKE59" s="374"/>
      <c r="EKF59" s="375"/>
      <c r="EKG59" s="374"/>
      <c r="EKH59" s="375"/>
      <c r="EKI59" s="374"/>
      <c r="EKJ59" s="375"/>
      <c r="EKK59" s="374"/>
      <c r="EKL59" s="375"/>
      <c r="EKM59" s="374"/>
      <c r="EKN59" s="375"/>
      <c r="EKO59" s="374"/>
      <c r="EKP59" s="375"/>
      <c r="EKQ59" s="374"/>
      <c r="EKR59" s="375"/>
      <c r="EKS59" s="374"/>
      <c r="EKT59" s="375"/>
      <c r="EKU59" s="374"/>
      <c r="EKV59" s="375"/>
      <c r="EKW59" s="374"/>
      <c r="EKX59" s="375"/>
      <c r="EKY59" s="374"/>
      <c r="EKZ59" s="375"/>
      <c r="ELA59" s="374"/>
      <c r="ELB59" s="375"/>
      <c r="ELC59" s="374"/>
      <c r="ELD59" s="375"/>
      <c r="ELE59" s="374"/>
      <c r="ELF59" s="375"/>
      <c r="ELG59" s="374"/>
      <c r="ELH59" s="375"/>
      <c r="ELI59" s="374"/>
      <c r="ELJ59" s="375"/>
      <c r="ELK59" s="374"/>
      <c r="ELL59" s="375"/>
      <c r="ELM59" s="374"/>
      <c r="ELN59" s="375"/>
      <c r="ELO59" s="374"/>
      <c r="ELP59" s="375"/>
      <c r="ELQ59" s="374"/>
      <c r="ELR59" s="375"/>
      <c r="ELS59" s="374"/>
      <c r="ELT59" s="375"/>
      <c r="ELU59" s="374"/>
      <c r="ELV59" s="375"/>
      <c r="ELW59" s="374"/>
      <c r="ELX59" s="375"/>
      <c r="ELY59" s="374"/>
      <c r="ELZ59" s="375"/>
      <c r="EMA59" s="374"/>
      <c r="EMB59" s="375"/>
      <c r="EMC59" s="374"/>
      <c r="EMD59" s="375"/>
      <c r="EME59" s="374"/>
      <c r="EMF59" s="375"/>
      <c r="EMG59" s="374"/>
      <c r="EMH59" s="375"/>
      <c r="EMI59" s="374"/>
      <c r="EMJ59" s="375"/>
      <c r="EMK59" s="374"/>
      <c r="EML59" s="375"/>
      <c r="EMM59" s="374"/>
      <c r="EMN59" s="375"/>
      <c r="EMO59" s="374"/>
      <c r="EMP59" s="375"/>
      <c r="EMQ59" s="374"/>
      <c r="EMR59" s="375"/>
      <c r="EMS59" s="374"/>
      <c r="EMT59" s="375"/>
      <c r="EMU59" s="374"/>
      <c r="EMV59" s="375"/>
      <c r="EMW59" s="374"/>
      <c r="EMX59" s="375"/>
      <c r="EMY59" s="374"/>
      <c r="EMZ59" s="375"/>
      <c r="ENA59" s="374"/>
      <c r="ENB59" s="375"/>
      <c r="ENC59" s="374"/>
      <c r="END59" s="375"/>
      <c r="ENE59" s="374"/>
      <c r="ENF59" s="375"/>
      <c r="ENG59" s="374"/>
      <c r="ENH59" s="375"/>
      <c r="ENI59" s="374"/>
      <c r="ENJ59" s="375"/>
      <c r="ENK59" s="374"/>
      <c r="ENL59" s="375"/>
      <c r="ENM59" s="374"/>
      <c r="ENN59" s="375"/>
      <c r="ENO59" s="374"/>
      <c r="ENP59" s="375"/>
      <c r="ENQ59" s="374"/>
      <c r="ENR59" s="375"/>
      <c r="ENS59" s="374"/>
      <c r="ENT59" s="375"/>
      <c r="ENU59" s="374"/>
      <c r="ENV59" s="375"/>
      <c r="ENW59" s="374"/>
      <c r="ENX59" s="375"/>
      <c r="ENY59" s="374"/>
      <c r="ENZ59" s="375"/>
      <c r="EOA59" s="374"/>
      <c r="EOB59" s="375"/>
      <c r="EOC59" s="374"/>
      <c r="EOD59" s="375"/>
      <c r="EOE59" s="374"/>
      <c r="EOF59" s="375"/>
      <c r="EOG59" s="374"/>
      <c r="EOH59" s="375"/>
      <c r="EOI59" s="374"/>
      <c r="EOJ59" s="375"/>
      <c r="EOK59" s="374"/>
      <c r="EOL59" s="375"/>
      <c r="EOM59" s="374"/>
      <c r="EON59" s="375"/>
      <c r="EOO59" s="374"/>
      <c r="EOP59" s="375"/>
      <c r="EOQ59" s="374"/>
      <c r="EOR59" s="375"/>
      <c r="EOS59" s="374"/>
      <c r="EOT59" s="375"/>
      <c r="EOU59" s="374"/>
      <c r="EOV59" s="375"/>
      <c r="EOW59" s="374"/>
      <c r="EOX59" s="375"/>
      <c r="EOY59" s="374"/>
      <c r="EOZ59" s="375"/>
      <c r="EPA59" s="374"/>
      <c r="EPB59" s="375"/>
      <c r="EPC59" s="374"/>
      <c r="EPD59" s="375"/>
      <c r="EPE59" s="374"/>
      <c r="EPF59" s="375"/>
      <c r="EPG59" s="374"/>
      <c r="EPH59" s="375"/>
      <c r="EPI59" s="374"/>
      <c r="EPJ59" s="375"/>
      <c r="EPK59" s="374"/>
      <c r="EPL59" s="375"/>
      <c r="EPM59" s="374"/>
      <c r="EPN59" s="375"/>
      <c r="EPO59" s="374"/>
      <c r="EPP59" s="375"/>
      <c r="EPQ59" s="374"/>
      <c r="EPR59" s="375"/>
      <c r="EPS59" s="374"/>
      <c r="EPT59" s="375"/>
      <c r="EPU59" s="374"/>
      <c r="EPV59" s="375"/>
      <c r="EPW59" s="374"/>
      <c r="EPX59" s="375"/>
      <c r="EPY59" s="374"/>
      <c r="EPZ59" s="375"/>
      <c r="EQA59" s="374"/>
      <c r="EQB59" s="375"/>
      <c r="EQC59" s="374"/>
      <c r="EQD59" s="375"/>
      <c r="EQE59" s="374"/>
      <c r="EQF59" s="375"/>
      <c r="EQG59" s="374"/>
      <c r="EQH59" s="375"/>
      <c r="EQI59" s="374"/>
      <c r="EQJ59" s="375"/>
      <c r="EQK59" s="374"/>
      <c r="EQL59" s="375"/>
      <c r="EQM59" s="374"/>
      <c r="EQN59" s="375"/>
      <c r="EQO59" s="374"/>
      <c r="EQP59" s="375"/>
      <c r="EQQ59" s="374"/>
      <c r="EQR59" s="375"/>
      <c r="EQS59" s="374"/>
      <c r="EQT59" s="375"/>
      <c r="EQU59" s="374"/>
      <c r="EQV59" s="375"/>
      <c r="EQW59" s="374"/>
      <c r="EQX59" s="375"/>
      <c r="EQY59" s="374"/>
      <c r="EQZ59" s="375"/>
      <c r="ERA59" s="374"/>
      <c r="ERB59" s="375"/>
      <c r="ERC59" s="374"/>
      <c r="ERD59" s="375"/>
      <c r="ERE59" s="374"/>
      <c r="ERF59" s="375"/>
      <c r="ERG59" s="374"/>
      <c r="ERH59" s="375"/>
      <c r="ERI59" s="374"/>
      <c r="ERJ59" s="375"/>
      <c r="ERK59" s="374"/>
      <c r="ERL59" s="375"/>
      <c r="ERM59" s="374"/>
      <c r="ERN59" s="375"/>
      <c r="ERO59" s="374"/>
      <c r="ERP59" s="375"/>
      <c r="ERQ59" s="374"/>
      <c r="ERR59" s="375"/>
      <c r="ERS59" s="374"/>
      <c r="ERT59" s="375"/>
      <c r="ERU59" s="374"/>
      <c r="ERV59" s="375"/>
      <c r="ERW59" s="374"/>
      <c r="ERX59" s="375"/>
      <c r="ERY59" s="374"/>
      <c r="ERZ59" s="375"/>
      <c r="ESA59" s="374"/>
      <c r="ESB59" s="375"/>
      <c r="ESC59" s="374"/>
      <c r="ESD59" s="375"/>
      <c r="ESE59" s="374"/>
      <c r="ESF59" s="375"/>
      <c r="ESG59" s="374"/>
      <c r="ESH59" s="375"/>
      <c r="ESI59" s="374"/>
      <c r="ESJ59" s="375"/>
      <c r="ESK59" s="374"/>
      <c r="ESL59" s="375"/>
      <c r="ESM59" s="374"/>
      <c r="ESN59" s="375"/>
      <c r="ESO59" s="374"/>
      <c r="ESP59" s="375"/>
      <c r="ESQ59" s="374"/>
      <c r="ESR59" s="375"/>
      <c r="ESS59" s="374"/>
      <c r="EST59" s="375"/>
      <c r="ESU59" s="374"/>
      <c r="ESV59" s="375"/>
      <c r="ESW59" s="374"/>
      <c r="ESX59" s="375"/>
      <c r="ESY59" s="374"/>
      <c r="ESZ59" s="375"/>
      <c r="ETA59" s="374"/>
      <c r="ETB59" s="375"/>
      <c r="ETC59" s="374"/>
      <c r="ETD59" s="375"/>
      <c r="ETE59" s="374"/>
      <c r="ETF59" s="375"/>
      <c r="ETG59" s="374"/>
      <c r="ETH59" s="375"/>
      <c r="ETI59" s="374"/>
      <c r="ETJ59" s="375"/>
      <c r="ETK59" s="374"/>
      <c r="ETL59" s="375"/>
      <c r="ETM59" s="374"/>
      <c r="ETN59" s="375"/>
      <c r="ETO59" s="374"/>
      <c r="ETP59" s="375"/>
      <c r="ETQ59" s="374"/>
      <c r="ETR59" s="375"/>
      <c r="ETS59" s="374"/>
      <c r="ETT59" s="375"/>
      <c r="ETU59" s="374"/>
      <c r="ETV59" s="375"/>
      <c r="ETW59" s="374"/>
      <c r="ETX59" s="375"/>
      <c r="ETY59" s="374"/>
      <c r="ETZ59" s="375"/>
      <c r="EUA59" s="374"/>
      <c r="EUB59" s="375"/>
      <c r="EUC59" s="374"/>
      <c r="EUD59" s="375"/>
      <c r="EUE59" s="374"/>
      <c r="EUF59" s="375"/>
      <c r="EUG59" s="374"/>
      <c r="EUH59" s="375"/>
      <c r="EUI59" s="374"/>
      <c r="EUJ59" s="375"/>
      <c r="EUK59" s="374"/>
      <c r="EUL59" s="375"/>
      <c r="EUM59" s="374"/>
      <c r="EUN59" s="375"/>
      <c r="EUO59" s="374"/>
      <c r="EUP59" s="375"/>
      <c r="EUQ59" s="374"/>
      <c r="EUR59" s="375"/>
      <c r="EUS59" s="374"/>
      <c r="EUT59" s="375"/>
      <c r="EUU59" s="374"/>
      <c r="EUV59" s="375"/>
      <c r="EUW59" s="374"/>
      <c r="EUX59" s="375"/>
      <c r="EUY59" s="374"/>
      <c r="EUZ59" s="375"/>
      <c r="EVA59" s="374"/>
      <c r="EVB59" s="375"/>
      <c r="EVC59" s="374"/>
      <c r="EVD59" s="375"/>
      <c r="EVE59" s="374"/>
      <c r="EVF59" s="375"/>
      <c r="EVG59" s="374"/>
      <c r="EVH59" s="375"/>
      <c r="EVI59" s="374"/>
      <c r="EVJ59" s="375"/>
      <c r="EVK59" s="374"/>
      <c r="EVL59" s="375"/>
      <c r="EVM59" s="374"/>
      <c r="EVN59" s="375"/>
      <c r="EVO59" s="374"/>
      <c r="EVP59" s="375"/>
      <c r="EVQ59" s="374"/>
      <c r="EVR59" s="375"/>
      <c r="EVS59" s="374"/>
      <c r="EVT59" s="375"/>
      <c r="EVU59" s="374"/>
      <c r="EVV59" s="375"/>
      <c r="EVW59" s="374"/>
      <c r="EVX59" s="375"/>
      <c r="EVY59" s="374"/>
      <c r="EVZ59" s="375"/>
      <c r="EWA59" s="374"/>
      <c r="EWB59" s="375"/>
      <c r="EWC59" s="374"/>
      <c r="EWD59" s="375"/>
      <c r="EWE59" s="374"/>
      <c r="EWF59" s="375"/>
      <c r="EWG59" s="374"/>
      <c r="EWH59" s="375"/>
      <c r="EWI59" s="374"/>
      <c r="EWJ59" s="375"/>
      <c r="EWK59" s="374"/>
      <c r="EWL59" s="375"/>
      <c r="EWM59" s="374"/>
      <c r="EWN59" s="375"/>
      <c r="EWO59" s="374"/>
      <c r="EWP59" s="375"/>
      <c r="EWQ59" s="374"/>
      <c r="EWR59" s="375"/>
      <c r="EWS59" s="374"/>
      <c r="EWT59" s="375"/>
      <c r="EWU59" s="374"/>
      <c r="EWV59" s="375"/>
      <c r="EWW59" s="374"/>
      <c r="EWX59" s="375"/>
      <c r="EWY59" s="374"/>
      <c r="EWZ59" s="375"/>
      <c r="EXA59" s="374"/>
      <c r="EXB59" s="375"/>
      <c r="EXC59" s="374"/>
      <c r="EXD59" s="375"/>
      <c r="EXE59" s="374"/>
      <c r="EXF59" s="375"/>
      <c r="EXG59" s="374"/>
      <c r="EXH59" s="375"/>
      <c r="EXI59" s="374"/>
      <c r="EXJ59" s="375"/>
      <c r="EXK59" s="374"/>
      <c r="EXL59" s="375"/>
      <c r="EXM59" s="374"/>
      <c r="EXN59" s="375"/>
      <c r="EXO59" s="374"/>
      <c r="EXP59" s="375"/>
      <c r="EXQ59" s="374"/>
      <c r="EXR59" s="375"/>
      <c r="EXS59" s="374"/>
      <c r="EXT59" s="375"/>
      <c r="EXU59" s="374"/>
      <c r="EXV59" s="375"/>
      <c r="EXW59" s="374"/>
      <c r="EXX59" s="375"/>
      <c r="EXY59" s="374"/>
      <c r="EXZ59" s="375"/>
      <c r="EYA59" s="374"/>
      <c r="EYB59" s="375"/>
      <c r="EYC59" s="374"/>
      <c r="EYD59" s="375"/>
      <c r="EYE59" s="374"/>
      <c r="EYF59" s="375"/>
      <c r="EYG59" s="374"/>
      <c r="EYH59" s="375"/>
      <c r="EYI59" s="374"/>
      <c r="EYJ59" s="375"/>
      <c r="EYK59" s="374"/>
      <c r="EYL59" s="375"/>
      <c r="EYM59" s="374"/>
      <c r="EYN59" s="375"/>
      <c r="EYO59" s="374"/>
      <c r="EYP59" s="375"/>
      <c r="EYQ59" s="374"/>
      <c r="EYR59" s="375"/>
      <c r="EYS59" s="374"/>
      <c r="EYT59" s="375"/>
      <c r="EYU59" s="374"/>
      <c r="EYV59" s="375"/>
      <c r="EYW59" s="374"/>
      <c r="EYX59" s="375"/>
      <c r="EYY59" s="374"/>
      <c r="EYZ59" s="375"/>
      <c r="EZA59" s="374"/>
      <c r="EZB59" s="375"/>
      <c r="EZC59" s="374"/>
      <c r="EZD59" s="375"/>
      <c r="EZE59" s="374"/>
      <c r="EZF59" s="375"/>
      <c r="EZG59" s="374"/>
      <c r="EZH59" s="375"/>
      <c r="EZI59" s="374"/>
      <c r="EZJ59" s="375"/>
      <c r="EZK59" s="374"/>
      <c r="EZL59" s="375"/>
      <c r="EZM59" s="374"/>
      <c r="EZN59" s="375"/>
      <c r="EZO59" s="374"/>
      <c r="EZP59" s="375"/>
      <c r="EZQ59" s="374"/>
      <c r="EZR59" s="375"/>
      <c r="EZS59" s="374"/>
      <c r="EZT59" s="375"/>
      <c r="EZU59" s="374"/>
      <c r="EZV59" s="375"/>
      <c r="EZW59" s="374"/>
      <c r="EZX59" s="375"/>
      <c r="EZY59" s="374"/>
      <c r="EZZ59" s="375"/>
      <c r="FAA59" s="374"/>
      <c r="FAB59" s="375"/>
      <c r="FAC59" s="374"/>
      <c r="FAD59" s="375"/>
      <c r="FAE59" s="374"/>
      <c r="FAF59" s="375"/>
      <c r="FAG59" s="374"/>
      <c r="FAH59" s="375"/>
      <c r="FAI59" s="374"/>
      <c r="FAJ59" s="375"/>
      <c r="FAK59" s="374"/>
      <c r="FAL59" s="375"/>
      <c r="FAM59" s="374"/>
      <c r="FAN59" s="375"/>
      <c r="FAO59" s="374"/>
      <c r="FAP59" s="375"/>
      <c r="FAQ59" s="374"/>
      <c r="FAR59" s="375"/>
      <c r="FAS59" s="374"/>
      <c r="FAT59" s="375"/>
      <c r="FAU59" s="374"/>
      <c r="FAV59" s="375"/>
      <c r="FAW59" s="374"/>
      <c r="FAX59" s="375"/>
      <c r="FAY59" s="374"/>
      <c r="FAZ59" s="375"/>
      <c r="FBA59" s="374"/>
      <c r="FBB59" s="375"/>
      <c r="FBC59" s="374"/>
      <c r="FBD59" s="375"/>
      <c r="FBE59" s="374"/>
      <c r="FBF59" s="375"/>
      <c r="FBG59" s="374"/>
      <c r="FBH59" s="375"/>
      <c r="FBI59" s="374"/>
      <c r="FBJ59" s="375"/>
      <c r="FBK59" s="374"/>
      <c r="FBL59" s="375"/>
      <c r="FBM59" s="374"/>
      <c r="FBN59" s="375"/>
      <c r="FBO59" s="374"/>
      <c r="FBP59" s="375"/>
      <c r="FBQ59" s="374"/>
      <c r="FBR59" s="375"/>
      <c r="FBS59" s="374"/>
      <c r="FBT59" s="375"/>
      <c r="FBU59" s="374"/>
      <c r="FBV59" s="375"/>
      <c r="FBW59" s="374"/>
      <c r="FBX59" s="375"/>
      <c r="FBY59" s="374"/>
      <c r="FBZ59" s="375"/>
      <c r="FCA59" s="374"/>
      <c r="FCB59" s="375"/>
      <c r="FCC59" s="374"/>
      <c r="FCD59" s="375"/>
      <c r="FCE59" s="374"/>
      <c r="FCF59" s="375"/>
      <c r="FCG59" s="374"/>
      <c r="FCH59" s="375"/>
      <c r="FCI59" s="374"/>
      <c r="FCJ59" s="375"/>
      <c r="FCK59" s="374"/>
      <c r="FCL59" s="375"/>
      <c r="FCM59" s="374"/>
      <c r="FCN59" s="375"/>
      <c r="FCO59" s="374"/>
      <c r="FCP59" s="375"/>
      <c r="FCQ59" s="374"/>
      <c r="FCR59" s="375"/>
      <c r="FCS59" s="374"/>
      <c r="FCT59" s="375"/>
      <c r="FCU59" s="374"/>
      <c r="FCV59" s="375"/>
      <c r="FCW59" s="374"/>
      <c r="FCX59" s="375"/>
      <c r="FCY59" s="374"/>
      <c r="FCZ59" s="375"/>
      <c r="FDA59" s="374"/>
      <c r="FDB59" s="375"/>
      <c r="FDC59" s="374"/>
      <c r="FDD59" s="375"/>
      <c r="FDE59" s="374"/>
      <c r="FDF59" s="375"/>
      <c r="FDG59" s="374"/>
      <c r="FDH59" s="375"/>
      <c r="FDI59" s="374"/>
      <c r="FDJ59" s="375"/>
      <c r="FDK59" s="374"/>
      <c r="FDL59" s="375"/>
      <c r="FDM59" s="374"/>
      <c r="FDN59" s="375"/>
      <c r="FDO59" s="374"/>
      <c r="FDP59" s="375"/>
      <c r="FDQ59" s="374"/>
      <c r="FDR59" s="375"/>
      <c r="FDS59" s="374"/>
      <c r="FDT59" s="375"/>
      <c r="FDU59" s="374"/>
      <c r="FDV59" s="375"/>
      <c r="FDW59" s="374"/>
      <c r="FDX59" s="375"/>
      <c r="FDY59" s="374"/>
      <c r="FDZ59" s="375"/>
      <c r="FEA59" s="374"/>
      <c r="FEB59" s="375"/>
      <c r="FEC59" s="374"/>
      <c r="FED59" s="375"/>
      <c r="FEE59" s="374"/>
      <c r="FEF59" s="375"/>
      <c r="FEG59" s="374"/>
      <c r="FEH59" s="375"/>
      <c r="FEI59" s="374"/>
      <c r="FEJ59" s="375"/>
      <c r="FEK59" s="374"/>
      <c r="FEL59" s="375"/>
      <c r="FEM59" s="374"/>
      <c r="FEN59" s="375"/>
      <c r="FEO59" s="374"/>
      <c r="FEP59" s="375"/>
      <c r="FEQ59" s="374"/>
      <c r="FER59" s="375"/>
      <c r="FES59" s="374"/>
      <c r="FET59" s="375"/>
      <c r="FEU59" s="374"/>
      <c r="FEV59" s="375"/>
      <c r="FEW59" s="374"/>
      <c r="FEX59" s="375"/>
      <c r="FEY59" s="374"/>
      <c r="FEZ59" s="375"/>
      <c r="FFA59" s="374"/>
      <c r="FFB59" s="375"/>
      <c r="FFC59" s="374"/>
      <c r="FFD59" s="375"/>
      <c r="FFE59" s="374"/>
      <c r="FFF59" s="375"/>
      <c r="FFG59" s="374"/>
      <c r="FFH59" s="375"/>
      <c r="FFI59" s="374"/>
      <c r="FFJ59" s="375"/>
      <c r="FFK59" s="374"/>
      <c r="FFL59" s="375"/>
      <c r="FFM59" s="374"/>
      <c r="FFN59" s="375"/>
      <c r="FFO59" s="374"/>
      <c r="FFP59" s="375"/>
      <c r="FFQ59" s="374"/>
      <c r="FFR59" s="375"/>
      <c r="FFS59" s="374"/>
      <c r="FFT59" s="375"/>
      <c r="FFU59" s="374"/>
      <c r="FFV59" s="375"/>
      <c r="FFW59" s="374"/>
      <c r="FFX59" s="375"/>
      <c r="FFY59" s="374"/>
      <c r="FFZ59" s="375"/>
      <c r="FGA59" s="374"/>
      <c r="FGB59" s="375"/>
      <c r="FGC59" s="374"/>
      <c r="FGD59" s="375"/>
      <c r="FGE59" s="374"/>
      <c r="FGF59" s="375"/>
      <c r="FGG59" s="374"/>
      <c r="FGH59" s="375"/>
      <c r="FGI59" s="374"/>
      <c r="FGJ59" s="375"/>
      <c r="FGK59" s="374"/>
      <c r="FGL59" s="375"/>
      <c r="FGM59" s="374"/>
      <c r="FGN59" s="375"/>
      <c r="FGO59" s="374"/>
      <c r="FGP59" s="375"/>
      <c r="FGQ59" s="374"/>
      <c r="FGR59" s="375"/>
      <c r="FGS59" s="374"/>
      <c r="FGT59" s="375"/>
      <c r="FGU59" s="374"/>
      <c r="FGV59" s="375"/>
      <c r="FGW59" s="374"/>
      <c r="FGX59" s="375"/>
      <c r="FGY59" s="374"/>
      <c r="FGZ59" s="375"/>
      <c r="FHA59" s="374"/>
      <c r="FHB59" s="375"/>
      <c r="FHC59" s="374"/>
      <c r="FHD59" s="375"/>
      <c r="FHE59" s="374"/>
      <c r="FHF59" s="375"/>
      <c r="FHG59" s="374"/>
      <c r="FHH59" s="375"/>
      <c r="FHI59" s="374"/>
      <c r="FHJ59" s="375"/>
      <c r="FHK59" s="374"/>
      <c r="FHL59" s="375"/>
      <c r="FHM59" s="374"/>
      <c r="FHN59" s="375"/>
      <c r="FHO59" s="374"/>
      <c r="FHP59" s="375"/>
      <c r="FHQ59" s="374"/>
      <c r="FHR59" s="375"/>
      <c r="FHS59" s="374"/>
      <c r="FHT59" s="375"/>
      <c r="FHU59" s="374"/>
      <c r="FHV59" s="375"/>
      <c r="FHW59" s="374"/>
      <c r="FHX59" s="375"/>
      <c r="FHY59" s="374"/>
      <c r="FHZ59" s="375"/>
      <c r="FIA59" s="374"/>
      <c r="FIB59" s="375"/>
      <c r="FIC59" s="374"/>
      <c r="FID59" s="375"/>
      <c r="FIE59" s="374"/>
      <c r="FIF59" s="375"/>
      <c r="FIG59" s="374"/>
      <c r="FIH59" s="375"/>
      <c r="FII59" s="374"/>
      <c r="FIJ59" s="375"/>
      <c r="FIK59" s="374"/>
      <c r="FIL59" s="375"/>
      <c r="FIM59" s="374"/>
      <c r="FIN59" s="375"/>
      <c r="FIO59" s="374"/>
      <c r="FIP59" s="375"/>
      <c r="FIQ59" s="374"/>
      <c r="FIR59" s="375"/>
      <c r="FIS59" s="374"/>
      <c r="FIT59" s="375"/>
      <c r="FIU59" s="374"/>
      <c r="FIV59" s="375"/>
      <c r="FIW59" s="374"/>
      <c r="FIX59" s="375"/>
      <c r="FIY59" s="374"/>
      <c r="FIZ59" s="375"/>
      <c r="FJA59" s="374"/>
      <c r="FJB59" s="375"/>
      <c r="FJC59" s="374"/>
      <c r="FJD59" s="375"/>
      <c r="FJE59" s="374"/>
      <c r="FJF59" s="375"/>
      <c r="FJG59" s="374"/>
      <c r="FJH59" s="375"/>
      <c r="FJI59" s="374"/>
      <c r="FJJ59" s="375"/>
      <c r="FJK59" s="374"/>
      <c r="FJL59" s="375"/>
      <c r="FJM59" s="374"/>
      <c r="FJN59" s="375"/>
      <c r="FJO59" s="374"/>
      <c r="FJP59" s="375"/>
      <c r="FJQ59" s="374"/>
      <c r="FJR59" s="375"/>
      <c r="FJS59" s="374"/>
      <c r="FJT59" s="375"/>
      <c r="FJU59" s="374"/>
      <c r="FJV59" s="375"/>
      <c r="FJW59" s="374"/>
      <c r="FJX59" s="375"/>
      <c r="FJY59" s="374"/>
      <c r="FJZ59" s="375"/>
      <c r="FKA59" s="374"/>
      <c r="FKB59" s="375"/>
      <c r="FKC59" s="374"/>
      <c r="FKD59" s="375"/>
      <c r="FKE59" s="374"/>
      <c r="FKF59" s="375"/>
      <c r="FKG59" s="374"/>
      <c r="FKH59" s="375"/>
      <c r="FKI59" s="374"/>
      <c r="FKJ59" s="375"/>
      <c r="FKK59" s="374"/>
      <c r="FKL59" s="375"/>
      <c r="FKM59" s="374"/>
      <c r="FKN59" s="375"/>
      <c r="FKO59" s="374"/>
      <c r="FKP59" s="375"/>
      <c r="FKQ59" s="374"/>
      <c r="FKR59" s="375"/>
      <c r="FKS59" s="374"/>
      <c r="FKT59" s="375"/>
      <c r="FKU59" s="374"/>
      <c r="FKV59" s="375"/>
      <c r="FKW59" s="374"/>
      <c r="FKX59" s="375"/>
      <c r="FKY59" s="374"/>
      <c r="FKZ59" s="375"/>
      <c r="FLA59" s="374"/>
      <c r="FLB59" s="375"/>
      <c r="FLC59" s="374"/>
      <c r="FLD59" s="375"/>
      <c r="FLE59" s="374"/>
      <c r="FLF59" s="375"/>
      <c r="FLG59" s="374"/>
      <c r="FLH59" s="375"/>
      <c r="FLI59" s="374"/>
      <c r="FLJ59" s="375"/>
      <c r="FLK59" s="374"/>
      <c r="FLL59" s="375"/>
      <c r="FLM59" s="374"/>
      <c r="FLN59" s="375"/>
      <c r="FLO59" s="374"/>
      <c r="FLP59" s="375"/>
      <c r="FLQ59" s="374"/>
      <c r="FLR59" s="375"/>
      <c r="FLS59" s="374"/>
      <c r="FLT59" s="375"/>
      <c r="FLU59" s="374"/>
      <c r="FLV59" s="375"/>
      <c r="FLW59" s="374"/>
      <c r="FLX59" s="375"/>
      <c r="FLY59" s="374"/>
      <c r="FLZ59" s="375"/>
      <c r="FMA59" s="374"/>
      <c r="FMB59" s="375"/>
      <c r="FMC59" s="374"/>
      <c r="FMD59" s="375"/>
      <c r="FME59" s="374"/>
      <c r="FMF59" s="375"/>
      <c r="FMG59" s="374"/>
      <c r="FMH59" s="375"/>
      <c r="FMI59" s="374"/>
      <c r="FMJ59" s="375"/>
      <c r="FMK59" s="374"/>
      <c r="FML59" s="375"/>
      <c r="FMM59" s="374"/>
      <c r="FMN59" s="375"/>
      <c r="FMO59" s="374"/>
      <c r="FMP59" s="375"/>
      <c r="FMQ59" s="374"/>
      <c r="FMR59" s="375"/>
      <c r="FMS59" s="374"/>
      <c r="FMT59" s="375"/>
      <c r="FMU59" s="374"/>
      <c r="FMV59" s="375"/>
      <c r="FMW59" s="374"/>
      <c r="FMX59" s="375"/>
      <c r="FMY59" s="374"/>
      <c r="FMZ59" s="375"/>
      <c r="FNA59" s="374"/>
      <c r="FNB59" s="375"/>
      <c r="FNC59" s="374"/>
      <c r="FND59" s="375"/>
      <c r="FNE59" s="374"/>
      <c r="FNF59" s="375"/>
      <c r="FNG59" s="374"/>
      <c r="FNH59" s="375"/>
      <c r="FNI59" s="374"/>
      <c r="FNJ59" s="375"/>
      <c r="FNK59" s="374"/>
      <c r="FNL59" s="375"/>
      <c r="FNM59" s="374"/>
      <c r="FNN59" s="375"/>
      <c r="FNO59" s="374"/>
      <c r="FNP59" s="375"/>
      <c r="FNQ59" s="374"/>
      <c r="FNR59" s="375"/>
      <c r="FNS59" s="374"/>
      <c r="FNT59" s="375"/>
      <c r="FNU59" s="374"/>
      <c r="FNV59" s="375"/>
      <c r="FNW59" s="374"/>
      <c r="FNX59" s="375"/>
      <c r="FNY59" s="374"/>
      <c r="FNZ59" s="375"/>
      <c r="FOA59" s="374"/>
      <c r="FOB59" s="375"/>
      <c r="FOC59" s="374"/>
      <c r="FOD59" s="375"/>
      <c r="FOE59" s="374"/>
      <c r="FOF59" s="375"/>
      <c r="FOG59" s="374"/>
      <c r="FOH59" s="375"/>
      <c r="FOI59" s="374"/>
      <c r="FOJ59" s="375"/>
      <c r="FOK59" s="374"/>
      <c r="FOL59" s="375"/>
      <c r="FOM59" s="374"/>
      <c r="FON59" s="375"/>
      <c r="FOO59" s="374"/>
      <c r="FOP59" s="375"/>
      <c r="FOQ59" s="374"/>
      <c r="FOR59" s="375"/>
      <c r="FOS59" s="374"/>
      <c r="FOT59" s="375"/>
      <c r="FOU59" s="374"/>
      <c r="FOV59" s="375"/>
      <c r="FOW59" s="374"/>
      <c r="FOX59" s="375"/>
      <c r="FOY59" s="374"/>
      <c r="FOZ59" s="375"/>
      <c r="FPA59" s="374"/>
      <c r="FPB59" s="375"/>
      <c r="FPC59" s="374"/>
      <c r="FPD59" s="375"/>
      <c r="FPE59" s="374"/>
      <c r="FPF59" s="375"/>
      <c r="FPG59" s="374"/>
      <c r="FPH59" s="375"/>
      <c r="FPI59" s="374"/>
      <c r="FPJ59" s="375"/>
      <c r="FPK59" s="374"/>
      <c r="FPL59" s="375"/>
      <c r="FPM59" s="374"/>
      <c r="FPN59" s="375"/>
      <c r="FPO59" s="374"/>
      <c r="FPP59" s="375"/>
      <c r="FPQ59" s="374"/>
      <c r="FPR59" s="375"/>
      <c r="FPS59" s="374"/>
      <c r="FPT59" s="375"/>
      <c r="FPU59" s="374"/>
      <c r="FPV59" s="375"/>
      <c r="FPW59" s="374"/>
      <c r="FPX59" s="375"/>
      <c r="FPY59" s="374"/>
      <c r="FPZ59" s="375"/>
      <c r="FQA59" s="374"/>
      <c r="FQB59" s="375"/>
      <c r="FQC59" s="374"/>
      <c r="FQD59" s="375"/>
      <c r="FQE59" s="374"/>
      <c r="FQF59" s="375"/>
      <c r="FQG59" s="374"/>
      <c r="FQH59" s="375"/>
      <c r="FQI59" s="374"/>
      <c r="FQJ59" s="375"/>
      <c r="FQK59" s="374"/>
      <c r="FQL59" s="375"/>
      <c r="FQM59" s="374"/>
      <c r="FQN59" s="375"/>
      <c r="FQO59" s="374"/>
      <c r="FQP59" s="375"/>
      <c r="FQQ59" s="374"/>
      <c r="FQR59" s="375"/>
      <c r="FQS59" s="374"/>
      <c r="FQT59" s="375"/>
      <c r="FQU59" s="374"/>
      <c r="FQV59" s="375"/>
      <c r="FQW59" s="374"/>
      <c r="FQX59" s="375"/>
      <c r="FQY59" s="374"/>
      <c r="FQZ59" s="375"/>
      <c r="FRA59" s="374"/>
      <c r="FRB59" s="375"/>
      <c r="FRC59" s="374"/>
      <c r="FRD59" s="375"/>
      <c r="FRE59" s="374"/>
      <c r="FRF59" s="375"/>
      <c r="FRG59" s="374"/>
      <c r="FRH59" s="375"/>
      <c r="FRI59" s="374"/>
      <c r="FRJ59" s="375"/>
      <c r="FRK59" s="374"/>
      <c r="FRL59" s="375"/>
      <c r="FRM59" s="374"/>
      <c r="FRN59" s="375"/>
      <c r="FRO59" s="374"/>
      <c r="FRP59" s="375"/>
      <c r="FRQ59" s="374"/>
      <c r="FRR59" s="375"/>
      <c r="FRS59" s="374"/>
      <c r="FRT59" s="375"/>
      <c r="FRU59" s="374"/>
      <c r="FRV59" s="375"/>
      <c r="FRW59" s="374"/>
      <c r="FRX59" s="375"/>
      <c r="FRY59" s="374"/>
      <c r="FRZ59" s="375"/>
      <c r="FSA59" s="374"/>
      <c r="FSB59" s="375"/>
      <c r="FSC59" s="374"/>
      <c r="FSD59" s="375"/>
      <c r="FSE59" s="374"/>
      <c r="FSF59" s="375"/>
      <c r="FSG59" s="374"/>
      <c r="FSH59" s="375"/>
      <c r="FSI59" s="374"/>
      <c r="FSJ59" s="375"/>
      <c r="FSK59" s="374"/>
      <c r="FSL59" s="375"/>
      <c r="FSM59" s="374"/>
      <c r="FSN59" s="375"/>
      <c r="FSO59" s="374"/>
      <c r="FSP59" s="375"/>
      <c r="FSQ59" s="374"/>
      <c r="FSR59" s="375"/>
      <c r="FSS59" s="374"/>
      <c r="FST59" s="375"/>
      <c r="FSU59" s="374"/>
      <c r="FSV59" s="375"/>
      <c r="FSW59" s="374"/>
      <c r="FSX59" s="375"/>
      <c r="FSY59" s="374"/>
      <c r="FSZ59" s="375"/>
      <c r="FTA59" s="374"/>
      <c r="FTB59" s="375"/>
      <c r="FTC59" s="374"/>
      <c r="FTD59" s="375"/>
      <c r="FTE59" s="374"/>
      <c r="FTF59" s="375"/>
      <c r="FTG59" s="374"/>
      <c r="FTH59" s="375"/>
      <c r="FTI59" s="374"/>
      <c r="FTJ59" s="375"/>
      <c r="FTK59" s="374"/>
      <c r="FTL59" s="375"/>
      <c r="FTM59" s="374"/>
      <c r="FTN59" s="375"/>
      <c r="FTO59" s="374"/>
      <c r="FTP59" s="375"/>
      <c r="FTQ59" s="374"/>
      <c r="FTR59" s="375"/>
      <c r="FTS59" s="374"/>
      <c r="FTT59" s="375"/>
      <c r="FTU59" s="374"/>
      <c r="FTV59" s="375"/>
      <c r="FTW59" s="374"/>
      <c r="FTX59" s="375"/>
      <c r="FTY59" s="374"/>
      <c r="FTZ59" s="375"/>
      <c r="FUA59" s="374"/>
      <c r="FUB59" s="375"/>
      <c r="FUC59" s="374"/>
      <c r="FUD59" s="375"/>
      <c r="FUE59" s="374"/>
      <c r="FUF59" s="375"/>
      <c r="FUG59" s="374"/>
      <c r="FUH59" s="375"/>
      <c r="FUI59" s="374"/>
      <c r="FUJ59" s="375"/>
      <c r="FUK59" s="374"/>
      <c r="FUL59" s="375"/>
      <c r="FUM59" s="374"/>
      <c r="FUN59" s="375"/>
      <c r="FUO59" s="374"/>
      <c r="FUP59" s="375"/>
      <c r="FUQ59" s="374"/>
      <c r="FUR59" s="375"/>
      <c r="FUS59" s="374"/>
      <c r="FUT59" s="375"/>
      <c r="FUU59" s="374"/>
      <c r="FUV59" s="375"/>
      <c r="FUW59" s="374"/>
      <c r="FUX59" s="375"/>
      <c r="FUY59" s="374"/>
      <c r="FUZ59" s="375"/>
      <c r="FVA59" s="374"/>
      <c r="FVB59" s="375"/>
      <c r="FVC59" s="374"/>
      <c r="FVD59" s="375"/>
      <c r="FVE59" s="374"/>
      <c r="FVF59" s="375"/>
      <c r="FVG59" s="374"/>
      <c r="FVH59" s="375"/>
      <c r="FVI59" s="374"/>
      <c r="FVJ59" s="375"/>
      <c r="FVK59" s="374"/>
      <c r="FVL59" s="375"/>
      <c r="FVM59" s="374"/>
      <c r="FVN59" s="375"/>
      <c r="FVO59" s="374"/>
      <c r="FVP59" s="375"/>
      <c r="FVQ59" s="374"/>
      <c r="FVR59" s="375"/>
      <c r="FVS59" s="374"/>
      <c r="FVT59" s="375"/>
      <c r="FVU59" s="374"/>
      <c r="FVV59" s="375"/>
      <c r="FVW59" s="374"/>
      <c r="FVX59" s="375"/>
      <c r="FVY59" s="374"/>
      <c r="FVZ59" s="375"/>
      <c r="FWA59" s="374"/>
      <c r="FWB59" s="375"/>
      <c r="FWC59" s="374"/>
      <c r="FWD59" s="375"/>
      <c r="FWE59" s="374"/>
      <c r="FWF59" s="375"/>
      <c r="FWG59" s="374"/>
      <c r="FWH59" s="375"/>
      <c r="FWI59" s="374"/>
      <c r="FWJ59" s="375"/>
      <c r="FWK59" s="374"/>
      <c r="FWL59" s="375"/>
      <c r="FWM59" s="374"/>
      <c r="FWN59" s="375"/>
      <c r="FWO59" s="374"/>
      <c r="FWP59" s="375"/>
      <c r="FWQ59" s="374"/>
      <c r="FWR59" s="375"/>
      <c r="FWS59" s="374"/>
      <c r="FWT59" s="375"/>
      <c r="FWU59" s="374"/>
      <c r="FWV59" s="375"/>
      <c r="FWW59" s="374"/>
      <c r="FWX59" s="375"/>
      <c r="FWY59" s="374"/>
      <c r="FWZ59" s="375"/>
      <c r="FXA59" s="374"/>
      <c r="FXB59" s="375"/>
      <c r="FXC59" s="374"/>
      <c r="FXD59" s="375"/>
      <c r="FXE59" s="374"/>
      <c r="FXF59" s="375"/>
      <c r="FXG59" s="374"/>
      <c r="FXH59" s="375"/>
      <c r="FXI59" s="374"/>
      <c r="FXJ59" s="375"/>
      <c r="FXK59" s="374"/>
      <c r="FXL59" s="375"/>
      <c r="FXM59" s="374"/>
      <c r="FXN59" s="375"/>
      <c r="FXO59" s="374"/>
      <c r="FXP59" s="375"/>
      <c r="FXQ59" s="374"/>
      <c r="FXR59" s="375"/>
      <c r="FXS59" s="374"/>
      <c r="FXT59" s="375"/>
      <c r="FXU59" s="374"/>
      <c r="FXV59" s="375"/>
      <c r="FXW59" s="374"/>
      <c r="FXX59" s="375"/>
      <c r="FXY59" s="374"/>
      <c r="FXZ59" s="375"/>
      <c r="FYA59" s="374"/>
      <c r="FYB59" s="375"/>
      <c r="FYC59" s="374"/>
      <c r="FYD59" s="375"/>
      <c r="FYE59" s="374"/>
      <c r="FYF59" s="375"/>
      <c r="FYG59" s="374"/>
      <c r="FYH59" s="375"/>
      <c r="FYI59" s="374"/>
      <c r="FYJ59" s="375"/>
      <c r="FYK59" s="374"/>
      <c r="FYL59" s="375"/>
      <c r="FYM59" s="374"/>
      <c r="FYN59" s="375"/>
      <c r="FYO59" s="374"/>
      <c r="FYP59" s="375"/>
      <c r="FYQ59" s="374"/>
      <c r="FYR59" s="375"/>
      <c r="FYS59" s="374"/>
      <c r="FYT59" s="375"/>
      <c r="FYU59" s="374"/>
      <c r="FYV59" s="375"/>
      <c r="FYW59" s="374"/>
      <c r="FYX59" s="375"/>
      <c r="FYY59" s="374"/>
      <c r="FYZ59" s="375"/>
      <c r="FZA59" s="374"/>
      <c r="FZB59" s="375"/>
      <c r="FZC59" s="374"/>
      <c r="FZD59" s="375"/>
      <c r="FZE59" s="374"/>
      <c r="FZF59" s="375"/>
      <c r="FZG59" s="374"/>
      <c r="FZH59" s="375"/>
      <c r="FZI59" s="374"/>
      <c r="FZJ59" s="375"/>
      <c r="FZK59" s="374"/>
      <c r="FZL59" s="375"/>
      <c r="FZM59" s="374"/>
      <c r="FZN59" s="375"/>
      <c r="FZO59" s="374"/>
      <c r="FZP59" s="375"/>
      <c r="FZQ59" s="374"/>
      <c r="FZR59" s="375"/>
      <c r="FZS59" s="374"/>
      <c r="FZT59" s="375"/>
      <c r="FZU59" s="374"/>
      <c r="FZV59" s="375"/>
      <c r="FZW59" s="374"/>
      <c r="FZX59" s="375"/>
      <c r="FZY59" s="374"/>
      <c r="FZZ59" s="375"/>
      <c r="GAA59" s="374"/>
      <c r="GAB59" s="375"/>
      <c r="GAC59" s="374"/>
      <c r="GAD59" s="375"/>
      <c r="GAE59" s="374"/>
      <c r="GAF59" s="375"/>
      <c r="GAG59" s="374"/>
      <c r="GAH59" s="375"/>
      <c r="GAI59" s="374"/>
      <c r="GAJ59" s="375"/>
      <c r="GAK59" s="374"/>
      <c r="GAL59" s="375"/>
      <c r="GAM59" s="374"/>
      <c r="GAN59" s="375"/>
      <c r="GAO59" s="374"/>
      <c r="GAP59" s="375"/>
      <c r="GAQ59" s="374"/>
      <c r="GAR59" s="375"/>
      <c r="GAS59" s="374"/>
      <c r="GAT59" s="375"/>
      <c r="GAU59" s="374"/>
      <c r="GAV59" s="375"/>
      <c r="GAW59" s="374"/>
      <c r="GAX59" s="375"/>
      <c r="GAY59" s="374"/>
      <c r="GAZ59" s="375"/>
      <c r="GBA59" s="374"/>
      <c r="GBB59" s="375"/>
      <c r="GBC59" s="374"/>
      <c r="GBD59" s="375"/>
      <c r="GBE59" s="374"/>
      <c r="GBF59" s="375"/>
      <c r="GBG59" s="374"/>
      <c r="GBH59" s="375"/>
      <c r="GBI59" s="374"/>
      <c r="GBJ59" s="375"/>
      <c r="GBK59" s="374"/>
      <c r="GBL59" s="375"/>
      <c r="GBM59" s="374"/>
      <c r="GBN59" s="375"/>
      <c r="GBO59" s="374"/>
      <c r="GBP59" s="375"/>
      <c r="GBQ59" s="374"/>
      <c r="GBR59" s="375"/>
      <c r="GBS59" s="374"/>
      <c r="GBT59" s="375"/>
      <c r="GBU59" s="374"/>
      <c r="GBV59" s="375"/>
      <c r="GBW59" s="374"/>
      <c r="GBX59" s="375"/>
      <c r="GBY59" s="374"/>
      <c r="GBZ59" s="375"/>
      <c r="GCA59" s="374"/>
      <c r="GCB59" s="375"/>
      <c r="GCC59" s="374"/>
      <c r="GCD59" s="375"/>
      <c r="GCE59" s="374"/>
      <c r="GCF59" s="375"/>
      <c r="GCG59" s="374"/>
      <c r="GCH59" s="375"/>
      <c r="GCI59" s="374"/>
      <c r="GCJ59" s="375"/>
      <c r="GCK59" s="374"/>
      <c r="GCL59" s="375"/>
      <c r="GCM59" s="374"/>
      <c r="GCN59" s="375"/>
      <c r="GCO59" s="374"/>
      <c r="GCP59" s="375"/>
      <c r="GCQ59" s="374"/>
      <c r="GCR59" s="375"/>
      <c r="GCS59" s="374"/>
      <c r="GCT59" s="375"/>
      <c r="GCU59" s="374"/>
      <c r="GCV59" s="375"/>
      <c r="GCW59" s="374"/>
      <c r="GCX59" s="375"/>
      <c r="GCY59" s="374"/>
      <c r="GCZ59" s="375"/>
      <c r="GDA59" s="374"/>
      <c r="GDB59" s="375"/>
      <c r="GDC59" s="374"/>
      <c r="GDD59" s="375"/>
      <c r="GDE59" s="374"/>
      <c r="GDF59" s="375"/>
      <c r="GDG59" s="374"/>
      <c r="GDH59" s="375"/>
      <c r="GDI59" s="374"/>
      <c r="GDJ59" s="375"/>
      <c r="GDK59" s="374"/>
      <c r="GDL59" s="375"/>
      <c r="GDM59" s="374"/>
      <c r="GDN59" s="375"/>
      <c r="GDO59" s="374"/>
      <c r="GDP59" s="375"/>
      <c r="GDQ59" s="374"/>
      <c r="GDR59" s="375"/>
      <c r="GDS59" s="374"/>
      <c r="GDT59" s="375"/>
      <c r="GDU59" s="374"/>
      <c r="GDV59" s="375"/>
      <c r="GDW59" s="374"/>
      <c r="GDX59" s="375"/>
      <c r="GDY59" s="374"/>
      <c r="GDZ59" s="375"/>
      <c r="GEA59" s="374"/>
      <c r="GEB59" s="375"/>
      <c r="GEC59" s="374"/>
      <c r="GED59" s="375"/>
      <c r="GEE59" s="374"/>
      <c r="GEF59" s="375"/>
      <c r="GEG59" s="374"/>
      <c r="GEH59" s="375"/>
      <c r="GEI59" s="374"/>
      <c r="GEJ59" s="375"/>
      <c r="GEK59" s="374"/>
      <c r="GEL59" s="375"/>
      <c r="GEM59" s="374"/>
      <c r="GEN59" s="375"/>
      <c r="GEO59" s="374"/>
      <c r="GEP59" s="375"/>
      <c r="GEQ59" s="374"/>
      <c r="GER59" s="375"/>
      <c r="GES59" s="374"/>
      <c r="GET59" s="375"/>
      <c r="GEU59" s="374"/>
      <c r="GEV59" s="375"/>
      <c r="GEW59" s="374"/>
      <c r="GEX59" s="375"/>
      <c r="GEY59" s="374"/>
      <c r="GEZ59" s="375"/>
      <c r="GFA59" s="374"/>
      <c r="GFB59" s="375"/>
      <c r="GFC59" s="374"/>
      <c r="GFD59" s="375"/>
      <c r="GFE59" s="374"/>
      <c r="GFF59" s="375"/>
      <c r="GFG59" s="374"/>
      <c r="GFH59" s="375"/>
      <c r="GFI59" s="374"/>
      <c r="GFJ59" s="375"/>
      <c r="GFK59" s="374"/>
      <c r="GFL59" s="375"/>
      <c r="GFM59" s="374"/>
      <c r="GFN59" s="375"/>
      <c r="GFO59" s="374"/>
      <c r="GFP59" s="375"/>
      <c r="GFQ59" s="374"/>
      <c r="GFR59" s="375"/>
      <c r="GFS59" s="374"/>
      <c r="GFT59" s="375"/>
      <c r="GFU59" s="374"/>
      <c r="GFV59" s="375"/>
      <c r="GFW59" s="374"/>
      <c r="GFX59" s="375"/>
      <c r="GFY59" s="374"/>
      <c r="GFZ59" s="375"/>
      <c r="GGA59" s="374"/>
      <c r="GGB59" s="375"/>
      <c r="GGC59" s="374"/>
      <c r="GGD59" s="375"/>
      <c r="GGE59" s="374"/>
      <c r="GGF59" s="375"/>
      <c r="GGG59" s="374"/>
      <c r="GGH59" s="375"/>
      <c r="GGI59" s="374"/>
      <c r="GGJ59" s="375"/>
      <c r="GGK59" s="374"/>
      <c r="GGL59" s="375"/>
      <c r="GGM59" s="374"/>
      <c r="GGN59" s="375"/>
      <c r="GGO59" s="374"/>
      <c r="GGP59" s="375"/>
      <c r="GGQ59" s="374"/>
      <c r="GGR59" s="375"/>
      <c r="GGS59" s="374"/>
      <c r="GGT59" s="375"/>
      <c r="GGU59" s="374"/>
      <c r="GGV59" s="375"/>
      <c r="GGW59" s="374"/>
      <c r="GGX59" s="375"/>
      <c r="GGY59" s="374"/>
      <c r="GGZ59" s="375"/>
      <c r="GHA59" s="374"/>
      <c r="GHB59" s="375"/>
      <c r="GHC59" s="374"/>
      <c r="GHD59" s="375"/>
      <c r="GHE59" s="374"/>
      <c r="GHF59" s="375"/>
      <c r="GHG59" s="374"/>
      <c r="GHH59" s="375"/>
      <c r="GHI59" s="374"/>
      <c r="GHJ59" s="375"/>
      <c r="GHK59" s="374"/>
      <c r="GHL59" s="375"/>
      <c r="GHM59" s="374"/>
      <c r="GHN59" s="375"/>
      <c r="GHO59" s="374"/>
      <c r="GHP59" s="375"/>
      <c r="GHQ59" s="374"/>
      <c r="GHR59" s="375"/>
      <c r="GHS59" s="374"/>
      <c r="GHT59" s="375"/>
      <c r="GHU59" s="374"/>
      <c r="GHV59" s="375"/>
      <c r="GHW59" s="374"/>
      <c r="GHX59" s="375"/>
      <c r="GHY59" s="374"/>
      <c r="GHZ59" s="375"/>
      <c r="GIA59" s="374"/>
      <c r="GIB59" s="375"/>
      <c r="GIC59" s="374"/>
      <c r="GID59" s="375"/>
      <c r="GIE59" s="374"/>
      <c r="GIF59" s="375"/>
      <c r="GIG59" s="374"/>
      <c r="GIH59" s="375"/>
      <c r="GII59" s="374"/>
      <c r="GIJ59" s="375"/>
      <c r="GIK59" s="374"/>
      <c r="GIL59" s="375"/>
      <c r="GIM59" s="374"/>
      <c r="GIN59" s="375"/>
      <c r="GIO59" s="374"/>
      <c r="GIP59" s="375"/>
      <c r="GIQ59" s="374"/>
      <c r="GIR59" s="375"/>
      <c r="GIS59" s="374"/>
      <c r="GIT59" s="375"/>
      <c r="GIU59" s="374"/>
      <c r="GIV59" s="375"/>
      <c r="GIW59" s="374"/>
      <c r="GIX59" s="375"/>
      <c r="GIY59" s="374"/>
      <c r="GIZ59" s="375"/>
      <c r="GJA59" s="374"/>
      <c r="GJB59" s="375"/>
      <c r="GJC59" s="374"/>
      <c r="GJD59" s="375"/>
      <c r="GJE59" s="374"/>
      <c r="GJF59" s="375"/>
      <c r="GJG59" s="374"/>
      <c r="GJH59" s="375"/>
      <c r="GJI59" s="374"/>
      <c r="GJJ59" s="375"/>
      <c r="GJK59" s="374"/>
      <c r="GJL59" s="375"/>
      <c r="GJM59" s="374"/>
      <c r="GJN59" s="375"/>
      <c r="GJO59" s="374"/>
      <c r="GJP59" s="375"/>
      <c r="GJQ59" s="374"/>
      <c r="GJR59" s="375"/>
      <c r="GJS59" s="374"/>
      <c r="GJT59" s="375"/>
      <c r="GJU59" s="374"/>
      <c r="GJV59" s="375"/>
      <c r="GJW59" s="374"/>
      <c r="GJX59" s="375"/>
      <c r="GJY59" s="374"/>
      <c r="GJZ59" s="375"/>
      <c r="GKA59" s="374"/>
      <c r="GKB59" s="375"/>
      <c r="GKC59" s="374"/>
      <c r="GKD59" s="375"/>
      <c r="GKE59" s="374"/>
      <c r="GKF59" s="375"/>
      <c r="GKG59" s="374"/>
      <c r="GKH59" s="375"/>
      <c r="GKI59" s="374"/>
      <c r="GKJ59" s="375"/>
      <c r="GKK59" s="374"/>
      <c r="GKL59" s="375"/>
      <c r="GKM59" s="374"/>
      <c r="GKN59" s="375"/>
      <c r="GKO59" s="374"/>
      <c r="GKP59" s="375"/>
      <c r="GKQ59" s="374"/>
      <c r="GKR59" s="375"/>
      <c r="GKS59" s="374"/>
      <c r="GKT59" s="375"/>
      <c r="GKU59" s="374"/>
      <c r="GKV59" s="375"/>
      <c r="GKW59" s="374"/>
      <c r="GKX59" s="375"/>
      <c r="GKY59" s="374"/>
      <c r="GKZ59" s="375"/>
      <c r="GLA59" s="374"/>
      <c r="GLB59" s="375"/>
      <c r="GLC59" s="374"/>
      <c r="GLD59" s="375"/>
      <c r="GLE59" s="374"/>
      <c r="GLF59" s="375"/>
      <c r="GLG59" s="374"/>
      <c r="GLH59" s="375"/>
      <c r="GLI59" s="374"/>
      <c r="GLJ59" s="375"/>
      <c r="GLK59" s="374"/>
      <c r="GLL59" s="375"/>
      <c r="GLM59" s="374"/>
      <c r="GLN59" s="375"/>
      <c r="GLO59" s="374"/>
      <c r="GLP59" s="375"/>
      <c r="GLQ59" s="374"/>
      <c r="GLR59" s="375"/>
      <c r="GLS59" s="374"/>
      <c r="GLT59" s="375"/>
      <c r="GLU59" s="374"/>
      <c r="GLV59" s="375"/>
      <c r="GLW59" s="374"/>
      <c r="GLX59" s="375"/>
      <c r="GLY59" s="374"/>
      <c r="GLZ59" s="375"/>
      <c r="GMA59" s="374"/>
      <c r="GMB59" s="375"/>
      <c r="GMC59" s="374"/>
      <c r="GMD59" s="375"/>
      <c r="GME59" s="374"/>
      <c r="GMF59" s="375"/>
      <c r="GMG59" s="374"/>
      <c r="GMH59" s="375"/>
      <c r="GMI59" s="374"/>
      <c r="GMJ59" s="375"/>
      <c r="GMK59" s="374"/>
      <c r="GML59" s="375"/>
      <c r="GMM59" s="374"/>
      <c r="GMN59" s="375"/>
      <c r="GMO59" s="374"/>
      <c r="GMP59" s="375"/>
      <c r="GMQ59" s="374"/>
      <c r="GMR59" s="375"/>
      <c r="GMS59" s="374"/>
      <c r="GMT59" s="375"/>
      <c r="GMU59" s="374"/>
      <c r="GMV59" s="375"/>
      <c r="GMW59" s="374"/>
      <c r="GMX59" s="375"/>
      <c r="GMY59" s="374"/>
      <c r="GMZ59" s="375"/>
      <c r="GNA59" s="374"/>
      <c r="GNB59" s="375"/>
      <c r="GNC59" s="374"/>
      <c r="GND59" s="375"/>
      <c r="GNE59" s="374"/>
      <c r="GNF59" s="375"/>
      <c r="GNG59" s="374"/>
      <c r="GNH59" s="375"/>
      <c r="GNI59" s="374"/>
      <c r="GNJ59" s="375"/>
      <c r="GNK59" s="374"/>
      <c r="GNL59" s="375"/>
      <c r="GNM59" s="374"/>
      <c r="GNN59" s="375"/>
      <c r="GNO59" s="374"/>
      <c r="GNP59" s="375"/>
      <c r="GNQ59" s="374"/>
      <c r="GNR59" s="375"/>
      <c r="GNS59" s="374"/>
      <c r="GNT59" s="375"/>
      <c r="GNU59" s="374"/>
      <c r="GNV59" s="375"/>
      <c r="GNW59" s="374"/>
      <c r="GNX59" s="375"/>
      <c r="GNY59" s="374"/>
      <c r="GNZ59" s="375"/>
      <c r="GOA59" s="374"/>
      <c r="GOB59" s="375"/>
      <c r="GOC59" s="374"/>
      <c r="GOD59" s="375"/>
      <c r="GOE59" s="374"/>
      <c r="GOF59" s="375"/>
      <c r="GOG59" s="374"/>
      <c r="GOH59" s="375"/>
      <c r="GOI59" s="374"/>
      <c r="GOJ59" s="375"/>
      <c r="GOK59" s="374"/>
      <c r="GOL59" s="375"/>
      <c r="GOM59" s="374"/>
      <c r="GON59" s="375"/>
      <c r="GOO59" s="374"/>
      <c r="GOP59" s="375"/>
      <c r="GOQ59" s="374"/>
      <c r="GOR59" s="375"/>
      <c r="GOS59" s="374"/>
      <c r="GOT59" s="375"/>
      <c r="GOU59" s="374"/>
      <c r="GOV59" s="375"/>
      <c r="GOW59" s="374"/>
      <c r="GOX59" s="375"/>
      <c r="GOY59" s="374"/>
      <c r="GOZ59" s="375"/>
      <c r="GPA59" s="374"/>
      <c r="GPB59" s="375"/>
      <c r="GPC59" s="374"/>
      <c r="GPD59" s="375"/>
      <c r="GPE59" s="374"/>
      <c r="GPF59" s="375"/>
      <c r="GPG59" s="374"/>
      <c r="GPH59" s="375"/>
      <c r="GPI59" s="374"/>
      <c r="GPJ59" s="375"/>
      <c r="GPK59" s="374"/>
      <c r="GPL59" s="375"/>
      <c r="GPM59" s="374"/>
      <c r="GPN59" s="375"/>
      <c r="GPO59" s="374"/>
      <c r="GPP59" s="375"/>
      <c r="GPQ59" s="374"/>
      <c r="GPR59" s="375"/>
      <c r="GPS59" s="374"/>
      <c r="GPT59" s="375"/>
      <c r="GPU59" s="374"/>
      <c r="GPV59" s="375"/>
      <c r="GPW59" s="374"/>
      <c r="GPX59" s="375"/>
      <c r="GPY59" s="374"/>
      <c r="GPZ59" s="375"/>
      <c r="GQA59" s="374"/>
      <c r="GQB59" s="375"/>
      <c r="GQC59" s="374"/>
      <c r="GQD59" s="375"/>
      <c r="GQE59" s="374"/>
      <c r="GQF59" s="375"/>
      <c r="GQG59" s="374"/>
      <c r="GQH59" s="375"/>
      <c r="GQI59" s="374"/>
      <c r="GQJ59" s="375"/>
      <c r="GQK59" s="374"/>
      <c r="GQL59" s="375"/>
      <c r="GQM59" s="374"/>
      <c r="GQN59" s="375"/>
      <c r="GQO59" s="374"/>
      <c r="GQP59" s="375"/>
      <c r="GQQ59" s="374"/>
      <c r="GQR59" s="375"/>
      <c r="GQS59" s="374"/>
      <c r="GQT59" s="375"/>
      <c r="GQU59" s="374"/>
      <c r="GQV59" s="375"/>
      <c r="GQW59" s="374"/>
      <c r="GQX59" s="375"/>
      <c r="GQY59" s="374"/>
      <c r="GQZ59" s="375"/>
      <c r="GRA59" s="374"/>
      <c r="GRB59" s="375"/>
      <c r="GRC59" s="374"/>
      <c r="GRD59" s="375"/>
      <c r="GRE59" s="374"/>
      <c r="GRF59" s="375"/>
      <c r="GRG59" s="374"/>
      <c r="GRH59" s="375"/>
      <c r="GRI59" s="374"/>
      <c r="GRJ59" s="375"/>
      <c r="GRK59" s="374"/>
      <c r="GRL59" s="375"/>
      <c r="GRM59" s="374"/>
      <c r="GRN59" s="375"/>
      <c r="GRO59" s="374"/>
      <c r="GRP59" s="375"/>
      <c r="GRQ59" s="374"/>
      <c r="GRR59" s="375"/>
      <c r="GRS59" s="374"/>
      <c r="GRT59" s="375"/>
      <c r="GRU59" s="374"/>
      <c r="GRV59" s="375"/>
      <c r="GRW59" s="374"/>
      <c r="GRX59" s="375"/>
      <c r="GRY59" s="374"/>
      <c r="GRZ59" s="375"/>
      <c r="GSA59" s="374"/>
      <c r="GSB59" s="375"/>
      <c r="GSC59" s="374"/>
      <c r="GSD59" s="375"/>
      <c r="GSE59" s="374"/>
      <c r="GSF59" s="375"/>
      <c r="GSG59" s="374"/>
      <c r="GSH59" s="375"/>
      <c r="GSI59" s="374"/>
      <c r="GSJ59" s="375"/>
      <c r="GSK59" s="374"/>
      <c r="GSL59" s="375"/>
      <c r="GSM59" s="374"/>
      <c r="GSN59" s="375"/>
      <c r="GSO59" s="374"/>
      <c r="GSP59" s="375"/>
      <c r="GSQ59" s="374"/>
      <c r="GSR59" s="375"/>
      <c r="GSS59" s="374"/>
      <c r="GST59" s="375"/>
      <c r="GSU59" s="374"/>
      <c r="GSV59" s="375"/>
      <c r="GSW59" s="374"/>
      <c r="GSX59" s="375"/>
      <c r="GSY59" s="374"/>
      <c r="GSZ59" s="375"/>
      <c r="GTA59" s="374"/>
      <c r="GTB59" s="375"/>
      <c r="GTC59" s="374"/>
      <c r="GTD59" s="375"/>
      <c r="GTE59" s="374"/>
      <c r="GTF59" s="375"/>
      <c r="GTG59" s="374"/>
      <c r="GTH59" s="375"/>
      <c r="GTI59" s="374"/>
      <c r="GTJ59" s="375"/>
      <c r="GTK59" s="374"/>
      <c r="GTL59" s="375"/>
      <c r="GTM59" s="374"/>
      <c r="GTN59" s="375"/>
      <c r="GTO59" s="374"/>
      <c r="GTP59" s="375"/>
      <c r="GTQ59" s="374"/>
      <c r="GTR59" s="375"/>
      <c r="GTS59" s="374"/>
      <c r="GTT59" s="375"/>
      <c r="GTU59" s="374"/>
      <c r="GTV59" s="375"/>
      <c r="GTW59" s="374"/>
      <c r="GTX59" s="375"/>
      <c r="GTY59" s="374"/>
      <c r="GTZ59" s="375"/>
      <c r="GUA59" s="374"/>
      <c r="GUB59" s="375"/>
      <c r="GUC59" s="374"/>
      <c r="GUD59" s="375"/>
      <c r="GUE59" s="374"/>
      <c r="GUF59" s="375"/>
      <c r="GUG59" s="374"/>
      <c r="GUH59" s="375"/>
      <c r="GUI59" s="374"/>
      <c r="GUJ59" s="375"/>
      <c r="GUK59" s="374"/>
      <c r="GUL59" s="375"/>
      <c r="GUM59" s="374"/>
      <c r="GUN59" s="375"/>
      <c r="GUO59" s="374"/>
      <c r="GUP59" s="375"/>
      <c r="GUQ59" s="374"/>
      <c r="GUR59" s="375"/>
      <c r="GUS59" s="374"/>
      <c r="GUT59" s="375"/>
      <c r="GUU59" s="374"/>
      <c r="GUV59" s="375"/>
      <c r="GUW59" s="374"/>
      <c r="GUX59" s="375"/>
      <c r="GUY59" s="374"/>
      <c r="GUZ59" s="375"/>
      <c r="GVA59" s="374"/>
      <c r="GVB59" s="375"/>
      <c r="GVC59" s="374"/>
      <c r="GVD59" s="375"/>
      <c r="GVE59" s="374"/>
      <c r="GVF59" s="375"/>
      <c r="GVG59" s="374"/>
      <c r="GVH59" s="375"/>
      <c r="GVI59" s="374"/>
      <c r="GVJ59" s="375"/>
      <c r="GVK59" s="374"/>
      <c r="GVL59" s="375"/>
      <c r="GVM59" s="374"/>
      <c r="GVN59" s="375"/>
      <c r="GVO59" s="374"/>
      <c r="GVP59" s="375"/>
      <c r="GVQ59" s="374"/>
      <c r="GVR59" s="375"/>
      <c r="GVS59" s="374"/>
      <c r="GVT59" s="375"/>
      <c r="GVU59" s="374"/>
      <c r="GVV59" s="375"/>
      <c r="GVW59" s="374"/>
      <c r="GVX59" s="375"/>
      <c r="GVY59" s="374"/>
      <c r="GVZ59" s="375"/>
      <c r="GWA59" s="374"/>
      <c r="GWB59" s="375"/>
      <c r="GWC59" s="374"/>
      <c r="GWD59" s="375"/>
      <c r="GWE59" s="374"/>
      <c r="GWF59" s="375"/>
      <c r="GWG59" s="374"/>
      <c r="GWH59" s="375"/>
      <c r="GWI59" s="374"/>
      <c r="GWJ59" s="375"/>
      <c r="GWK59" s="374"/>
      <c r="GWL59" s="375"/>
      <c r="GWM59" s="374"/>
      <c r="GWN59" s="375"/>
      <c r="GWO59" s="374"/>
      <c r="GWP59" s="375"/>
      <c r="GWQ59" s="374"/>
      <c r="GWR59" s="375"/>
      <c r="GWS59" s="374"/>
      <c r="GWT59" s="375"/>
      <c r="GWU59" s="374"/>
      <c r="GWV59" s="375"/>
      <c r="GWW59" s="374"/>
      <c r="GWX59" s="375"/>
      <c r="GWY59" s="374"/>
      <c r="GWZ59" s="375"/>
      <c r="GXA59" s="374"/>
      <c r="GXB59" s="375"/>
      <c r="GXC59" s="374"/>
      <c r="GXD59" s="375"/>
      <c r="GXE59" s="374"/>
      <c r="GXF59" s="375"/>
      <c r="GXG59" s="374"/>
      <c r="GXH59" s="375"/>
      <c r="GXI59" s="374"/>
      <c r="GXJ59" s="375"/>
      <c r="GXK59" s="374"/>
      <c r="GXL59" s="375"/>
      <c r="GXM59" s="374"/>
      <c r="GXN59" s="375"/>
      <c r="GXO59" s="374"/>
      <c r="GXP59" s="375"/>
      <c r="GXQ59" s="374"/>
      <c r="GXR59" s="375"/>
      <c r="GXS59" s="374"/>
      <c r="GXT59" s="375"/>
      <c r="GXU59" s="374"/>
      <c r="GXV59" s="375"/>
      <c r="GXW59" s="374"/>
      <c r="GXX59" s="375"/>
      <c r="GXY59" s="374"/>
      <c r="GXZ59" s="375"/>
      <c r="GYA59" s="374"/>
      <c r="GYB59" s="375"/>
      <c r="GYC59" s="374"/>
      <c r="GYD59" s="375"/>
      <c r="GYE59" s="374"/>
      <c r="GYF59" s="375"/>
      <c r="GYG59" s="374"/>
      <c r="GYH59" s="375"/>
      <c r="GYI59" s="374"/>
      <c r="GYJ59" s="375"/>
      <c r="GYK59" s="374"/>
      <c r="GYL59" s="375"/>
      <c r="GYM59" s="374"/>
      <c r="GYN59" s="375"/>
      <c r="GYO59" s="374"/>
      <c r="GYP59" s="375"/>
      <c r="GYQ59" s="374"/>
      <c r="GYR59" s="375"/>
      <c r="GYS59" s="374"/>
      <c r="GYT59" s="375"/>
      <c r="GYU59" s="374"/>
      <c r="GYV59" s="375"/>
      <c r="GYW59" s="374"/>
      <c r="GYX59" s="375"/>
      <c r="GYY59" s="374"/>
      <c r="GYZ59" s="375"/>
      <c r="GZA59" s="374"/>
      <c r="GZB59" s="375"/>
      <c r="GZC59" s="374"/>
      <c r="GZD59" s="375"/>
      <c r="GZE59" s="374"/>
      <c r="GZF59" s="375"/>
      <c r="GZG59" s="374"/>
      <c r="GZH59" s="375"/>
      <c r="GZI59" s="374"/>
      <c r="GZJ59" s="375"/>
      <c r="GZK59" s="374"/>
      <c r="GZL59" s="375"/>
      <c r="GZM59" s="374"/>
      <c r="GZN59" s="375"/>
      <c r="GZO59" s="374"/>
      <c r="GZP59" s="375"/>
      <c r="GZQ59" s="374"/>
      <c r="GZR59" s="375"/>
      <c r="GZS59" s="374"/>
      <c r="GZT59" s="375"/>
      <c r="GZU59" s="374"/>
      <c r="GZV59" s="375"/>
      <c r="GZW59" s="374"/>
      <c r="GZX59" s="375"/>
      <c r="GZY59" s="374"/>
      <c r="GZZ59" s="375"/>
      <c r="HAA59" s="374"/>
      <c r="HAB59" s="375"/>
      <c r="HAC59" s="374"/>
      <c r="HAD59" s="375"/>
      <c r="HAE59" s="374"/>
      <c r="HAF59" s="375"/>
      <c r="HAG59" s="374"/>
      <c r="HAH59" s="375"/>
      <c r="HAI59" s="374"/>
      <c r="HAJ59" s="375"/>
      <c r="HAK59" s="374"/>
      <c r="HAL59" s="375"/>
      <c r="HAM59" s="374"/>
      <c r="HAN59" s="375"/>
      <c r="HAO59" s="374"/>
      <c r="HAP59" s="375"/>
      <c r="HAQ59" s="374"/>
      <c r="HAR59" s="375"/>
      <c r="HAS59" s="374"/>
      <c r="HAT59" s="375"/>
      <c r="HAU59" s="374"/>
      <c r="HAV59" s="375"/>
      <c r="HAW59" s="374"/>
      <c r="HAX59" s="375"/>
      <c r="HAY59" s="374"/>
      <c r="HAZ59" s="375"/>
      <c r="HBA59" s="374"/>
      <c r="HBB59" s="375"/>
      <c r="HBC59" s="374"/>
      <c r="HBD59" s="375"/>
      <c r="HBE59" s="374"/>
      <c r="HBF59" s="375"/>
      <c r="HBG59" s="374"/>
      <c r="HBH59" s="375"/>
      <c r="HBI59" s="374"/>
      <c r="HBJ59" s="375"/>
      <c r="HBK59" s="374"/>
      <c r="HBL59" s="375"/>
      <c r="HBM59" s="374"/>
      <c r="HBN59" s="375"/>
      <c r="HBO59" s="374"/>
      <c r="HBP59" s="375"/>
      <c r="HBQ59" s="374"/>
      <c r="HBR59" s="375"/>
      <c r="HBS59" s="374"/>
      <c r="HBT59" s="375"/>
      <c r="HBU59" s="374"/>
      <c r="HBV59" s="375"/>
      <c r="HBW59" s="374"/>
      <c r="HBX59" s="375"/>
      <c r="HBY59" s="374"/>
      <c r="HBZ59" s="375"/>
      <c r="HCA59" s="374"/>
      <c r="HCB59" s="375"/>
      <c r="HCC59" s="374"/>
      <c r="HCD59" s="375"/>
      <c r="HCE59" s="374"/>
      <c r="HCF59" s="375"/>
      <c r="HCG59" s="374"/>
      <c r="HCH59" s="375"/>
      <c r="HCI59" s="374"/>
      <c r="HCJ59" s="375"/>
      <c r="HCK59" s="374"/>
      <c r="HCL59" s="375"/>
      <c r="HCM59" s="374"/>
      <c r="HCN59" s="375"/>
      <c r="HCO59" s="374"/>
      <c r="HCP59" s="375"/>
      <c r="HCQ59" s="374"/>
      <c r="HCR59" s="375"/>
      <c r="HCS59" s="374"/>
      <c r="HCT59" s="375"/>
      <c r="HCU59" s="374"/>
      <c r="HCV59" s="375"/>
      <c r="HCW59" s="374"/>
      <c r="HCX59" s="375"/>
      <c r="HCY59" s="374"/>
      <c r="HCZ59" s="375"/>
      <c r="HDA59" s="374"/>
      <c r="HDB59" s="375"/>
      <c r="HDC59" s="374"/>
      <c r="HDD59" s="375"/>
      <c r="HDE59" s="374"/>
      <c r="HDF59" s="375"/>
      <c r="HDG59" s="374"/>
      <c r="HDH59" s="375"/>
      <c r="HDI59" s="374"/>
      <c r="HDJ59" s="375"/>
      <c r="HDK59" s="374"/>
      <c r="HDL59" s="375"/>
      <c r="HDM59" s="374"/>
      <c r="HDN59" s="375"/>
      <c r="HDO59" s="374"/>
      <c r="HDP59" s="375"/>
      <c r="HDQ59" s="374"/>
      <c r="HDR59" s="375"/>
      <c r="HDS59" s="374"/>
      <c r="HDT59" s="375"/>
      <c r="HDU59" s="374"/>
      <c r="HDV59" s="375"/>
      <c r="HDW59" s="374"/>
      <c r="HDX59" s="375"/>
      <c r="HDY59" s="374"/>
      <c r="HDZ59" s="375"/>
      <c r="HEA59" s="374"/>
      <c r="HEB59" s="375"/>
      <c r="HEC59" s="374"/>
      <c r="HED59" s="375"/>
      <c r="HEE59" s="374"/>
      <c r="HEF59" s="375"/>
      <c r="HEG59" s="374"/>
      <c r="HEH59" s="375"/>
      <c r="HEI59" s="374"/>
      <c r="HEJ59" s="375"/>
      <c r="HEK59" s="374"/>
      <c r="HEL59" s="375"/>
      <c r="HEM59" s="374"/>
      <c r="HEN59" s="375"/>
      <c r="HEO59" s="374"/>
      <c r="HEP59" s="375"/>
      <c r="HEQ59" s="374"/>
      <c r="HER59" s="375"/>
      <c r="HES59" s="374"/>
      <c r="HET59" s="375"/>
      <c r="HEU59" s="374"/>
      <c r="HEV59" s="375"/>
      <c r="HEW59" s="374"/>
      <c r="HEX59" s="375"/>
      <c r="HEY59" s="374"/>
      <c r="HEZ59" s="375"/>
      <c r="HFA59" s="374"/>
      <c r="HFB59" s="375"/>
      <c r="HFC59" s="374"/>
      <c r="HFD59" s="375"/>
      <c r="HFE59" s="374"/>
      <c r="HFF59" s="375"/>
      <c r="HFG59" s="374"/>
      <c r="HFH59" s="375"/>
      <c r="HFI59" s="374"/>
      <c r="HFJ59" s="375"/>
      <c r="HFK59" s="374"/>
      <c r="HFL59" s="375"/>
      <c r="HFM59" s="374"/>
      <c r="HFN59" s="375"/>
      <c r="HFO59" s="374"/>
      <c r="HFP59" s="375"/>
      <c r="HFQ59" s="374"/>
      <c r="HFR59" s="375"/>
      <c r="HFS59" s="374"/>
      <c r="HFT59" s="375"/>
      <c r="HFU59" s="374"/>
      <c r="HFV59" s="375"/>
      <c r="HFW59" s="374"/>
      <c r="HFX59" s="375"/>
      <c r="HFY59" s="374"/>
      <c r="HFZ59" s="375"/>
      <c r="HGA59" s="374"/>
      <c r="HGB59" s="375"/>
      <c r="HGC59" s="374"/>
      <c r="HGD59" s="375"/>
      <c r="HGE59" s="374"/>
      <c r="HGF59" s="375"/>
      <c r="HGG59" s="374"/>
      <c r="HGH59" s="375"/>
      <c r="HGI59" s="374"/>
      <c r="HGJ59" s="375"/>
      <c r="HGK59" s="374"/>
      <c r="HGL59" s="375"/>
      <c r="HGM59" s="374"/>
      <c r="HGN59" s="375"/>
      <c r="HGO59" s="374"/>
      <c r="HGP59" s="375"/>
      <c r="HGQ59" s="374"/>
      <c r="HGR59" s="375"/>
      <c r="HGS59" s="374"/>
      <c r="HGT59" s="375"/>
      <c r="HGU59" s="374"/>
      <c r="HGV59" s="375"/>
      <c r="HGW59" s="374"/>
      <c r="HGX59" s="375"/>
      <c r="HGY59" s="374"/>
      <c r="HGZ59" s="375"/>
      <c r="HHA59" s="374"/>
      <c r="HHB59" s="375"/>
      <c r="HHC59" s="374"/>
      <c r="HHD59" s="375"/>
      <c r="HHE59" s="374"/>
      <c r="HHF59" s="375"/>
      <c r="HHG59" s="374"/>
      <c r="HHH59" s="375"/>
      <c r="HHI59" s="374"/>
      <c r="HHJ59" s="375"/>
      <c r="HHK59" s="374"/>
      <c r="HHL59" s="375"/>
      <c r="HHM59" s="374"/>
      <c r="HHN59" s="375"/>
      <c r="HHO59" s="374"/>
      <c r="HHP59" s="375"/>
      <c r="HHQ59" s="374"/>
      <c r="HHR59" s="375"/>
      <c r="HHS59" s="374"/>
      <c r="HHT59" s="375"/>
      <c r="HHU59" s="374"/>
      <c r="HHV59" s="375"/>
      <c r="HHW59" s="374"/>
      <c r="HHX59" s="375"/>
      <c r="HHY59" s="374"/>
      <c r="HHZ59" s="375"/>
      <c r="HIA59" s="374"/>
      <c r="HIB59" s="375"/>
      <c r="HIC59" s="374"/>
      <c r="HID59" s="375"/>
      <c r="HIE59" s="374"/>
      <c r="HIF59" s="375"/>
      <c r="HIG59" s="374"/>
      <c r="HIH59" s="375"/>
      <c r="HII59" s="374"/>
      <c r="HIJ59" s="375"/>
      <c r="HIK59" s="374"/>
      <c r="HIL59" s="375"/>
      <c r="HIM59" s="374"/>
      <c r="HIN59" s="375"/>
      <c r="HIO59" s="374"/>
      <c r="HIP59" s="375"/>
      <c r="HIQ59" s="374"/>
      <c r="HIR59" s="375"/>
      <c r="HIS59" s="374"/>
      <c r="HIT59" s="375"/>
      <c r="HIU59" s="374"/>
      <c r="HIV59" s="375"/>
      <c r="HIW59" s="374"/>
      <c r="HIX59" s="375"/>
      <c r="HIY59" s="374"/>
      <c r="HIZ59" s="375"/>
      <c r="HJA59" s="374"/>
      <c r="HJB59" s="375"/>
      <c r="HJC59" s="374"/>
      <c r="HJD59" s="375"/>
      <c r="HJE59" s="374"/>
      <c r="HJF59" s="375"/>
      <c r="HJG59" s="374"/>
      <c r="HJH59" s="375"/>
      <c r="HJI59" s="374"/>
      <c r="HJJ59" s="375"/>
      <c r="HJK59" s="374"/>
      <c r="HJL59" s="375"/>
      <c r="HJM59" s="374"/>
      <c r="HJN59" s="375"/>
      <c r="HJO59" s="374"/>
      <c r="HJP59" s="375"/>
      <c r="HJQ59" s="374"/>
      <c r="HJR59" s="375"/>
      <c r="HJS59" s="374"/>
      <c r="HJT59" s="375"/>
      <c r="HJU59" s="374"/>
      <c r="HJV59" s="375"/>
      <c r="HJW59" s="374"/>
      <c r="HJX59" s="375"/>
      <c r="HJY59" s="374"/>
      <c r="HJZ59" s="375"/>
      <c r="HKA59" s="374"/>
      <c r="HKB59" s="375"/>
      <c r="HKC59" s="374"/>
      <c r="HKD59" s="375"/>
      <c r="HKE59" s="374"/>
      <c r="HKF59" s="375"/>
      <c r="HKG59" s="374"/>
      <c r="HKH59" s="375"/>
      <c r="HKI59" s="374"/>
      <c r="HKJ59" s="375"/>
      <c r="HKK59" s="374"/>
      <c r="HKL59" s="375"/>
      <c r="HKM59" s="374"/>
      <c r="HKN59" s="375"/>
      <c r="HKO59" s="374"/>
      <c r="HKP59" s="375"/>
      <c r="HKQ59" s="374"/>
      <c r="HKR59" s="375"/>
      <c r="HKS59" s="374"/>
      <c r="HKT59" s="375"/>
      <c r="HKU59" s="374"/>
      <c r="HKV59" s="375"/>
      <c r="HKW59" s="374"/>
      <c r="HKX59" s="375"/>
      <c r="HKY59" s="374"/>
      <c r="HKZ59" s="375"/>
      <c r="HLA59" s="374"/>
      <c r="HLB59" s="375"/>
      <c r="HLC59" s="374"/>
      <c r="HLD59" s="375"/>
      <c r="HLE59" s="374"/>
      <c r="HLF59" s="375"/>
      <c r="HLG59" s="374"/>
      <c r="HLH59" s="375"/>
      <c r="HLI59" s="374"/>
      <c r="HLJ59" s="375"/>
      <c r="HLK59" s="374"/>
      <c r="HLL59" s="375"/>
      <c r="HLM59" s="374"/>
      <c r="HLN59" s="375"/>
      <c r="HLO59" s="374"/>
      <c r="HLP59" s="375"/>
      <c r="HLQ59" s="374"/>
      <c r="HLR59" s="375"/>
      <c r="HLS59" s="374"/>
      <c r="HLT59" s="375"/>
      <c r="HLU59" s="374"/>
      <c r="HLV59" s="375"/>
      <c r="HLW59" s="374"/>
      <c r="HLX59" s="375"/>
      <c r="HLY59" s="374"/>
      <c r="HLZ59" s="375"/>
      <c r="HMA59" s="374"/>
      <c r="HMB59" s="375"/>
      <c r="HMC59" s="374"/>
      <c r="HMD59" s="375"/>
      <c r="HME59" s="374"/>
      <c r="HMF59" s="375"/>
      <c r="HMG59" s="374"/>
      <c r="HMH59" s="375"/>
      <c r="HMI59" s="374"/>
      <c r="HMJ59" s="375"/>
      <c r="HMK59" s="374"/>
      <c r="HML59" s="375"/>
      <c r="HMM59" s="374"/>
      <c r="HMN59" s="375"/>
      <c r="HMO59" s="374"/>
      <c r="HMP59" s="375"/>
      <c r="HMQ59" s="374"/>
      <c r="HMR59" s="375"/>
      <c r="HMS59" s="374"/>
      <c r="HMT59" s="375"/>
      <c r="HMU59" s="374"/>
      <c r="HMV59" s="375"/>
      <c r="HMW59" s="374"/>
      <c r="HMX59" s="375"/>
      <c r="HMY59" s="374"/>
      <c r="HMZ59" s="375"/>
      <c r="HNA59" s="374"/>
      <c r="HNB59" s="375"/>
      <c r="HNC59" s="374"/>
      <c r="HND59" s="375"/>
      <c r="HNE59" s="374"/>
      <c r="HNF59" s="375"/>
      <c r="HNG59" s="374"/>
      <c r="HNH59" s="375"/>
      <c r="HNI59" s="374"/>
      <c r="HNJ59" s="375"/>
      <c r="HNK59" s="374"/>
      <c r="HNL59" s="375"/>
      <c r="HNM59" s="374"/>
      <c r="HNN59" s="375"/>
      <c r="HNO59" s="374"/>
      <c r="HNP59" s="375"/>
      <c r="HNQ59" s="374"/>
      <c r="HNR59" s="375"/>
      <c r="HNS59" s="374"/>
      <c r="HNT59" s="375"/>
      <c r="HNU59" s="374"/>
      <c r="HNV59" s="375"/>
      <c r="HNW59" s="374"/>
      <c r="HNX59" s="375"/>
      <c r="HNY59" s="374"/>
      <c r="HNZ59" s="375"/>
      <c r="HOA59" s="374"/>
      <c r="HOB59" s="375"/>
      <c r="HOC59" s="374"/>
      <c r="HOD59" s="375"/>
      <c r="HOE59" s="374"/>
      <c r="HOF59" s="375"/>
      <c r="HOG59" s="374"/>
      <c r="HOH59" s="375"/>
      <c r="HOI59" s="374"/>
      <c r="HOJ59" s="375"/>
      <c r="HOK59" s="374"/>
      <c r="HOL59" s="375"/>
      <c r="HOM59" s="374"/>
      <c r="HON59" s="375"/>
      <c r="HOO59" s="374"/>
      <c r="HOP59" s="375"/>
      <c r="HOQ59" s="374"/>
      <c r="HOR59" s="375"/>
      <c r="HOS59" s="374"/>
      <c r="HOT59" s="375"/>
      <c r="HOU59" s="374"/>
      <c r="HOV59" s="375"/>
      <c r="HOW59" s="374"/>
      <c r="HOX59" s="375"/>
      <c r="HOY59" s="374"/>
      <c r="HOZ59" s="375"/>
      <c r="HPA59" s="374"/>
      <c r="HPB59" s="375"/>
      <c r="HPC59" s="374"/>
      <c r="HPD59" s="375"/>
      <c r="HPE59" s="374"/>
      <c r="HPF59" s="375"/>
      <c r="HPG59" s="374"/>
      <c r="HPH59" s="375"/>
      <c r="HPI59" s="374"/>
      <c r="HPJ59" s="375"/>
      <c r="HPK59" s="374"/>
      <c r="HPL59" s="375"/>
      <c r="HPM59" s="374"/>
      <c r="HPN59" s="375"/>
      <c r="HPO59" s="374"/>
      <c r="HPP59" s="375"/>
      <c r="HPQ59" s="374"/>
      <c r="HPR59" s="375"/>
      <c r="HPS59" s="374"/>
      <c r="HPT59" s="375"/>
      <c r="HPU59" s="374"/>
      <c r="HPV59" s="375"/>
      <c r="HPW59" s="374"/>
      <c r="HPX59" s="375"/>
      <c r="HPY59" s="374"/>
      <c r="HPZ59" s="375"/>
      <c r="HQA59" s="374"/>
      <c r="HQB59" s="375"/>
      <c r="HQC59" s="374"/>
      <c r="HQD59" s="375"/>
      <c r="HQE59" s="374"/>
      <c r="HQF59" s="375"/>
      <c r="HQG59" s="374"/>
      <c r="HQH59" s="375"/>
      <c r="HQI59" s="374"/>
      <c r="HQJ59" s="375"/>
      <c r="HQK59" s="374"/>
      <c r="HQL59" s="375"/>
      <c r="HQM59" s="374"/>
      <c r="HQN59" s="375"/>
      <c r="HQO59" s="374"/>
      <c r="HQP59" s="375"/>
      <c r="HQQ59" s="374"/>
      <c r="HQR59" s="375"/>
      <c r="HQS59" s="374"/>
      <c r="HQT59" s="375"/>
      <c r="HQU59" s="374"/>
      <c r="HQV59" s="375"/>
      <c r="HQW59" s="374"/>
      <c r="HQX59" s="375"/>
      <c r="HQY59" s="374"/>
      <c r="HQZ59" s="375"/>
      <c r="HRA59" s="374"/>
      <c r="HRB59" s="375"/>
      <c r="HRC59" s="374"/>
      <c r="HRD59" s="375"/>
      <c r="HRE59" s="374"/>
      <c r="HRF59" s="375"/>
      <c r="HRG59" s="374"/>
      <c r="HRH59" s="375"/>
      <c r="HRI59" s="374"/>
      <c r="HRJ59" s="375"/>
      <c r="HRK59" s="374"/>
      <c r="HRL59" s="375"/>
      <c r="HRM59" s="374"/>
      <c r="HRN59" s="375"/>
      <c r="HRO59" s="374"/>
      <c r="HRP59" s="375"/>
      <c r="HRQ59" s="374"/>
      <c r="HRR59" s="375"/>
      <c r="HRS59" s="374"/>
      <c r="HRT59" s="375"/>
      <c r="HRU59" s="374"/>
      <c r="HRV59" s="375"/>
      <c r="HRW59" s="374"/>
      <c r="HRX59" s="375"/>
      <c r="HRY59" s="374"/>
      <c r="HRZ59" s="375"/>
      <c r="HSA59" s="374"/>
      <c r="HSB59" s="375"/>
      <c r="HSC59" s="374"/>
      <c r="HSD59" s="375"/>
      <c r="HSE59" s="374"/>
      <c r="HSF59" s="375"/>
      <c r="HSG59" s="374"/>
      <c r="HSH59" s="375"/>
      <c r="HSI59" s="374"/>
      <c r="HSJ59" s="375"/>
      <c r="HSK59" s="374"/>
      <c r="HSL59" s="375"/>
      <c r="HSM59" s="374"/>
      <c r="HSN59" s="375"/>
      <c r="HSO59" s="374"/>
      <c r="HSP59" s="375"/>
      <c r="HSQ59" s="374"/>
      <c r="HSR59" s="375"/>
      <c r="HSS59" s="374"/>
      <c r="HST59" s="375"/>
      <c r="HSU59" s="374"/>
      <c r="HSV59" s="375"/>
      <c r="HSW59" s="374"/>
      <c r="HSX59" s="375"/>
      <c r="HSY59" s="374"/>
      <c r="HSZ59" s="375"/>
      <c r="HTA59" s="374"/>
      <c r="HTB59" s="375"/>
      <c r="HTC59" s="374"/>
      <c r="HTD59" s="375"/>
      <c r="HTE59" s="374"/>
      <c r="HTF59" s="375"/>
      <c r="HTG59" s="374"/>
      <c r="HTH59" s="375"/>
      <c r="HTI59" s="374"/>
      <c r="HTJ59" s="375"/>
      <c r="HTK59" s="374"/>
      <c r="HTL59" s="375"/>
      <c r="HTM59" s="374"/>
      <c r="HTN59" s="375"/>
      <c r="HTO59" s="374"/>
      <c r="HTP59" s="375"/>
      <c r="HTQ59" s="374"/>
      <c r="HTR59" s="375"/>
      <c r="HTS59" s="374"/>
      <c r="HTT59" s="375"/>
      <c r="HTU59" s="374"/>
      <c r="HTV59" s="375"/>
      <c r="HTW59" s="374"/>
      <c r="HTX59" s="375"/>
      <c r="HTY59" s="374"/>
      <c r="HTZ59" s="375"/>
      <c r="HUA59" s="374"/>
      <c r="HUB59" s="375"/>
      <c r="HUC59" s="374"/>
      <c r="HUD59" s="375"/>
      <c r="HUE59" s="374"/>
      <c r="HUF59" s="375"/>
      <c r="HUG59" s="374"/>
      <c r="HUH59" s="375"/>
      <c r="HUI59" s="374"/>
      <c r="HUJ59" s="375"/>
      <c r="HUK59" s="374"/>
      <c r="HUL59" s="375"/>
      <c r="HUM59" s="374"/>
      <c r="HUN59" s="375"/>
      <c r="HUO59" s="374"/>
      <c r="HUP59" s="375"/>
      <c r="HUQ59" s="374"/>
      <c r="HUR59" s="375"/>
      <c r="HUS59" s="374"/>
      <c r="HUT59" s="375"/>
      <c r="HUU59" s="374"/>
      <c r="HUV59" s="375"/>
      <c r="HUW59" s="374"/>
      <c r="HUX59" s="375"/>
      <c r="HUY59" s="374"/>
      <c r="HUZ59" s="375"/>
      <c r="HVA59" s="374"/>
      <c r="HVB59" s="375"/>
      <c r="HVC59" s="374"/>
      <c r="HVD59" s="375"/>
      <c r="HVE59" s="374"/>
      <c r="HVF59" s="375"/>
      <c r="HVG59" s="374"/>
      <c r="HVH59" s="375"/>
      <c r="HVI59" s="374"/>
      <c r="HVJ59" s="375"/>
      <c r="HVK59" s="374"/>
      <c r="HVL59" s="375"/>
      <c r="HVM59" s="374"/>
      <c r="HVN59" s="375"/>
      <c r="HVO59" s="374"/>
      <c r="HVP59" s="375"/>
      <c r="HVQ59" s="374"/>
      <c r="HVR59" s="375"/>
      <c r="HVS59" s="374"/>
      <c r="HVT59" s="375"/>
      <c r="HVU59" s="374"/>
      <c r="HVV59" s="375"/>
      <c r="HVW59" s="374"/>
      <c r="HVX59" s="375"/>
      <c r="HVY59" s="374"/>
      <c r="HVZ59" s="375"/>
      <c r="HWA59" s="374"/>
      <c r="HWB59" s="375"/>
      <c r="HWC59" s="374"/>
      <c r="HWD59" s="375"/>
      <c r="HWE59" s="374"/>
      <c r="HWF59" s="375"/>
      <c r="HWG59" s="374"/>
      <c r="HWH59" s="375"/>
      <c r="HWI59" s="374"/>
      <c r="HWJ59" s="375"/>
      <c r="HWK59" s="374"/>
      <c r="HWL59" s="375"/>
      <c r="HWM59" s="374"/>
      <c r="HWN59" s="375"/>
      <c r="HWO59" s="374"/>
      <c r="HWP59" s="375"/>
      <c r="HWQ59" s="374"/>
      <c r="HWR59" s="375"/>
      <c r="HWS59" s="374"/>
      <c r="HWT59" s="375"/>
      <c r="HWU59" s="374"/>
      <c r="HWV59" s="375"/>
      <c r="HWW59" s="374"/>
      <c r="HWX59" s="375"/>
      <c r="HWY59" s="374"/>
      <c r="HWZ59" s="375"/>
      <c r="HXA59" s="374"/>
      <c r="HXB59" s="375"/>
      <c r="HXC59" s="374"/>
      <c r="HXD59" s="375"/>
      <c r="HXE59" s="374"/>
      <c r="HXF59" s="375"/>
      <c r="HXG59" s="374"/>
      <c r="HXH59" s="375"/>
      <c r="HXI59" s="374"/>
      <c r="HXJ59" s="375"/>
      <c r="HXK59" s="374"/>
      <c r="HXL59" s="375"/>
      <c r="HXM59" s="374"/>
      <c r="HXN59" s="375"/>
      <c r="HXO59" s="374"/>
      <c r="HXP59" s="375"/>
      <c r="HXQ59" s="374"/>
      <c r="HXR59" s="375"/>
      <c r="HXS59" s="374"/>
      <c r="HXT59" s="375"/>
      <c r="HXU59" s="374"/>
      <c r="HXV59" s="375"/>
      <c r="HXW59" s="374"/>
      <c r="HXX59" s="375"/>
      <c r="HXY59" s="374"/>
      <c r="HXZ59" s="375"/>
      <c r="HYA59" s="374"/>
      <c r="HYB59" s="375"/>
      <c r="HYC59" s="374"/>
      <c r="HYD59" s="375"/>
      <c r="HYE59" s="374"/>
      <c r="HYF59" s="375"/>
      <c r="HYG59" s="374"/>
      <c r="HYH59" s="375"/>
      <c r="HYI59" s="374"/>
      <c r="HYJ59" s="375"/>
      <c r="HYK59" s="374"/>
      <c r="HYL59" s="375"/>
      <c r="HYM59" s="374"/>
      <c r="HYN59" s="375"/>
      <c r="HYO59" s="374"/>
      <c r="HYP59" s="375"/>
      <c r="HYQ59" s="374"/>
      <c r="HYR59" s="375"/>
      <c r="HYS59" s="374"/>
      <c r="HYT59" s="375"/>
      <c r="HYU59" s="374"/>
      <c r="HYV59" s="375"/>
      <c r="HYW59" s="374"/>
      <c r="HYX59" s="375"/>
      <c r="HYY59" s="374"/>
      <c r="HYZ59" s="375"/>
      <c r="HZA59" s="374"/>
      <c r="HZB59" s="375"/>
      <c r="HZC59" s="374"/>
      <c r="HZD59" s="375"/>
      <c r="HZE59" s="374"/>
      <c r="HZF59" s="375"/>
      <c r="HZG59" s="374"/>
      <c r="HZH59" s="375"/>
      <c r="HZI59" s="374"/>
      <c r="HZJ59" s="375"/>
      <c r="HZK59" s="374"/>
      <c r="HZL59" s="375"/>
      <c r="HZM59" s="374"/>
      <c r="HZN59" s="375"/>
      <c r="HZO59" s="374"/>
      <c r="HZP59" s="375"/>
      <c r="HZQ59" s="374"/>
      <c r="HZR59" s="375"/>
      <c r="HZS59" s="374"/>
      <c r="HZT59" s="375"/>
      <c r="HZU59" s="374"/>
      <c r="HZV59" s="375"/>
      <c r="HZW59" s="374"/>
      <c r="HZX59" s="375"/>
      <c r="HZY59" s="374"/>
      <c r="HZZ59" s="375"/>
      <c r="IAA59" s="374"/>
      <c r="IAB59" s="375"/>
      <c r="IAC59" s="374"/>
      <c r="IAD59" s="375"/>
      <c r="IAE59" s="374"/>
      <c r="IAF59" s="375"/>
      <c r="IAG59" s="374"/>
      <c r="IAH59" s="375"/>
      <c r="IAI59" s="374"/>
      <c r="IAJ59" s="375"/>
      <c r="IAK59" s="374"/>
      <c r="IAL59" s="375"/>
      <c r="IAM59" s="374"/>
      <c r="IAN59" s="375"/>
      <c r="IAO59" s="374"/>
      <c r="IAP59" s="375"/>
      <c r="IAQ59" s="374"/>
      <c r="IAR59" s="375"/>
      <c r="IAS59" s="374"/>
      <c r="IAT59" s="375"/>
      <c r="IAU59" s="374"/>
      <c r="IAV59" s="375"/>
      <c r="IAW59" s="374"/>
      <c r="IAX59" s="375"/>
      <c r="IAY59" s="374"/>
      <c r="IAZ59" s="375"/>
      <c r="IBA59" s="374"/>
      <c r="IBB59" s="375"/>
      <c r="IBC59" s="374"/>
      <c r="IBD59" s="375"/>
      <c r="IBE59" s="374"/>
      <c r="IBF59" s="375"/>
      <c r="IBG59" s="374"/>
      <c r="IBH59" s="375"/>
      <c r="IBI59" s="374"/>
      <c r="IBJ59" s="375"/>
      <c r="IBK59" s="374"/>
      <c r="IBL59" s="375"/>
      <c r="IBM59" s="374"/>
      <c r="IBN59" s="375"/>
      <c r="IBO59" s="374"/>
      <c r="IBP59" s="375"/>
      <c r="IBQ59" s="374"/>
      <c r="IBR59" s="375"/>
      <c r="IBS59" s="374"/>
      <c r="IBT59" s="375"/>
      <c r="IBU59" s="374"/>
      <c r="IBV59" s="375"/>
      <c r="IBW59" s="374"/>
      <c r="IBX59" s="375"/>
      <c r="IBY59" s="374"/>
      <c r="IBZ59" s="375"/>
      <c r="ICA59" s="374"/>
      <c r="ICB59" s="375"/>
      <c r="ICC59" s="374"/>
      <c r="ICD59" s="375"/>
      <c r="ICE59" s="374"/>
      <c r="ICF59" s="375"/>
      <c r="ICG59" s="374"/>
      <c r="ICH59" s="375"/>
      <c r="ICI59" s="374"/>
      <c r="ICJ59" s="375"/>
      <c r="ICK59" s="374"/>
      <c r="ICL59" s="375"/>
      <c r="ICM59" s="374"/>
      <c r="ICN59" s="375"/>
      <c r="ICO59" s="374"/>
      <c r="ICP59" s="375"/>
      <c r="ICQ59" s="374"/>
      <c r="ICR59" s="375"/>
      <c r="ICS59" s="374"/>
      <c r="ICT59" s="375"/>
      <c r="ICU59" s="374"/>
      <c r="ICV59" s="375"/>
      <c r="ICW59" s="374"/>
      <c r="ICX59" s="375"/>
      <c r="ICY59" s="374"/>
      <c r="ICZ59" s="375"/>
      <c r="IDA59" s="374"/>
      <c r="IDB59" s="375"/>
      <c r="IDC59" s="374"/>
      <c r="IDD59" s="375"/>
      <c r="IDE59" s="374"/>
      <c r="IDF59" s="375"/>
      <c r="IDG59" s="374"/>
      <c r="IDH59" s="375"/>
      <c r="IDI59" s="374"/>
      <c r="IDJ59" s="375"/>
      <c r="IDK59" s="374"/>
      <c r="IDL59" s="375"/>
      <c r="IDM59" s="374"/>
      <c r="IDN59" s="375"/>
      <c r="IDO59" s="374"/>
      <c r="IDP59" s="375"/>
      <c r="IDQ59" s="374"/>
      <c r="IDR59" s="375"/>
      <c r="IDS59" s="374"/>
      <c r="IDT59" s="375"/>
      <c r="IDU59" s="374"/>
      <c r="IDV59" s="375"/>
      <c r="IDW59" s="374"/>
      <c r="IDX59" s="375"/>
      <c r="IDY59" s="374"/>
      <c r="IDZ59" s="375"/>
      <c r="IEA59" s="374"/>
      <c r="IEB59" s="375"/>
      <c r="IEC59" s="374"/>
      <c r="IED59" s="375"/>
      <c r="IEE59" s="374"/>
      <c r="IEF59" s="375"/>
      <c r="IEG59" s="374"/>
      <c r="IEH59" s="375"/>
      <c r="IEI59" s="374"/>
      <c r="IEJ59" s="375"/>
      <c r="IEK59" s="374"/>
      <c r="IEL59" s="375"/>
      <c r="IEM59" s="374"/>
      <c r="IEN59" s="375"/>
      <c r="IEO59" s="374"/>
      <c r="IEP59" s="375"/>
      <c r="IEQ59" s="374"/>
      <c r="IER59" s="375"/>
      <c r="IES59" s="374"/>
      <c r="IET59" s="375"/>
      <c r="IEU59" s="374"/>
      <c r="IEV59" s="375"/>
      <c r="IEW59" s="374"/>
      <c r="IEX59" s="375"/>
      <c r="IEY59" s="374"/>
      <c r="IEZ59" s="375"/>
      <c r="IFA59" s="374"/>
      <c r="IFB59" s="375"/>
      <c r="IFC59" s="374"/>
      <c r="IFD59" s="375"/>
      <c r="IFE59" s="374"/>
      <c r="IFF59" s="375"/>
      <c r="IFG59" s="374"/>
      <c r="IFH59" s="375"/>
      <c r="IFI59" s="374"/>
      <c r="IFJ59" s="375"/>
      <c r="IFK59" s="374"/>
      <c r="IFL59" s="375"/>
      <c r="IFM59" s="374"/>
      <c r="IFN59" s="375"/>
      <c r="IFO59" s="374"/>
      <c r="IFP59" s="375"/>
      <c r="IFQ59" s="374"/>
      <c r="IFR59" s="375"/>
      <c r="IFS59" s="374"/>
      <c r="IFT59" s="375"/>
      <c r="IFU59" s="374"/>
      <c r="IFV59" s="375"/>
      <c r="IFW59" s="374"/>
      <c r="IFX59" s="375"/>
      <c r="IFY59" s="374"/>
      <c r="IFZ59" s="375"/>
      <c r="IGA59" s="374"/>
      <c r="IGB59" s="375"/>
      <c r="IGC59" s="374"/>
      <c r="IGD59" s="375"/>
      <c r="IGE59" s="374"/>
      <c r="IGF59" s="375"/>
      <c r="IGG59" s="374"/>
      <c r="IGH59" s="375"/>
      <c r="IGI59" s="374"/>
      <c r="IGJ59" s="375"/>
      <c r="IGK59" s="374"/>
      <c r="IGL59" s="375"/>
      <c r="IGM59" s="374"/>
      <c r="IGN59" s="375"/>
      <c r="IGO59" s="374"/>
      <c r="IGP59" s="375"/>
      <c r="IGQ59" s="374"/>
      <c r="IGR59" s="375"/>
      <c r="IGS59" s="374"/>
      <c r="IGT59" s="375"/>
      <c r="IGU59" s="374"/>
      <c r="IGV59" s="375"/>
      <c r="IGW59" s="374"/>
      <c r="IGX59" s="375"/>
      <c r="IGY59" s="374"/>
      <c r="IGZ59" s="375"/>
      <c r="IHA59" s="374"/>
      <c r="IHB59" s="375"/>
      <c r="IHC59" s="374"/>
      <c r="IHD59" s="375"/>
      <c r="IHE59" s="374"/>
      <c r="IHF59" s="375"/>
      <c r="IHG59" s="374"/>
      <c r="IHH59" s="375"/>
      <c r="IHI59" s="374"/>
      <c r="IHJ59" s="375"/>
      <c r="IHK59" s="374"/>
      <c r="IHL59" s="375"/>
      <c r="IHM59" s="374"/>
      <c r="IHN59" s="375"/>
      <c r="IHO59" s="374"/>
      <c r="IHP59" s="375"/>
      <c r="IHQ59" s="374"/>
      <c r="IHR59" s="375"/>
      <c r="IHS59" s="374"/>
      <c r="IHT59" s="375"/>
      <c r="IHU59" s="374"/>
      <c r="IHV59" s="375"/>
      <c r="IHW59" s="374"/>
      <c r="IHX59" s="375"/>
      <c r="IHY59" s="374"/>
      <c r="IHZ59" s="375"/>
      <c r="IIA59" s="374"/>
      <c r="IIB59" s="375"/>
      <c r="IIC59" s="374"/>
      <c r="IID59" s="375"/>
      <c r="IIE59" s="374"/>
      <c r="IIF59" s="375"/>
      <c r="IIG59" s="374"/>
      <c r="IIH59" s="375"/>
      <c r="III59" s="374"/>
      <c r="IIJ59" s="375"/>
      <c r="IIK59" s="374"/>
      <c r="IIL59" s="375"/>
      <c r="IIM59" s="374"/>
      <c r="IIN59" s="375"/>
      <c r="IIO59" s="374"/>
      <c r="IIP59" s="375"/>
      <c r="IIQ59" s="374"/>
      <c r="IIR59" s="375"/>
      <c r="IIS59" s="374"/>
      <c r="IIT59" s="375"/>
      <c r="IIU59" s="374"/>
      <c r="IIV59" s="375"/>
      <c r="IIW59" s="374"/>
      <c r="IIX59" s="375"/>
      <c r="IIY59" s="374"/>
      <c r="IIZ59" s="375"/>
      <c r="IJA59" s="374"/>
      <c r="IJB59" s="375"/>
      <c r="IJC59" s="374"/>
      <c r="IJD59" s="375"/>
      <c r="IJE59" s="374"/>
      <c r="IJF59" s="375"/>
      <c r="IJG59" s="374"/>
      <c r="IJH59" s="375"/>
      <c r="IJI59" s="374"/>
      <c r="IJJ59" s="375"/>
      <c r="IJK59" s="374"/>
      <c r="IJL59" s="375"/>
      <c r="IJM59" s="374"/>
      <c r="IJN59" s="375"/>
      <c r="IJO59" s="374"/>
      <c r="IJP59" s="375"/>
      <c r="IJQ59" s="374"/>
      <c r="IJR59" s="375"/>
      <c r="IJS59" s="374"/>
      <c r="IJT59" s="375"/>
      <c r="IJU59" s="374"/>
      <c r="IJV59" s="375"/>
      <c r="IJW59" s="374"/>
      <c r="IJX59" s="375"/>
      <c r="IJY59" s="374"/>
      <c r="IJZ59" s="375"/>
      <c r="IKA59" s="374"/>
      <c r="IKB59" s="375"/>
      <c r="IKC59" s="374"/>
      <c r="IKD59" s="375"/>
      <c r="IKE59" s="374"/>
      <c r="IKF59" s="375"/>
      <c r="IKG59" s="374"/>
      <c r="IKH59" s="375"/>
      <c r="IKI59" s="374"/>
      <c r="IKJ59" s="375"/>
      <c r="IKK59" s="374"/>
      <c r="IKL59" s="375"/>
      <c r="IKM59" s="374"/>
      <c r="IKN59" s="375"/>
      <c r="IKO59" s="374"/>
      <c r="IKP59" s="375"/>
      <c r="IKQ59" s="374"/>
      <c r="IKR59" s="375"/>
      <c r="IKS59" s="374"/>
      <c r="IKT59" s="375"/>
      <c r="IKU59" s="374"/>
      <c r="IKV59" s="375"/>
      <c r="IKW59" s="374"/>
      <c r="IKX59" s="375"/>
      <c r="IKY59" s="374"/>
      <c r="IKZ59" s="375"/>
      <c r="ILA59" s="374"/>
      <c r="ILB59" s="375"/>
      <c r="ILC59" s="374"/>
      <c r="ILD59" s="375"/>
      <c r="ILE59" s="374"/>
      <c r="ILF59" s="375"/>
      <c r="ILG59" s="374"/>
      <c r="ILH59" s="375"/>
      <c r="ILI59" s="374"/>
      <c r="ILJ59" s="375"/>
      <c r="ILK59" s="374"/>
      <c r="ILL59" s="375"/>
      <c r="ILM59" s="374"/>
      <c r="ILN59" s="375"/>
      <c r="ILO59" s="374"/>
      <c r="ILP59" s="375"/>
      <c r="ILQ59" s="374"/>
      <c r="ILR59" s="375"/>
      <c r="ILS59" s="374"/>
      <c r="ILT59" s="375"/>
      <c r="ILU59" s="374"/>
      <c r="ILV59" s="375"/>
      <c r="ILW59" s="374"/>
      <c r="ILX59" s="375"/>
      <c r="ILY59" s="374"/>
      <c r="ILZ59" s="375"/>
      <c r="IMA59" s="374"/>
      <c r="IMB59" s="375"/>
      <c r="IMC59" s="374"/>
      <c r="IMD59" s="375"/>
      <c r="IME59" s="374"/>
      <c r="IMF59" s="375"/>
      <c r="IMG59" s="374"/>
      <c r="IMH59" s="375"/>
      <c r="IMI59" s="374"/>
      <c r="IMJ59" s="375"/>
      <c r="IMK59" s="374"/>
      <c r="IML59" s="375"/>
      <c r="IMM59" s="374"/>
      <c r="IMN59" s="375"/>
      <c r="IMO59" s="374"/>
      <c r="IMP59" s="375"/>
      <c r="IMQ59" s="374"/>
      <c r="IMR59" s="375"/>
      <c r="IMS59" s="374"/>
      <c r="IMT59" s="375"/>
      <c r="IMU59" s="374"/>
      <c r="IMV59" s="375"/>
      <c r="IMW59" s="374"/>
      <c r="IMX59" s="375"/>
      <c r="IMY59" s="374"/>
      <c r="IMZ59" s="375"/>
      <c r="INA59" s="374"/>
      <c r="INB59" s="375"/>
      <c r="INC59" s="374"/>
      <c r="IND59" s="375"/>
      <c r="INE59" s="374"/>
      <c r="INF59" s="375"/>
      <c r="ING59" s="374"/>
      <c r="INH59" s="375"/>
      <c r="INI59" s="374"/>
      <c r="INJ59" s="375"/>
      <c r="INK59" s="374"/>
      <c r="INL59" s="375"/>
      <c r="INM59" s="374"/>
      <c r="INN59" s="375"/>
      <c r="INO59" s="374"/>
      <c r="INP59" s="375"/>
      <c r="INQ59" s="374"/>
      <c r="INR59" s="375"/>
      <c r="INS59" s="374"/>
      <c r="INT59" s="375"/>
      <c r="INU59" s="374"/>
      <c r="INV59" s="375"/>
      <c r="INW59" s="374"/>
      <c r="INX59" s="375"/>
      <c r="INY59" s="374"/>
      <c r="INZ59" s="375"/>
      <c r="IOA59" s="374"/>
      <c r="IOB59" s="375"/>
      <c r="IOC59" s="374"/>
      <c r="IOD59" s="375"/>
      <c r="IOE59" s="374"/>
      <c r="IOF59" s="375"/>
      <c r="IOG59" s="374"/>
      <c r="IOH59" s="375"/>
      <c r="IOI59" s="374"/>
      <c r="IOJ59" s="375"/>
      <c r="IOK59" s="374"/>
      <c r="IOL59" s="375"/>
      <c r="IOM59" s="374"/>
      <c r="ION59" s="375"/>
      <c r="IOO59" s="374"/>
      <c r="IOP59" s="375"/>
      <c r="IOQ59" s="374"/>
      <c r="IOR59" s="375"/>
      <c r="IOS59" s="374"/>
      <c r="IOT59" s="375"/>
      <c r="IOU59" s="374"/>
      <c r="IOV59" s="375"/>
      <c r="IOW59" s="374"/>
      <c r="IOX59" s="375"/>
      <c r="IOY59" s="374"/>
      <c r="IOZ59" s="375"/>
      <c r="IPA59" s="374"/>
      <c r="IPB59" s="375"/>
      <c r="IPC59" s="374"/>
      <c r="IPD59" s="375"/>
      <c r="IPE59" s="374"/>
      <c r="IPF59" s="375"/>
      <c r="IPG59" s="374"/>
      <c r="IPH59" s="375"/>
      <c r="IPI59" s="374"/>
      <c r="IPJ59" s="375"/>
      <c r="IPK59" s="374"/>
      <c r="IPL59" s="375"/>
      <c r="IPM59" s="374"/>
      <c r="IPN59" s="375"/>
      <c r="IPO59" s="374"/>
      <c r="IPP59" s="375"/>
      <c r="IPQ59" s="374"/>
      <c r="IPR59" s="375"/>
      <c r="IPS59" s="374"/>
      <c r="IPT59" s="375"/>
      <c r="IPU59" s="374"/>
      <c r="IPV59" s="375"/>
      <c r="IPW59" s="374"/>
      <c r="IPX59" s="375"/>
      <c r="IPY59" s="374"/>
      <c r="IPZ59" s="375"/>
      <c r="IQA59" s="374"/>
      <c r="IQB59" s="375"/>
      <c r="IQC59" s="374"/>
      <c r="IQD59" s="375"/>
      <c r="IQE59" s="374"/>
      <c r="IQF59" s="375"/>
      <c r="IQG59" s="374"/>
      <c r="IQH59" s="375"/>
      <c r="IQI59" s="374"/>
      <c r="IQJ59" s="375"/>
      <c r="IQK59" s="374"/>
      <c r="IQL59" s="375"/>
      <c r="IQM59" s="374"/>
      <c r="IQN59" s="375"/>
      <c r="IQO59" s="374"/>
      <c r="IQP59" s="375"/>
      <c r="IQQ59" s="374"/>
      <c r="IQR59" s="375"/>
      <c r="IQS59" s="374"/>
      <c r="IQT59" s="375"/>
      <c r="IQU59" s="374"/>
      <c r="IQV59" s="375"/>
      <c r="IQW59" s="374"/>
      <c r="IQX59" s="375"/>
      <c r="IQY59" s="374"/>
      <c r="IQZ59" s="375"/>
      <c r="IRA59" s="374"/>
      <c r="IRB59" s="375"/>
      <c r="IRC59" s="374"/>
      <c r="IRD59" s="375"/>
      <c r="IRE59" s="374"/>
      <c r="IRF59" s="375"/>
      <c r="IRG59" s="374"/>
      <c r="IRH59" s="375"/>
      <c r="IRI59" s="374"/>
      <c r="IRJ59" s="375"/>
      <c r="IRK59" s="374"/>
      <c r="IRL59" s="375"/>
      <c r="IRM59" s="374"/>
      <c r="IRN59" s="375"/>
      <c r="IRO59" s="374"/>
      <c r="IRP59" s="375"/>
      <c r="IRQ59" s="374"/>
      <c r="IRR59" s="375"/>
      <c r="IRS59" s="374"/>
      <c r="IRT59" s="375"/>
      <c r="IRU59" s="374"/>
      <c r="IRV59" s="375"/>
      <c r="IRW59" s="374"/>
      <c r="IRX59" s="375"/>
      <c r="IRY59" s="374"/>
      <c r="IRZ59" s="375"/>
      <c r="ISA59" s="374"/>
      <c r="ISB59" s="375"/>
      <c r="ISC59" s="374"/>
      <c r="ISD59" s="375"/>
      <c r="ISE59" s="374"/>
      <c r="ISF59" s="375"/>
      <c r="ISG59" s="374"/>
      <c r="ISH59" s="375"/>
      <c r="ISI59" s="374"/>
      <c r="ISJ59" s="375"/>
      <c r="ISK59" s="374"/>
      <c r="ISL59" s="375"/>
      <c r="ISM59" s="374"/>
      <c r="ISN59" s="375"/>
      <c r="ISO59" s="374"/>
      <c r="ISP59" s="375"/>
      <c r="ISQ59" s="374"/>
      <c r="ISR59" s="375"/>
      <c r="ISS59" s="374"/>
      <c r="IST59" s="375"/>
      <c r="ISU59" s="374"/>
      <c r="ISV59" s="375"/>
      <c r="ISW59" s="374"/>
      <c r="ISX59" s="375"/>
      <c r="ISY59" s="374"/>
      <c r="ISZ59" s="375"/>
      <c r="ITA59" s="374"/>
      <c r="ITB59" s="375"/>
      <c r="ITC59" s="374"/>
      <c r="ITD59" s="375"/>
      <c r="ITE59" s="374"/>
      <c r="ITF59" s="375"/>
      <c r="ITG59" s="374"/>
      <c r="ITH59" s="375"/>
      <c r="ITI59" s="374"/>
      <c r="ITJ59" s="375"/>
      <c r="ITK59" s="374"/>
      <c r="ITL59" s="375"/>
      <c r="ITM59" s="374"/>
      <c r="ITN59" s="375"/>
      <c r="ITO59" s="374"/>
      <c r="ITP59" s="375"/>
      <c r="ITQ59" s="374"/>
      <c r="ITR59" s="375"/>
      <c r="ITS59" s="374"/>
      <c r="ITT59" s="375"/>
      <c r="ITU59" s="374"/>
      <c r="ITV59" s="375"/>
      <c r="ITW59" s="374"/>
      <c r="ITX59" s="375"/>
      <c r="ITY59" s="374"/>
      <c r="ITZ59" s="375"/>
      <c r="IUA59" s="374"/>
      <c r="IUB59" s="375"/>
      <c r="IUC59" s="374"/>
      <c r="IUD59" s="375"/>
      <c r="IUE59" s="374"/>
      <c r="IUF59" s="375"/>
      <c r="IUG59" s="374"/>
      <c r="IUH59" s="375"/>
      <c r="IUI59" s="374"/>
      <c r="IUJ59" s="375"/>
      <c r="IUK59" s="374"/>
      <c r="IUL59" s="375"/>
      <c r="IUM59" s="374"/>
      <c r="IUN59" s="375"/>
      <c r="IUO59" s="374"/>
      <c r="IUP59" s="375"/>
      <c r="IUQ59" s="374"/>
      <c r="IUR59" s="375"/>
      <c r="IUS59" s="374"/>
      <c r="IUT59" s="375"/>
      <c r="IUU59" s="374"/>
      <c r="IUV59" s="375"/>
      <c r="IUW59" s="374"/>
      <c r="IUX59" s="375"/>
      <c r="IUY59" s="374"/>
      <c r="IUZ59" s="375"/>
      <c r="IVA59" s="374"/>
      <c r="IVB59" s="375"/>
      <c r="IVC59" s="374"/>
      <c r="IVD59" s="375"/>
      <c r="IVE59" s="374"/>
      <c r="IVF59" s="375"/>
      <c r="IVG59" s="374"/>
      <c r="IVH59" s="375"/>
      <c r="IVI59" s="374"/>
      <c r="IVJ59" s="375"/>
      <c r="IVK59" s="374"/>
      <c r="IVL59" s="375"/>
      <c r="IVM59" s="374"/>
      <c r="IVN59" s="375"/>
      <c r="IVO59" s="374"/>
      <c r="IVP59" s="375"/>
      <c r="IVQ59" s="374"/>
      <c r="IVR59" s="375"/>
      <c r="IVS59" s="374"/>
      <c r="IVT59" s="375"/>
      <c r="IVU59" s="374"/>
      <c r="IVV59" s="375"/>
      <c r="IVW59" s="374"/>
      <c r="IVX59" s="375"/>
      <c r="IVY59" s="374"/>
      <c r="IVZ59" s="375"/>
      <c r="IWA59" s="374"/>
      <c r="IWB59" s="375"/>
      <c r="IWC59" s="374"/>
      <c r="IWD59" s="375"/>
      <c r="IWE59" s="374"/>
      <c r="IWF59" s="375"/>
      <c r="IWG59" s="374"/>
      <c r="IWH59" s="375"/>
      <c r="IWI59" s="374"/>
      <c r="IWJ59" s="375"/>
      <c r="IWK59" s="374"/>
      <c r="IWL59" s="375"/>
      <c r="IWM59" s="374"/>
      <c r="IWN59" s="375"/>
      <c r="IWO59" s="374"/>
      <c r="IWP59" s="375"/>
      <c r="IWQ59" s="374"/>
      <c r="IWR59" s="375"/>
      <c r="IWS59" s="374"/>
      <c r="IWT59" s="375"/>
      <c r="IWU59" s="374"/>
      <c r="IWV59" s="375"/>
      <c r="IWW59" s="374"/>
      <c r="IWX59" s="375"/>
      <c r="IWY59" s="374"/>
      <c r="IWZ59" s="375"/>
      <c r="IXA59" s="374"/>
      <c r="IXB59" s="375"/>
      <c r="IXC59" s="374"/>
      <c r="IXD59" s="375"/>
      <c r="IXE59" s="374"/>
      <c r="IXF59" s="375"/>
      <c r="IXG59" s="374"/>
      <c r="IXH59" s="375"/>
      <c r="IXI59" s="374"/>
      <c r="IXJ59" s="375"/>
      <c r="IXK59" s="374"/>
      <c r="IXL59" s="375"/>
      <c r="IXM59" s="374"/>
      <c r="IXN59" s="375"/>
      <c r="IXO59" s="374"/>
      <c r="IXP59" s="375"/>
      <c r="IXQ59" s="374"/>
      <c r="IXR59" s="375"/>
      <c r="IXS59" s="374"/>
      <c r="IXT59" s="375"/>
      <c r="IXU59" s="374"/>
      <c r="IXV59" s="375"/>
      <c r="IXW59" s="374"/>
      <c r="IXX59" s="375"/>
      <c r="IXY59" s="374"/>
      <c r="IXZ59" s="375"/>
      <c r="IYA59" s="374"/>
      <c r="IYB59" s="375"/>
      <c r="IYC59" s="374"/>
      <c r="IYD59" s="375"/>
      <c r="IYE59" s="374"/>
      <c r="IYF59" s="375"/>
      <c r="IYG59" s="374"/>
      <c r="IYH59" s="375"/>
      <c r="IYI59" s="374"/>
      <c r="IYJ59" s="375"/>
      <c r="IYK59" s="374"/>
      <c r="IYL59" s="375"/>
      <c r="IYM59" s="374"/>
      <c r="IYN59" s="375"/>
      <c r="IYO59" s="374"/>
      <c r="IYP59" s="375"/>
      <c r="IYQ59" s="374"/>
      <c r="IYR59" s="375"/>
      <c r="IYS59" s="374"/>
      <c r="IYT59" s="375"/>
      <c r="IYU59" s="374"/>
      <c r="IYV59" s="375"/>
      <c r="IYW59" s="374"/>
      <c r="IYX59" s="375"/>
      <c r="IYY59" s="374"/>
      <c r="IYZ59" s="375"/>
      <c r="IZA59" s="374"/>
      <c r="IZB59" s="375"/>
      <c r="IZC59" s="374"/>
      <c r="IZD59" s="375"/>
      <c r="IZE59" s="374"/>
      <c r="IZF59" s="375"/>
      <c r="IZG59" s="374"/>
      <c r="IZH59" s="375"/>
      <c r="IZI59" s="374"/>
      <c r="IZJ59" s="375"/>
      <c r="IZK59" s="374"/>
      <c r="IZL59" s="375"/>
      <c r="IZM59" s="374"/>
      <c r="IZN59" s="375"/>
      <c r="IZO59" s="374"/>
      <c r="IZP59" s="375"/>
      <c r="IZQ59" s="374"/>
      <c r="IZR59" s="375"/>
      <c r="IZS59" s="374"/>
      <c r="IZT59" s="375"/>
      <c r="IZU59" s="374"/>
      <c r="IZV59" s="375"/>
      <c r="IZW59" s="374"/>
      <c r="IZX59" s="375"/>
      <c r="IZY59" s="374"/>
      <c r="IZZ59" s="375"/>
      <c r="JAA59" s="374"/>
      <c r="JAB59" s="375"/>
      <c r="JAC59" s="374"/>
      <c r="JAD59" s="375"/>
      <c r="JAE59" s="374"/>
      <c r="JAF59" s="375"/>
      <c r="JAG59" s="374"/>
      <c r="JAH59" s="375"/>
      <c r="JAI59" s="374"/>
      <c r="JAJ59" s="375"/>
      <c r="JAK59" s="374"/>
      <c r="JAL59" s="375"/>
      <c r="JAM59" s="374"/>
      <c r="JAN59" s="375"/>
      <c r="JAO59" s="374"/>
      <c r="JAP59" s="375"/>
      <c r="JAQ59" s="374"/>
      <c r="JAR59" s="375"/>
      <c r="JAS59" s="374"/>
      <c r="JAT59" s="375"/>
      <c r="JAU59" s="374"/>
      <c r="JAV59" s="375"/>
      <c r="JAW59" s="374"/>
      <c r="JAX59" s="375"/>
      <c r="JAY59" s="374"/>
      <c r="JAZ59" s="375"/>
      <c r="JBA59" s="374"/>
      <c r="JBB59" s="375"/>
      <c r="JBC59" s="374"/>
      <c r="JBD59" s="375"/>
      <c r="JBE59" s="374"/>
      <c r="JBF59" s="375"/>
      <c r="JBG59" s="374"/>
      <c r="JBH59" s="375"/>
      <c r="JBI59" s="374"/>
      <c r="JBJ59" s="375"/>
      <c r="JBK59" s="374"/>
      <c r="JBL59" s="375"/>
      <c r="JBM59" s="374"/>
      <c r="JBN59" s="375"/>
      <c r="JBO59" s="374"/>
      <c r="JBP59" s="375"/>
      <c r="JBQ59" s="374"/>
      <c r="JBR59" s="375"/>
      <c r="JBS59" s="374"/>
      <c r="JBT59" s="375"/>
      <c r="JBU59" s="374"/>
      <c r="JBV59" s="375"/>
      <c r="JBW59" s="374"/>
      <c r="JBX59" s="375"/>
      <c r="JBY59" s="374"/>
      <c r="JBZ59" s="375"/>
      <c r="JCA59" s="374"/>
      <c r="JCB59" s="375"/>
      <c r="JCC59" s="374"/>
      <c r="JCD59" s="375"/>
      <c r="JCE59" s="374"/>
      <c r="JCF59" s="375"/>
      <c r="JCG59" s="374"/>
      <c r="JCH59" s="375"/>
      <c r="JCI59" s="374"/>
      <c r="JCJ59" s="375"/>
      <c r="JCK59" s="374"/>
      <c r="JCL59" s="375"/>
      <c r="JCM59" s="374"/>
      <c r="JCN59" s="375"/>
      <c r="JCO59" s="374"/>
      <c r="JCP59" s="375"/>
      <c r="JCQ59" s="374"/>
      <c r="JCR59" s="375"/>
      <c r="JCS59" s="374"/>
      <c r="JCT59" s="375"/>
      <c r="JCU59" s="374"/>
      <c r="JCV59" s="375"/>
      <c r="JCW59" s="374"/>
      <c r="JCX59" s="375"/>
      <c r="JCY59" s="374"/>
      <c r="JCZ59" s="375"/>
      <c r="JDA59" s="374"/>
      <c r="JDB59" s="375"/>
      <c r="JDC59" s="374"/>
      <c r="JDD59" s="375"/>
      <c r="JDE59" s="374"/>
      <c r="JDF59" s="375"/>
      <c r="JDG59" s="374"/>
      <c r="JDH59" s="375"/>
      <c r="JDI59" s="374"/>
      <c r="JDJ59" s="375"/>
      <c r="JDK59" s="374"/>
      <c r="JDL59" s="375"/>
      <c r="JDM59" s="374"/>
      <c r="JDN59" s="375"/>
      <c r="JDO59" s="374"/>
      <c r="JDP59" s="375"/>
      <c r="JDQ59" s="374"/>
      <c r="JDR59" s="375"/>
      <c r="JDS59" s="374"/>
      <c r="JDT59" s="375"/>
      <c r="JDU59" s="374"/>
      <c r="JDV59" s="375"/>
      <c r="JDW59" s="374"/>
      <c r="JDX59" s="375"/>
      <c r="JDY59" s="374"/>
      <c r="JDZ59" s="375"/>
      <c r="JEA59" s="374"/>
      <c r="JEB59" s="375"/>
      <c r="JEC59" s="374"/>
      <c r="JED59" s="375"/>
      <c r="JEE59" s="374"/>
      <c r="JEF59" s="375"/>
      <c r="JEG59" s="374"/>
      <c r="JEH59" s="375"/>
      <c r="JEI59" s="374"/>
      <c r="JEJ59" s="375"/>
      <c r="JEK59" s="374"/>
      <c r="JEL59" s="375"/>
      <c r="JEM59" s="374"/>
      <c r="JEN59" s="375"/>
      <c r="JEO59" s="374"/>
      <c r="JEP59" s="375"/>
      <c r="JEQ59" s="374"/>
      <c r="JER59" s="375"/>
      <c r="JES59" s="374"/>
      <c r="JET59" s="375"/>
      <c r="JEU59" s="374"/>
      <c r="JEV59" s="375"/>
      <c r="JEW59" s="374"/>
      <c r="JEX59" s="375"/>
      <c r="JEY59" s="374"/>
      <c r="JEZ59" s="375"/>
      <c r="JFA59" s="374"/>
      <c r="JFB59" s="375"/>
      <c r="JFC59" s="374"/>
      <c r="JFD59" s="375"/>
      <c r="JFE59" s="374"/>
      <c r="JFF59" s="375"/>
      <c r="JFG59" s="374"/>
      <c r="JFH59" s="375"/>
      <c r="JFI59" s="374"/>
      <c r="JFJ59" s="375"/>
      <c r="JFK59" s="374"/>
      <c r="JFL59" s="375"/>
      <c r="JFM59" s="374"/>
      <c r="JFN59" s="375"/>
      <c r="JFO59" s="374"/>
      <c r="JFP59" s="375"/>
      <c r="JFQ59" s="374"/>
      <c r="JFR59" s="375"/>
      <c r="JFS59" s="374"/>
      <c r="JFT59" s="375"/>
      <c r="JFU59" s="374"/>
      <c r="JFV59" s="375"/>
      <c r="JFW59" s="374"/>
      <c r="JFX59" s="375"/>
      <c r="JFY59" s="374"/>
      <c r="JFZ59" s="375"/>
      <c r="JGA59" s="374"/>
      <c r="JGB59" s="375"/>
      <c r="JGC59" s="374"/>
      <c r="JGD59" s="375"/>
      <c r="JGE59" s="374"/>
      <c r="JGF59" s="375"/>
      <c r="JGG59" s="374"/>
      <c r="JGH59" s="375"/>
      <c r="JGI59" s="374"/>
      <c r="JGJ59" s="375"/>
      <c r="JGK59" s="374"/>
      <c r="JGL59" s="375"/>
      <c r="JGM59" s="374"/>
      <c r="JGN59" s="375"/>
      <c r="JGO59" s="374"/>
      <c r="JGP59" s="375"/>
      <c r="JGQ59" s="374"/>
      <c r="JGR59" s="375"/>
      <c r="JGS59" s="374"/>
      <c r="JGT59" s="375"/>
      <c r="JGU59" s="374"/>
      <c r="JGV59" s="375"/>
      <c r="JGW59" s="374"/>
      <c r="JGX59" s="375"/>
      <c r="JGY59" s="374"/>
      <c r="JGZ59" s="375"/>
      <c r="JHA59" s="374"/>
      <c r="JHB59" s="375"/>
      <c r="JHC59" s="374"/>
      <c r="JHD59" s="375"/>
      <c r="JHE59" s="374"/>
      <c r="JHF59" s="375"/>
      <c r="JHG59" s="374"/>
      <c r="JHH59" s="375"/>
      <c r="JHI59" s="374"/>
      <c r="JHJ59" s="375"/>
      <c r="JHK59" s="374"/>
      <c r="JHL59" s="375"/>
      <c r="JHM59" s="374"/>
      <c r="JHN59" s="375"/>
      <c r="JHO59" s="374"/>
      <c r="JHP59" s="375"/>
      <c r="JHQ59" s="374"/>
      <c r="JHR59" s="375"/>
      <c r="JHS59" s="374"/>
      <c r="JHT59" s="375"/>
      <c r="JHU59" s="374"/>
      <c r="JHV59" s="375"/>
      <c r="JHW59" s="374"/>
      <c r="JHX59" s="375"/>
      <c r="JHY59" s="374"/>
      <c r="JHZ59" s="375"/>
      <c r="JIA59" s="374"/>
      <c r="JIB59" s="375"/>
      <c r="JIC59" s="374"/>
      <c r="JID59" s="375"/>
      <c r="JIE59" s="374"/>
      <c r="JIF59" s="375"/>
      <c r="JIG59" s="374"/>
      <c r="JIH59" s="375"/>
      <c r="JII59" s="374"/>
      <c r="JIJ59" s="375"/>
      <c r="JIK59" s="374"/>
      <c r="JIL59" s="375"/>
      <c r="JIM59" s="374"/>
      <c r="JIN59" s="375"/>
      <c r="JIO59" s="374"/>
      <c r="JIP59" s="375"/>
      <c r="JIQ59" s="374"/>
      <c r="JIR59" s="375"/>
      <c r="JIS59" s="374"/>
      <c r="JIT59" s="375"/>
      <c r="JIU59" s="374"/>
      <c r="JIV59" s="375"/>
      <c r="JIW59" s="374"/>
      <c r="JIX59" s="375"/>
      <c r="JIY59" s="374"/>
      <c r="JIZ59" s="375"/>
      <c r="JJA59" s="374"/>
      <c r="JJB59" s="375"/>
      <c r="JJC59" s="374"/>
      <c r="JJD59" s="375"/>
      <c r="JJE59" s="374"/>
      <c r="JJF59" s="375"/>
      <c r="JJG59" s="374"/>
      <c r="JJH59" s="375"/>
      <c r="JJI59" s="374"/>
      <c r="JJJ59" s="375"/>
      <c r="JJK59" s="374"/>
      <c r="JJL59" s="375"/>
      <c r="JJM59" s="374"/>
      <c r="JJN59" s="375"/>
      <c r="JJO59" s="374"/>
      <c r="JJP59" s="375"/>
      <c r="JJQ59" s="374"/>
      <c r="JJR59" s="375"/>
      <c r="JJS59" s="374"/>
      <c r="JJT59" s="375"/>
      <c r="JJU59" s="374"/>
      <c r="JJV59" s="375"/>
      <c r="JJW59" s="374"/>
      <c r="JJX59" s="375"/>
      <c r="JJY59" s="374"/>
      <c r="JJZ59" s="375"/>
      <c r="JKA59" s="374"/>
      <c r="JKB59" s="375"/>
      <c r="JKC59" s="374"/>
      <c r="JKD59" s="375"/>
      <c r="JKE59" s="374"/>
      <c r="JKF59" s="375"/>
      <c r="JKG59" s="374"/>
      <c r="JKH59" s="375"/>
      <c r="JKI59" s="374"/>
      <c r="JKJ59" s="375"/>
      <c r="JKK59" s="374"/>
      <c r="JKL59" s="375"/>
      <c r="JKM59" s="374"/>
      <c r="JKN59" s="375"/>
      <c r="JKO59" s="374"/>
      <c r="JKP59" s="375"/>
      <c r="JKQ59" s="374"/>
      <c r="JKR59" s="375"/>
      <c r="JKS59" s="374"/>
      <c r="JKT59" s="375"/>
      <c r="JKU59" s="374"/>
      <c r="JKV59" s="375"/>
      <c r="JKW59" s="374"/>
      <c r="JKX59" s="375"/>
      <c r="JKY59" s="374"/>
      <c r="JKZ59" s="375"/>
      <c r="JLA59" s="374"/>
      <c r="JLB59" s="375"/>
      <c r="JLC59" s="374"/>
      <c r="JLD59" s="375"/>
      <c r="JLE59" s="374"/>
      <c r="JLF59" s="375"/>
      <c r="JLG59" s="374"/>
      <c r="JLH59" s="375"/>
      <c r="JLI59" s="374"/>
      <c r="JLJ59" s="375"/>
      <c r="JLK59" s="374"/>
      <c r="JLL59" s="375"/>
      <c r="JLM59" s="374"/>
      <c r="JLN59" s="375"/>
      <c r="JLO59" s="374"/>
      <c r="JLP59" s="375"/>
      <c r="JLQ59" s="374"/>
      <c r="JLR59" s="375"/>
      <c r="JLS59" s="374"/>
      <c r="JLT59" s="375"/>
      <c r="JLU59" s="374"/>
      <c r="JLV59" s="375"/>
      <c r="JLW59" s="374"/>
      <c r="JLX59" s="375"/>
      <c r="JLY59" s="374"/>
      <c r="JLZ59" s="375"/>
      <c r="JMA59" s="374"/>
      <c r="JMB59" s="375"/>
      <c r="JMC59" s="374"/>
      <c r="JMD59" s="375"/>
      <c r="JME59" s="374"/>
      <c r="JMF59" s="375"/>
      <c r="JMG59" s="374"/>
      <c r="JMH59" s="375"/>
      <c r="JMI59" s="374"/>
      <c r="JMJ59" s="375"/>
      <c r="JMK59" s="374"/>
      <c r="JML59" s="375"/>
      <c r="JMM59" s="374"/>
      <c r="JMN59" s="375"/>
      <c r="JMO59" s="374"/>
      <c r="JMP59" s="375"/>
      <c r="JMQ59" s="374"/>
      <c r="JMR59" s="375"/>
      <c r="JMS59" s="374"/>
      <c r="JMT59" s="375"/>
      <c r="JMU59" s="374"/>
      <c r="JMV59" s="375"/>
      <c r="JMW59" s="374"/>
      <c r="JMX59" s="375"/>
      <c r="JMY59" s="374"/>
      <c r="JMZ59" s="375"/>
      <c r="JNA59" s="374"/>
      <c r="JNB59" s="375"/>
      <c r="JNC59" s="374"/>
      <c r="JND59" s="375"/>
      <c r="JNE59" s="374"/>
      <c r="JNF59" s="375"/>
      <c r="JNG59" s="374"/>
      <c r="JNH59" s="375"/>
      <c r="JNI59" s="374"/>
      <c r="JNJ59" s="375"/>
      <c r="JNK59" s="374"/>
      <c r="JNL59" s="375"/>
      <c r="JNM59" s="374"/>
      <c r="JNN59" s="375"/>
      <c r="JNO59" s="374"/>
      <c r="JNP59" s="375"/>
      <c r="JNQ59" s="374"/>
      <c r="JNR59" s="375"/>
      <c r="JNS59" s="374"/>
      <c r="JNT59" s="375"/>
      <c r="JNU59" s="374"/>
      <c r="JNV59" s="375"/>
      <c r="JNW59" s="374"/>
      <c r="JNX59" s="375"/>
      <c r="JNY59" s="374"/>
      <c r="JNZ59" s="375"/>
      <c r="JOA59" s="374"/>
      <c r="JOB59" s="375"/>
      <c r="JOC59" s="374"/>
      <c r="JOD59" s="375"/>
      <c r="JOE59" s="374"/>
      <c r="JOF59" s="375"/>
      <c r="JOG59" s="374"/>
      <c r="JOH59" s="375"/>
      <c r="JOI59" s="374"/>
      <c r="JOJ59" s="375"/>
      <c r="JOK59" s="374"/>
      <c r="JOL59" s="375"/>
      <c r="JOM59" s="374"/>
      <c r="JON59" s="375"/>
      <c r="JOO59" s="374"/>
      <c r="JOP59" s="375"/>
      <c r="JOQ59" s="374"/>
      <c r="JOR59" s="375"/>
      <c r="JOS59" s="374"/>
      <c r="JOT59" s="375"/>
      <c r="JOU59" s="374"/>
      <c r="JOV59" s="375"/>
      <c r="JOW59" s="374"/>
      <c r="JOX59" s="375"/>
      <c r="JOY59" s="374"/>
      <c r="JOZ59" s="375"/>
      <c r="JPA59" s="374"/>
      <c r="JPB59" s="375"/>
      <c r="JPC59" s="374"/>
      <c r="JPD59" s="375"/>
      <c r="JPE59" s="374"/>
      <c r="JPF59" s="375"/>
      <c r="JPG59" s="374"/>
      <c r="JPH59" s="375"/>
      <c r="JPI59" s="374"/>
      <c r="JPJ59" s="375"/>
      <c r="JPK59" s="374"/>
      <c r="JPL59" s="375"/>
      <c r="JPM59" s="374"/>
      <c r="JPN59" s="375"/>
      <c r="JPO59" s="374"/>
      <c r="JPP59" s="375"/>
      <c r="JPQ59" s="374"/>
      <c r="JPR59" s="375"/>
      <c r="JPS59" s="374"/>
      <c r="JPT59" s="375"/>
      <c r="JPU59" s="374"/>
      <c r="JPV59" s="375"/>
      <c r="JPW59" s="374"/>
      <c r="JPX59" s="375"/>
      <c r="JPY59" s="374"/>
      <c r="JPZ59" s="375"/>
      <c r="JQA59" s="374"/>
      <c r="JQB59" s="375"/>
      <c r="JQC59" s="374"/>
      <c r="JQD59" s="375"/>
      <c r="JQE59" s="374"/>
      <c r="JQF59" s="375"/>
      <c r="JQG59" s="374"/>
      <c r="JQH59" s="375"/>
      <c r="JQI59" s="374"/>
      <c r="JQJ59" s="375"/>
      <c r="JQK59" s="374"/>
      <c r="JQL59" s="375"/>
      <c r="JQM59" s="374"/>
      <c r="JQN59" s="375"/>
      <c r="JQO59" s="374"/>
      <c r="JQP59" s="375"/>
      <c r="JQQ59" s="374"/>
      <c r="JQR59" s="375"/>
      <c r="JQS59" s="374"/>
      <c r="JQT59" s="375"/>
      <c r="JQU59" s="374"/>
      <c r="JQV59" s="375"/>
      <c r="JQW59" s="374"/>
      <c r="JQX59" s="375"/>
      <c r="JQY59" s="374"/>
      <c r="JQZ59" s="375"/>
      <c r="JRA59" s="374"/>
      <c r="JRB59" s="375"/>
      <c r="JRC59" s="374"/>
      <c r="JRD59" s="375"/>
      <c r="JRE59" s="374"/>
      <c r="JRF59" s="375"/>
      <c r="JRG59" s="374"/>
      <c r="JRH59" s="375"/>
      <c r="JRI59" s="374"/>
      <c r="JRJ59" s="375"/>
      <c r="JRK59" s="374"/>
      <c r="JRL59" s="375"/>
      <c r="JRM59" s="374"/>
      <c r="JRN59" s="375"/>
      <c r="JRO59" s="374"/>
      <c r="JRP59" s="375"/>
      <c r="JRQ59" s="374"/>
      <c r="JRR59" s="375"/>
      <c r="JRS59" s="374"/>
      <c r="JRT59" s="375"/>
      <c r="JRU59" s="374"/>
      <c r="JRV59" s="375"/>
      <c r="JRW59" s="374"/>
      <c r="JRX59" s="375"/>
      <c r="JRY59" s="374"/>
      <c r="JRZ59" s="375"/>
      <c r="JSA59" s="374"/>
      <c r="JSB59" s="375"/>
      <c r="JSC59" s="374"/>
      <c r="JSD59" s="375"/>
      <c r="JSE59" s="374"/>
      <c r="JSF59" s="375"/>
      <c r="JSG59" s="374"/>
      <c r="JSH59" s="375"/>
      <c r="JSI59" s="374"/>
      <c r="JSJ59" s="375"/>
      <c r="JSK59" s="374"/>
      <c r="JSL59" s="375"/>
      <c r="JSM59" s="374"/>
      <c r="JSN59" s="375"/>
      <c r="JSO59" s="374"/>
      <c r="JSP59" s="375"/>
      <c r="JSQ59" s="374"/>
      <c r="JSR59" s="375"/>
      <c r="JSS59" s="374"/>
      <c r="JST59" s="375"/>
      <c r="JSU59" s="374"/>
      <c r="JSV59" s="375"/>
      <c r="JSW59" s="374"/>
      <c r="JSX59" s="375"/>
      <c r="JSY59" s="374"/>
      <c r="JSZ59" s="375"/>
      <c r="JTA59" s="374"/>
      <c r="JTB59" s="375"/>
      <c r="JTC59" s="374"/>
      <c r="JTD59" s="375"/>
      <c r="JTE59" s="374"/>
      <c r="JTF59" s="375"/>
      <c r="JTG59" s="374"/>
      <c r="JTH59" s="375"/>
      <c r="JTI59" s="374"/>
      <c r="JTJ59" s="375"/>
      <c r="JTK59" s="374"/>
      <c r="JTL59" s="375"/>
      <c r="JTM59" s="374"/>
      <c r="JTN59" s="375"/>
      <c r="JTO59" s="374"/>
      <c r="JTP59" s="375"/>
      <c r="JTQ59" s="374"/>
      <c r="JTR59" s="375"/>
      <c r="JTS59" s="374"/>
      <c r="JTT59" s="375"/>
      <c r="JTU59" s="374"/>
      <c r="JTV59" s="375"/>
      <c r="JTW59" s="374"/>
      <c r="JTX59" s="375"/>
      <c r="JTY59" s="374"/>
      <c r="JTZ59" s="375"/>
      <c r="JUA59" s="374"/>
      <c r="JUB59" s="375"/>
      <c r="JUC59" s="374"/>
      <c r="JUD59" s="375"/>
      <c r="JUE59" s="374"/>
      <c r="JUF59" s="375"/>
      <c r="JUG59" s="374"/>
      <c r="JUH59" s="375"/>
      <c r="JUI59" s="374"/>
      <c r="JUJ59" s="375"/>
      <c r="JUK59" s="374"/>
      <c r="JUL59" s="375"/>
      <c r="JUM59" s="374"/>
      <c r="JUN59" s="375"/>
      <c r="JUO59" s="374"/>
      <c r="JUP59" s="375"/>
      <c r="JUQ59" s="374"/>
      <c r="JUR59" s="375"/>
      <c r="JUS59" s="374"/>
      <c r="JUT59" s="375"/>
      <c r="JUU59" s="374"/>
      <c r="JUV59" s="375"/>
      <c r="JUW59" s="374"/>
      <c r="JUX59" s="375"/>
      <c r="JUY59" s="374"/>
      <c r="JUZ59" s="375"/>
      <c r="JVA59" s="374"/>
      <c r="JVB59" s="375"/>
      <c r="JVC59" s="374"/>
      <c r="JVD59" s="375"/>
      <c r="JVE59" s="374"/>
      <c r="JVF59" s="375"/>
      <c r="JVG59" s="374"/>
      <c r="JVH59" s="375"/>
      <c r="JVI59" s="374"/>
      <c r="JVJ59" s="375"/>
      <c r="JVK59" s="374"/>
      <c r="JVL59" s="375"/>
      <c r="JVM59" s="374"/>
      <c r="JVN59" s="375"/>
      <c r="JVO59" s="374"/>
      <c r="JVP59" s="375"/>
      <c r="JVQ59" s="374"/>
      <c r="JVR59" s="375"/>
      <c r="JVS59" s="374"/>
      <c r="JVT59" s="375"/>
      <c r="JVU59" s="374"/>
      <c r="JVV59" s="375"/>
      <c r="JVW59" s="374"/>
      <c r="JVX59" s="375"/>
      <c r="JVY59" s="374"/>
      <c r="JVZ59" s="375"/>
      <c r="JWA59" s="374"/>
      <c r="JWB59" s="375"/>
      <c r="JWC59" s="374"/>
      <c r="JWD59" s="375"/>
      <c r="JWE59" s="374"/>
      <c r="JWF59" s="375"/>
      <c r="JWG59" s="374"/>
      <c r="JWH59" s="375"/>
      <c r="JWI59" s="374"/>
      <c r="JWJ59" s="375"/>
      <c r="JWK59" s="374"/>
      <c r="JWL59" s="375"/>
      <c r="JWM59" s="374"/>
      <c r="JWN59" s="375"/>
      <c r="JWO59" s="374"/>
      <c r="JWP59" s="375"/>
      <c r="JWQ59" s="374"/>
      <c r="JWR59" s="375"/>
      <c r="JWS59" s="374"/>
      <c r="JWT59" s="375"/>
      <c r="JWU59" s="374"/>
      <c r="JWV59" s="375"/>
      <c r="JWW59" s="374"/>
      <c r="JWX59" s="375"/>
      <c r="JWY59" s="374"/>
      <c r="JWZ59" s="375"/>
      <c r="JXA59" s="374"/>
      <c r="JXB59" s="375"/>
      <c r="JXC59" s="374"/>
      <c r="JXD59" s="375"/>
      <c r="JXE59" s="374"/>
      <c r="JXF59" s="375"/>
      <c r="JXG59" s="374"/>
      <c r="JXH59" s="375"/>
      <c r="JXI59" s="374"/>
      <c r="JXJ59" s="375"/>
      <c r="JXK59" s="374"/>
      <c r="JXL59" s="375"/>
      <c r="JXM59" s="374"/>
      <c r="JXN59" s="375"/>
      <c r="JXO59" s="374"/>
      <c r="JXP59" s="375"/>
      <c r="JXQ59" s="374"/>
      <c r="JXR59" s="375"/>
      <c r="JXS59" s="374"/>
      <c r="JXT59" s="375"/>
      <c r="JXU59" s="374"/>
      <c r="JXV59" s="375"/>
      <c r="JXW59" s="374"/>
      <c r="JXX59" s="375"/>
      <c r="JXY59" s="374"/>
      <c r="JXZ59" s="375"/>
      <c r="JYA59" s="374"/>
      <c r="JYB59" s="375"/>
      <c r="JYC59" s="374"/>
      <c r="JYD59" s="375"/>
      <c r="JYE59" s="374"/>
      <c r="JYF59" s="375"/>
      <c r="JYG59" s="374"/>
      <c r="JYH59" s="375"/>
      <c r="JYI59" s="374"/>
      <c r="JYJ59" s="375"/>
      <c r="JYK59" s="374"/>
      <c r="JYL59" s="375"/>
      <c r="JYM59" s="374"/>
      <c r="JYN59" s="375"/>
      <c r="JYO59" s="374"/>
      <c r="JYP59" s="375"/>
      <c r="JYQ59" s="374"/>
      <c r="JYR59" s="375"/>
      <c r="JYS59" s="374"/>
      <c r="JYT59" s="375"/>
      <c r="JYU59" s="374"/>
      <c r="JYV59" s="375"/>
      <c r="JYW59" s="374"/>
      <c r="JYX59" s="375"/>
      <c r="JYY59" s="374"/>
      <c r="JYZ59" s="375"/>
      <c r="JZA59" s="374"/>
      <c r="JZB59" s="375"/>
      <c r="JZC59" s="374"/>
      <c r="JZD59" s="375"/>
      <c r="JZE59" s="374"/>
      <c r="JZF59" s="375"/>
      <c r="JZG59" s="374"/>
      <c r="JZH59" s="375"/>
      <c r="JZI59" s="374"/>
      <c r="JZJ59" s="375"/>
      <c r="JZK59" s="374"/>
      <c r="JZL59" s="375"/>
      <c r="JZM59" s="374"/>
      <c r="JZN59" s="375"/>
      <c r="JZO59" s="374"/>
      <c r="JZP59" s="375"/>
      <c r="JZQ59" s="374"/>
      <c r="JZR59" s="375"/>
      <c r="JZS59" s="374"/>
      <c r="JZT59" s="375"/>
      <c r="JZU59" s="374"/>
      <c r="JZV59" s="375"/>
      <c r="JZW59" s="374"/>
      <c r="JZX59" s="375"/>
      <c r="JZY59" s="374"/>
      <c r="JZZ59" s="375"/>
      <c r="KAA59" s="374"/>
      <c r="KAB59" s="375"/>
      <c r="KAC59" s="374"/>
      <c r="KAD59" s="375"/>
      <c r="KAE59" s="374"/>
      <c r="KAF59" s="375"/>
      <c r="KAG59" s="374"/>
      <c r="KAH59" s="375"/>
      <c r="KAI59" s="374"/>
      <c r="KAJ59" s="375"/>
      <c r="KAK59" s="374"/>
      <c r="KAL59" s="375"/>
      <c r="KAM59" s="374"/>
      <c r="KAN59" s="375"/>
      <c r="KAO59" s="374"/>
      <c r="KAP59" s="375"/>
      <c r="KAQ59" s="374"/>
      <c r="KAR59" s="375"/>
      <c r="KAS59" s="374"/>
      <c r="KAT59" s="375"/>
      <c r="KAU59" s="374"/>
      <c r="KAV59" s="375"/>
      <c r="KAW59" s="374"/>
      <c r="KAX59" s="375"/>
      <c r="KAY59" s="374"/>
      <c r="KAZ59" s="375"/>
      <c r="KBA59" s="374"/>
      <c r="KBB59" s="375"/>
      <c r="KBC59" s="374"/>
      <c r="KBD59" s="375"/>
      <c r="KBE59" s="374"/>
      <c r="KBF59" s="375"/>
      <c r="KBG59" s="374"/>
      <c r="KBH59" s="375"/>
      <c r="KBI59" s="374"/>
      <c r="KBJ59" s="375"/>
      <c r="KBK59" s="374"/>
      <c r="KBL59" s="375"/>
      <c r="KBM59" s="374"/>
      <c r="KBN59" s="375"/>
      <c r="KBO59" s="374"/>
      <c r="KBP59" s="375"/>
      <c r="KBQ59" s="374"/>
      <c r="KBR59" s="375"/>
      <c r="KBS59" s="374"/>
      <c r="KBT59" s="375"/>
      <c r="KBU59" s="374"/>
      <c r="KBV59" s="375"/>
      <c r="KBW59" s="374"/>
      <c r="KBX59" s="375"/>
      <c r="KBY59" s="374"/>
      <c r="KBZ59" s="375"/>
      <c r="KCA59" s="374"/>
      <c r="KCB59" s="375"/>
      <c r="KCC59" s="374"/>
      <c r="KCD59" s="375"/>
      <c r="KCE59" s="374"/>
      <c r="KCF59" s="375"/>
      <c r="KCG59" s="374"/>
      <c r="KCH59" s="375"/>
      <c r="KCI59" s="374"/>
      <c r="KCJ59" s="375"/>
      <c r="KCK59" s="374"/>
      <c r="KCL59" s="375"/>
      <c r="KCM59" s="374"/>
      <c r="KCN59" s="375"/>
      <c r="KCO59" s="374"/>
      <c r="KCP59" s="375"/>
      <c r="KCQ59" s="374"/>
      <c r="KCR59" s="375"/>
      <c r="KCS59" s="374"/>
      <c r="KCT59" s="375"/>
      <c r="KCU59" s="374"/>
      <c r="KCV59" s="375"/>
      <c r="KCW59" s="374"/>
      <c r="KCX59" s="375"/>
      <c r="KCY59" s="374"/>
      <c r="KCZ59" s="375"/>
      <c r="KDA59" s="374"/>
      <c r="KDB59" s="375"/>
      <c r="KDC59" s="374"/>
      <c r="KDD59" s="375"/>
      <c r="KDE59" s="374"/>
      <c r="KDF59" s="375"/>
      <c r="KDG59" s="374"/>
      <c r="KDH59" s="375"/>
      <c r="KDI59" s="374"/>
      <c r="KDJ59" s="375"/>
      <c r="KDK59" s="374"/>
      <c r="KDL59" s="375"/>
      <c r="KDM59" s="374"/>
      <c r="KDN59" s="375"/>
      <c r="KDO59" s="374"/>
      <c r="KDP59" s="375"/>
      <c r="KDQ59" s="374"/>
      <c r="KDR59" s="375"/>
      <c r="KDS59" s="374"/>
      <c r="KDT59" s="375"/>
      <c r="KDU59" s="374"/>
      <c r="KDV59" s="375"/>
      <c r="KDW59" s="374"/>
      <c r="KDX59" s="375"/>
      <c r="KDY59" s="374"/>
      <c r="KDZ59" s="375"/>
      <c r="KEA59" s="374"/>
      <c r="KEB59" s="375"/>
      <c r="KEC59" s="374"/>
      <c r="KED59" s="375"/>
      <c r="KEE59" s="374"/>
      <c r="KEF59" s="375"/>
      <c r="KEG59" s="374"/>
      <c r="KEH59" s="375"/>
      <c r="KEI59" s="374"/>
      <c r="KEJ59" s="375"/>
      <c r="KEK59" s="374"/>
      <c r="KEL59" s="375"/>
      <c r="KEM59" s="374"/>
      <c r="KEN59" s="375"/>
      <c r="KEO59" s="374"/>
      <c r="KEP59" s="375"/>
      <c r="KEQ59" s="374"/>
      <c r="KER59" s="375"/>
      <c r="KES59" s="374"/>
      <c r="KET59" s="375"/>
      <c r="KEU59" s="374"/>
      <c r="KEV59" s="375"/>
      <c r="KEW59" s="374"/>
      <c r="KEX59" s="375"/>
      <c r="KEY59" s="374"/>
      <c r="KEZ59" s="375"/>
      <c r="KFA59" s="374"/>
      <c r="KFB59" s="375"/>
      <c r="KFC59" s="374"/>
      <c r="KFD59" s="375"/>
      <c r="KFE59" s="374"/>
      <c r="KFF59" s="375"/>
      <c r="KFG59" s="374"/>
      <c r="KFH59" s="375"/>
      <c r="KFI59" s="374"/>
      <c r="KFJ59" s="375"/>
      <c r="KFK59" s="374"/>
      <c r="KFL59" s="375"/>
      <c r="KFM59" s="374"/>
      <c r="KFN59" s="375"/>
      <c r="KFO59" s="374"/>
      <c r="KFP59" s="375"/>
      <c r="KFQ59" s="374"/>
      <c r="KFR59" s="375"/>
      <c r="KFS59" s="374"/>
      <c r="KFT59" s="375"/>
      <c r="KFU59" s="374"/>
      <c r="KFV59" s="375"/>
      <c r="KFW59" s="374"/>
      <c r="KFX59" s="375"/>
      <c r="KFY59" s="374"/>
      <c r="KFZ59" s="375"/>
      <c r="KGA59" s="374"/>
      <c r="KGB59" s="375"/>
      <c r="KGC59" s="374"/>
      <c r="KGD59" s="375"/>
      <c r="KGE59" s="374"/>
      <c r="KGF59" s="375"/>
      <c r="KGG59" s="374"/>
      <c r="KGH59" s="375"/>
      <c r="KGI59" s="374"/>
      <c r="KGJ59" s="375"/>
      <c r="KGK59" s="374"/>
      <c r="KGL59" s="375"/>
      <c r="KGM59" s="374"/>
      <c r="KGN59" s="375"/>
      <c r="KGO59" s="374"/>
      <c r="KGP59" s="375"/>
      <c r="KGQ59" s="374"/>
      <c r="KGR59" s="375"/>
      <c r="KGS59" s="374"/>
      <c r="KGT59" s="375"/>
      <c r="KGU59" s="374"/>
      <c r="KGV59" s="375"/>
      <c r="KGW59" s="374"/>
      <c r="KGX59" s="375"/>
      <c r="KGY59" s="374"/>
      <c r="KGZ59" s="375"/>
      <c r="KHA59" s="374"/>
      <c r="KHB59" s="375"/>
      <c r="KHC59" s="374"/>
      <c r="KHD59" s="375"/>
      <c r="KHE59" s="374"/>
      <c r="KHF59" s="375"/>
      <c r="KHG59" s="374"/>
      <c r="KHH59" s="375"/>
      <c r="KHI59" s="374"/>
      <c r="KHJ59" s="375"/>
      <c r="KHK59" s="374"/>
      <c r="KHL59" s="375"/>
      <c r="KHM59" s="374"/>
      <c r="KHN59" s="375"/>
      <c r="KHO59" s="374"/>
      <c r="KHP59" s="375"/>
      <c r="KHQ59" s="374"/>
      <c r="KHR59" s="375"/>
      <c r="KHS59" s="374"/>
      <c r="KHT59" s="375"/>
      <c r="KHU59" s="374"/>
      <c r="KHV59" s="375"/>
      <c r="KHW59" s="374"/>
      <c r="KHX59" s="375"/>
      <c r="KHY59" s="374"/>
      <c r="KHZ59" s="375"/>
      <c r="KIA59" s="374"/>
      <c r="KIB59" s="375"/>
      <c r="KIC59" s="374"/>
      <c r="KID59" s="375"/>
      <c r="KIE59" s="374"/>
      <c r="KIF59" s="375"/>
      <c r="KIG59" s="374"/>
      <c r="KIH59" s="375"/>
      <c r="KII59" s="374"/>
      <c r="KIJ59" s="375"/>
      <c r="KIK59" s="374"/>
      <c r="KIL59" s="375"/>
      <c r="KIM59" s="374"/>
      <c r="KIN59" s="375"/>
      <c r="KIO59" s="374"/>
      <c r="KIP59" s="375"/>
      <c r="KIQ59" s="374"/>
      <c r="KIR59" s="375"/>
      <c r="KIS59" s="374"/>
      <c r="KIT59" s="375"/>
      <c r="KIU59" s="374"/>
      <c r="KIV59" s="375"/>
      <c r="KIW59" s="374"/>
      <c r="KIX59" s="375"/>
      <c r="KIY59" s="374"/>
      <c r="KIZ59" s="375"/>
      <c r="KJA59" s="374"/>
      <c r="KJB59" s="375"/>
      <c r="KJC59" s="374"/>
      <c r="KJD59" s="375"/>
      <c r="KJE59" s="374"/>
      <c r="KJF59" s="375"/>
      <c r="KJG59" s="374"/>
      <c r="KJH59" s="375"/>
      <c r="KJI59" s="374"/>
      <c r="KJJ59" s="375"/>
      <c r="KJK59" s="374"/>
      <c r="KJL59" s="375"/>
      <c r="KJM59" s="374"/>
      <c r="KJN59" s="375"/>
      <c r="KJO59" s="374"/>
      <c r="KJP59" s="375"/>
      <c r="KJQ59" s="374"/>
      <c r="KJR59" s="375"/>
      <c r="KJS59" s="374"/>
      <c r="KJT59" s="375"/>
      <c r="KJU59" s="374"/>
      <c r="KJV59" s="375"/>
      <c r="KJW59" s="374"/>
      <c r="KJX59" s="375"/>
      <c r="KJY59" s="374"/>
      <c r="KJZ59" s="375"/>
      <c r="KKA59" s="374"/>
      <c r="KKB59" s="375"/>
      <c r="KKC59" s="374"/>
      <c r="KKD59" s="375"/>
      <c r="KKE59" s="374"/>
      <c r="KKF59" s="375"/>
      <c r="KKG59" s="374"/>
      <c r="KKH59" s="375"/>
      <c r="KKI59" s="374"/>
      <c r="KKJ59" s="375"/>
      <c r="KKK59" s="374"/>
      <c r="KKL59" s="375"/>
      <c r="KKM59" s="374"/>
      <c r="KKN59" s="375"/>
      <c r="KKO59" s="374"/>
      <c r="KKP59" s="375"/>
      <c r="KKQ59" s="374"/>
      <c r="KKR59" s="375"/>
      <c r="KKS59" s="374"/>
      <c r="KKT59" s="375"/>
      <c r="KKU59" s="374"/>
      <c r="KKV59" s="375"/>
      <c r="KKW59" s="374"/>
      <c r="KKX59" s="375"/>
      <c r="KKY59" s="374"/>
      <c r="KKZ59" s="375"/>
      <c r="KLA59" s="374"/>
      <c r="KLB59" s="375"/>
      <c r="KLC59" s="374"/>
      <c r="KLD59" s="375"/>
      <c r="KLE59" s="374"/>
      <c r="KLF59" s="375"/>
      <c r="KLG59" s="374"/>
      <c r="KLH59" s="375"/>
      <c r="KLI59" s="374"/>
      <c r="KLJ59" s="375"/>
      <c r="KLK59" s="374"/>
      <c r="KLL59" s="375"/>
      <c r="KLM59" s="374"/>
      <c r="KLN59" s="375"/>
      <c r="KLO59" s="374"/>
      <c r="KLP59" s="375"/>
      <c r="KLQ59" s="374"/>
      <c r="KLR59" s="375"/>
      <c r="KLS59" s="374"/>
      <c r="KLT59" s="375"/>
      <c r="KLU59" s="374"/>
      <c r="KLV59" s="375"/>
      <c r="KLW59" s="374"/>
      <c r="KLX59" s="375"/>
      <c r="KLY59" s="374"/>
      <c r="KLZ59" s="375"/>
      <c r="KMA59" s="374"/>
      <c r="KMB59" s="375"/>
      <c r="KMC59" s="374"/>
      <c r="KMD59" s="375"/>
      <c r="KME59" s="374"/>
      <c r="KMF59" s="375"/>
      <c r="KMG59" s="374"/>
      <c r="KMH59" s="375"/>
      <c r="KMI59" s="374"/>
      <c r="KMJ59" s="375"/>
      <c r="KMK59" s="374"/>
      <c r="KML59" s="375"/>
      <c r="KMM59" s="374"/>
      <c r="KMN59" s="375"/>
      <c r="KMO59" s="374"/>
      <c r="KMP59" s="375"/>
      <c r="KMQ59" s="374"/>
      <c r="KMR59" s="375"/>
      <c r="KMS59" s="374"/>
      <c r="KMT59" s="375"/>
      <c r="KMU59" s="374"/>
      <c r="KMV59" s="375"/>
      <c r="KMW59" s="374"/>
      <c r="KMX59" s="375"/>
      <c r="KMY59" s="374"/>
      <c r="KMZ59" s="375"/>
      <c r="KNA59" s="374"/>
      <c r="KNB59" s="375"/>
      <c r="KNC59" s="374"/>
      <c r="KND59" s="375"/>
      <c r="KNE59" s="374"/>
      <c r="KNF59" s="375"/>
      <c r="KNG59" s="374"/>
      <c r="KNH59" s="375"/>
      <c r="KNI59" s="374"/>
      <c r="KNJ59" s="375"/>
      <c r="KNK59" s="374"/>
      <c r="KNL59" s="375"/>
      <c r="KNM59" s="374"/>
      <c r="KNN59" s="375"/>
      <c r="KNO59" s="374"/>
      <c r="KNP59" s="375"/>
      <c r="KNQ59" s="374"/>
      <c r="KNR59" s="375"/>
      <c r="KNS59" s="374"/>
      <c r="KNT59" s="375"/>
      <c r="KNU59" s="374"/>
      <c r="KNV59" s="375"/>
      <c r="KNW59" s="374"/>
      <c r="KNX59" s="375"/>
      <c r="KNY59" s="374"/>
      <c r="KNZ59" s="375"/>
      <c r="KOA59" s="374"/>
      <c r="KOB59" s="375"/>
      <c r="KOC59" s="374"/>
      <c r="KOD59" s="375"/>
      <c r="KOE59" s="374"/>
      <c r="KOF59" s="375"/>
      <c r="KOG59" s="374"/>
      <c r="KOH59" s="375"/>
      <c r="KOI59" s="374"/>
      <c r="KOJ59" s="375"/>
      <c r="KOK59" s="374"/>
      <c r="KOL59" s="375"/>
      <c r="KOM59" s="374"/>
      <c r="KON59" s="375"/>
      <c r="KOO59" s="374"/>
      <c r="KOP59" s="375"/>
      <c r="KOQ59" s="374"/>
      <c r="KOR59" s="375"/>
      <c r="KOS59" s="374"/>
      <c r="KOT59" s="375"/>
      <c r="KOU59" s="374"/>
      <c r="KOV59" s="375"/>
      <c r="KOW59" s="374"/>
      <c r="KOX59" s="375"/>
      <c r="KOY59" s="374"/>
      <c r="KOZ59" s="375"/>
      <c r="KPA59" s="374"/>
      <c r="KPB59" s="375"/>
      <c r="KPC59" s="374"/>
      <c r="KPD59" s="375"/>
      <c r="KPE59" s="374"/>
      <c r="KPF59" s="375"/>
      <c r="KPG59" s="374"/>
      <c r="KPH59" s="375"/>
      <c r="KPI59" s="374"/>
      <c r="KPJ59" s="375"/>
      <c r="KPK59" s="374"/>
      <c r="KPL59" s="375"/>
      <c r="KPM59" s="374"/>
      <c r="KPN59" s="375"/>
      <c r="KPO59" s="374"/>
      <c r="KPP59" s="375"/>
      <c r="KPQ59" s="374"/>
      <c r="KPR59" s="375"/>
      <c r="KPS59" s="374"/>
      <c r="KPT59" s="375"/>
      <c r="KPU59" s="374"/>
      <c r="KPV59" s="375"/>
      <c r="KPW59" s="374"/>
      <c r="KPX59" s="375"/>
      <c r="KPY59" s="374"/>
      <c r="KPZ59" s="375"/>
      <c r="KQA59" s="374"/>
      <c r="KQB59" s="375"/>
      <c r="KQC59" s="374"/>
      <c r="KQD59" s="375"/>
      <c r="KQE59" s="374"/>
      <c r="KQF59" s="375"/>
      <c r="KQG59" s="374"/>
      <c r="KQH59" s="375"/>
      <c r="KQI59" s="374"/>
      <c r="KQJ59" s="375"/>
      <c r="KQK59" s="374"/>
      <c r="KQL59" s="375"/>
      <c r="KQM59" s="374"/>
      <c r="KQN59" s="375"/>
      <c r="KQO59" s="374"/>
      <c r="KQP59" s="375"/>
      <c r="KQQ59" s="374"/>
      <c r="KQR59" s="375"/>
      <c r="KQS59" s="374"/>
      <c r="KQT59" s="375"/>
      <c r="KQU59" s="374"/>
      <c r="KQV59" s="375"/>
      <c r="KQW59" s="374"/>
      <c r="KQX59" s="375"/>
      <c r="KQY59" s="374"/>
      <c r="KQZ59" s="375"/>
      <c r="KRA59" s="374"/>
      <c r="KRB59" s="375"/>
      <c r="KRC59" s="374"/>
      <c r="KRD59" s="375"/>
      <c r="KRE59" s="374"/>
      <c r="KRF59" s="375"/>
      <c r="KRG59" s="374"/>
      <c r="KRH59" s="375"/>
      <c r="KRI59" s="374"/>
      <c r="KRJ59" s="375"/>
      <c r="KRK59" s="374"/>
      <c r="KRL59" s="375"/>
      <c r="KRM59" s="374"/>
      <c r="KRN59" s="375"/>
      <c r="KRO59" s="374"/>
      <c r="KRP59" s="375"/>
      <c r="KRQ59" s="374"/>
      <c r="KRR59" s="375"/>
      <c r="KRS59" s="374"/>
      <c r="KRT59" s="375"/>
      <c r="KRU59" s="374"/>
      <c r="KRV59" s="375"/>
      <c r="KRW59" s="374"/>
      <c r="KRX59" s="375"/>
      <c r="KRY59" s="374"/>
      <c r="KRZ59" s="375"/>
      <c r="KSA59" s="374"/>
      <c r="KSB59" s="375"/>
      <c r="KSC59" s="374"/>
      <c r="KSD59" s="375"/>
      <c r="KSE59" s="374"/>
      <c r="KSF59" s="375"/>
      <c r="KSG59" s="374"/>
      <c r="KSH59" s="375"/>
      <c r="KSI59" s="374"/>
      <c r="KSJ59" s="375"/>
      <c r="KSK59" s="374"/>
      <c r="KSL59" s="375"/>
      <c r="KSM59" s="374"/>
      <c r="KSN59" s="375"/>
      <c r="KSO59" s="374"/>
      <c r="KSP59" s="375"/>
      <c r="KSQ59" s="374"/>
      <c r="KSR59" s="375"/>
      <c r="KSS59" s="374"/>
      <c r="KST59" s="375"/>
      <c r="KSU59" s="374"/>
      <c r="KSV59" s="375"/>
      <c r="KSW59" s="374"/>
      <c r="KSX59" s="375"/>
      <c r="KSY59" s="374"/>
      <c r="KSZ59" s="375"/>
      <c r="KTA59" s="374"/>
      <c r="KTB59" s="375"/>
      <c r="KTC59" s="374"/>
      <c r="KTD59" s="375"/>
      <c r="KTE59" s="374"/>
      <c r="KTF59" s="375"/>
      <c r="KTG59" s="374"/>
      <c r="KTH59" s="375"/>
      <c r="KTI59" s="374"/>
      <c r="KTJ59" s="375"/>
      <c r="KTK59" s="374"/>
      <c r="KTL59" s="375"/>
      <c r="KTM59" s="374"/>
      <c r="KTN59" s="375"/>
      <c r="KTO59" s="374"/>
      <c r="KTP59" s="375"/>
      <c r="KTQ59" s="374"/>
      <c r="KTR59" s="375"/>
      <c r="KTS59" s="374"/>
      <c r="KTT59" s="375"/>
      <c r="KTU59" s="374"/>
      <c r="KTV59" s="375"/>
      <c r="KTW59" s="374"/>
      <c r="KTX59" s="375"/>
      <c r="KTY59" s="374"/>
      <c r="KTZ59" s="375"/>
      <c r="KUA59" s="374"/>
      <c r="KUB59" s="375"/>
      <c r="KUC59" s="374"/>
      <c r="KUD59" s="375"/>
      <c r="KUE59" s="374"/>
      <c r="KUF59" s="375"/>
      <c r="KUG59" s="374"/>
      <c r="KUH59" s="375"/>
      <c r="KUI59" s="374"/>
      <c r="KUJ59" s="375"/>
      <c r="KUK59" s="374"/>
      <c r="KUL59" s="375"/>
      <c r="KUM59" s="374"/>
      <c r="KUN59" s="375"/>
      <c r="KUO59" s="374"/>
      <c r="KUP59" s="375"/>
      <c r="KUQ59" s="374"/>
      <c r="KUR59" s="375"/>
      <c r="KUS59" s="374"/>
      <c r="KUT59" s="375"/>
      <c r="KUU59" s="374"/>
      <c r="KUV59" s="375"/>
      <c r="KUW59" s="374"/>
      <c r="KUX59" s="375"/>
      <c r="KUY59" s="374"/>
      <c r="KUZ59" s="375"/>
      <c r="KVA59" s="374"/>
      <c r="KVB59" s="375"/>
      <c r="KVC59" s="374"/>
      <c r="KVD59" s="375"/>
      <c r="KVE59" s="374"/>
      <c r="KVF59" s="375"/>
      <c r="KVG59" s="374"/>
      <c r="KVH59" s="375"/>
      <c r="KVI59" s="374"/>
      <c r="KVJ59" s="375"/>
      <c r="KVK59" s="374"/>
      <c r="KVL59" s="375"/>
      <c r="KVM59" s="374"/>
      <c r="KVN59" s="375"/>
      <c r="KVO59" s="374"/>
      <c r="KVP59" s="375"/>
      <c r="KVQ59" s="374"/>
      <c r="KVR59" s="375"/>
      <c r="KVS59" s="374"/>
      <c r="KVT59" s="375"/>
      <c r="KVU59" s="374"/>
      <c r="KVV59" s="375"/>
      <c r="KVW59" s="374"/>
      <c r="KVX59" s="375"/>
      <c r="KVY59" s="374"/>
      <c r="KVZ59" s="375"/>
      <c r="KWA59" s="374"/>
      <c r="KWB59" s="375"/>
      <c r="KWC59" s="374"/>
      <c r="KWD59" s="375"/>
      <c r="KWE59" s="374"/>
      <c r="KWF59" s="375"/>
      <c r="KWG59" s="374"/>
      <c r="KWH59" s="375"/>
      <c r="KWI59" s="374"/>
      <c r="KWJ59" s="375"/>
      <c r="KWK59" s="374"/>
      <c r="KWL59" s="375"/>
      <c r="KWM59" s="374"/>
      <c r="KWN59" s="375"/>
      <c r="KWO59" s="374"/>
      <c r="KWP59" s="375"/>
      <c r="KWQ59" s="374"/>
      <c r="KWR59" s="375"/>
      <c r="KWS59" s="374"/>
      <c r="KWT59" s="375"/>
      <c r="KWU59" s="374"/>
      <c r="KWV59" s="375"/>
      <c r="KWW59" s="374"/>
      <c r="KWX59" s="375"/>
      <c r="KWY59" s="374"/>
      <c r="KWZ59" s="375"/>
      <c r="KXA59" s="374"/>
      <c r="KXB59" s="375"/>
      <c r="KXC59" s="374"/>
      <c r="KXD59" s="375"/>
      <c r="KXE59" s="374"/>
      <c r="KXF59" s="375"/>
      <c r="KXG59" s="374"/>
      <c r="KXH59" s="375"/>
      <c r="KXI59" s="374"/>
      <c r="KXJ59" s="375"/>
      <c r="KXK59" s="374"/>
      <c r="KXL59" s="375"/>
      <c r="KXM59" s="374"/>
      <c r="KXN59" s="375"/>
      <c r="KXO59" s="374"/>
      <c r="KXP59" s="375"/>
      <c r="KXQ59" s="374"/>
      <c r="KXR59" s="375"/>
      <c r="KXS59" s="374"/>
      <c r="KXT59" s="375"/>
      <c r="KXU59" s="374"/>
      <c r="KXV59" s="375"/>
      <c r="KXW59" s="374"/>
      <c r="KXX59" s="375"/>
      <c r="KXY59" s="374"/>
      <c r="KXZ59" s="375"/>
      <c r="KYA59" s="374"/>
      <c r="KYB59" s="375"/>
      <c r="KYC59" s="374"/>
      <c r="KYD59" s="375"/>
      <c r="KYE59" s="374"/>
      <c r="KYF59" s="375"/>
      <c r="KYG59" s="374"/>
      <c r="KYH59" s="375"/>
      <c r="KYI59" s="374"/>
      <c r="KYJ59" s="375"/>
      <c r="KYK59" s="374"/>
      <c r="KYL59" s="375"/>
      <c r="KYM59" s="374"/>
      <c r="KYN59" s="375"/>
      <c r="KYO59" s="374"/>
      <c r="KYP59" s="375"/>
      <c r="KYQ59" s="374"/>
      <c r="KYR59" s="375"/>
      <c r="KYS59" s="374"/>
      <c r="KYT59" s="375"/>
      <c r="KYU59" s="374"/>
      <c r="KYV59" s="375"/>
      <c r="KYW59" s="374"/>
      <c r="KYX59" s="375"/>
      <c r="KYY59" s="374"/>
      <c r="KYZ59" s="375"/>
      <c r="KZA59" s="374"/>
      <c r="KZB59" s="375"/>
      <c r="KZC59" s="374"/>
      <c r="KZD59" s="375"/>
      <c r="KZE59" s="374"/>
      <c r="KZF59" s="375"/>
      <c r="KZG59" s="374"/>
      <c r="KZH59" s="375"/>
      <c r="KZI59" s="374"/>
      <c r="KZJ59" s="375"/>
      <c r="KZK59" s="374"/>
      <c r="KZL59" s="375"/>
      <c r="KZM59" s="374"/>
      <c r="KZN59" s="375"/>
      <c r="KZO59" s="374"/>
      <c r="KZP59" s="375"/>
      <c r="KZQ59" s="374"/>
      <c r="KZR59" s="375"/>
      <c r="KZS59" s="374"/>
      <c r="KZT59" s="375"/>
      <c r="KZU59" s="374"/>
      <c r="KZV59" s="375"/>
      <c r="KZW59" s="374"/>
      <c r="KZX59" s="375"/>
      <c r="KZY59" s="374"/>
      <c r="KZZ59" s="375"/>
      <c r="LAA59" s="374"/>
      <c r="LAB59" s="375"/>
      <c r="LAC59" s="374"/>
      <c r="LAD59" s="375"/>
      <c r="LAE59" s="374"/>
      <c r="LAF59" s="375"/>
      <c r="LAG59" s="374"/>
      <c r="LAH59" s="375"/>
      <c r="LAI59" s="374"/>
      <c r="LAJ59" s="375"/>
      <c r="LAK59" s="374"/>
      <c r="LAL59" s="375"/>
      <c r="LAM59" s="374"/>
      <c r="LAN59" s="375"/>
      <c r="LAO59" s="374"/>
      <c r="LAP59" s="375"/>
      <c r="LAQ59" s="374"/>
      <c r="LAR59" s="375"/>
      <c r="LAS59" s="374"/>
      <c r="LAT59" s="375"/>
      <c r="LAU59" s="374"/>
      <c r="LAV59" s="375"/>
      <c r="LAW59" s="374"/>
      <c r="LAX59" s="375"/>
      <c r="LAY59" s="374"/>
      <c r="LAZ59" s="375"/>
      <c r="LBA59" s="374"/>
      <c r="LBB59" s="375"/>
      <c r="LBC59" s="374"/>
      <c r="LBD59" s="375"/>
      <c r="LBE59" s="374"/>
      <c r="LBF59" s="375"/>
      <c r="LBG59" s="374"/>
      <c r="LBH59" s="375"/>
      <c r="LBI59" s="374"/>
      <c r="LBJ59" s="375"/>
      <c r="LBK59" s="374"/>
      <c r="LBL59" s="375"/>
      <c r="LBM59" s="374"/>
      <c r="LBN59" s="375"/>
      <c r="LBO59" s="374"/>
      <c r="LBP59" s="375"/>
      <c r="LBQ59" s="374"/>
      <c r="LBR59" s="375"/>
      <c r="LBS59" s="374"/>
      <c r="LBT59" s="375"/>
      <c r="LBU59" s="374"/>
      <c r="LBV59" s="375"/>
      <c r="LBW59" s="374"/>
      <c r="LBX59" s="375"/>
      <c r="LBY59" s="374"/>
      <c r="LBZ59" s="375"/>
      <c r="LCA59" s="374"/>
      <c r="LCB59" s="375"/>
      <c r="LCC59" s="374"/>
      <c r="LCD59" s="375"/>
      <c r="LCE59" s="374"/>
      <c r="LCF59" s="375"/>
      <c r="LCG59" s="374"/>
      <c r="LCH59" s="375"/>
      <c r="LCI59" s="374"/>
      <c r="LCJ59" s="375"/>
      <c r="LCK59" s="374"/>
      <c r="LCL59" s="375"/>
      <c r="LCM59" s="374"/>
      <c r="LCN59" s="375"/>
      <c r="LCO59" s="374"/>
      <c r="LCP59" s="375"/>
      <c r="LCQ59" s="374"/>
      <c r="LCR59" s="375"/>
      <c r="LCS59" s="374"/>
      <c r="LCT59" s="375"/>
      <c r="LCU59" s="374"/>
      <c r="LCV59" s="375"/>
      <c r="LCW59" s="374"/>
      <c r="LCX59" s="375"/>
      <c r="LCY59" s="374"/>
      <c r="LCZ59" s="375"/>
      <c r="LDA59" s="374"/>
      <c r="LDB59" s="375"/>
      <c r="LDC59" s="374"/>
      <c r="LDD59" s="375"/>
      <c r="LDE59" s="374"/>
      <c r="LDF59" s="375"/>
      <c r="LDG59" s="374"/>
      <c r="LDH59" s="375"/>
      <c r="LDI59" s="374"/>
      <c r="LDJ59" s="375"/>
      <c r="LDK59" s="374"/>
      <c r="LDL59" s="375"/>
      <c r="LDM59" s="374"/>
      <c r="LDN59" s="375"/>
      <c r="LDO59" s="374"/>
      <c r="LDP59" s="375"/>
      <c r="LDQ59" s="374"/>
      <c r="LDR59" s="375"/>
      <c r="LDS59" s="374"/>
      <c r="LDT59" s="375"/>
      <c r="LDU59" s="374"/>
      <c r="LDV59" s="375"/>
      <c r="LDW59" s="374"/>
      <c r="LDX59" s="375"/>
      <c r="LDY59" s="374"/>
      <c r="LDZ59" s="375"/>
      <c r="LEA59" s="374"/>
      <c r="LEB59" s="375"/>
      <c r="LEC59" s="374"/>
      <c r="LED59" s="375"/>
      <c r="LEE59" s="374"/>
      <c r="LEF59" s="375"/>
      <c r="LEG59" s="374"/>
      <c r="LEH59" s="375"/>
      <c r="LEI59" s="374"/>
      <c r="LEJ59" s="375"/>
      <c r="LEK59" s="374"/>
      <c r="LEL59" s="375"/>
      <c r="LEM59" s="374"/>
      <c r="LEN59" s="375"/>
      <c r="LEO59" s="374"/>
      <c r="LEP59" s="375"/>
      <c r="LEQ59" s="374"/>
      <c r="LER59" s="375"/>
      <c r="LES59" s="374"/>
      <c r="LET59" s="375"/>
      <c r="LEU59" s="374"/>
      <c r="LEV59" s="375"/>
      <c r="LEW59" s="374"/>
      <c r="LEX59" s="375"/>
      <c r="LEY59" s="374"/>
      <c r="LEZ59" s="375"/>
      <c r="LFA59" s="374"/>
      <c r="LFB59" s="375"/>
      <c r="LFC59" s="374"/>
      <c r="LFD59" s="375"/>
      <c r="LFE59" s="374"/>
      <c r="LFF59" s="375"/>
      <c r="LFG59" s="374"/>
      <c r="LFH59" s="375"/>
      <c r="LFI59" s="374"/>
      <c r="LFJ59" s="375"/>
      <c r="LFK59" s="374"/>
      <c r="LFL59" s="375"/>
      <c r="LFM59" s="374"/>
      <c r="LFN59" s="375"/>
      <c r="LFO59" s="374"/>
      <c r="LFP59" s="375"/>
      <c r="LFQ59" s="374"/>
      <c r="LFR59" s="375"/>
      <c r="LFS59" s="374"/>
      <c r="LFT59" s="375"/>
      <c r="LFU59" s="374"/>
      <c r="LFV59" s="375"/>
      <c r="LFW59" s="374"/>
      <c r="LFX59" s="375"/>
      <c r="LFY59" s="374"/>
      <c r="LFZ59" s="375"/>
      <c r="LGA59" s="374"/>
      <c r="LGB59" s="375"/>
      <c r="LGC59" s="374"/>
      <c r="LGD59" s="375"/>
      <c r="LGE59" s="374"/>
      <c r="LGF59" s="375"/>
      <c r="LGG59" s="374"/>
      <c r="LGH59" s="375"/>
      <c r="LGI59" s="374"/>
      <c r="LGJ59" s="375"/>
      <c r="LGK59" s="374"/>
      <c r="LGL59" s="375"/>
      <c r="LGM59" s="374"/>
      <c r="LGN59" s="375"/>
      <c r="LGO59" s="374"/>
      <c r="LGP59" s="375"/>
      <c r="LGQ59" s="374"/>
      <c r="LGR59" s="375"/>
      <c r="LGS59" s="374"/>
      <c r="LGT59" s="375"/>
      <c r="LGU59" s="374"/>
      <c r="LGV59" s="375"/>
      <c r="LGW59" s="374"/>
      <c r="LGX59" s="375"/>
      <c r="LGY59" s="374"/>
      <c r="LGZ59" s="375"/>
      <c r="LHA59" s="374"/>
      <c r="LHB59" s="375"/>
      <c r="LHC59" s="374"/>
      <c r="LHD59" s="375"/>
      <c r="LHE59" s="374"/>
      <c r="LHF59" s="375"/>
      <c r="LHG59" s="374"/>
      <c r="LHH59" s="375"/>
      <c r="LHI59" s="374"/>
      <c r="LHJ59" s="375"/>
      <c r="LHK59" s="374"/>
      <c r="LHL59" s="375"/>
      <c r="LHM59" s="374"/>
      <c r="LHN59" s="375"/>
      <c r="LHO59" s="374"/>
      <c r="LHP59" s="375"/>
      <c r="LHQ59" s="374"/>
      <c r="LHR59" s="375"/>
      <c r="LHS59" s="374"/>
      <c r="LHT59" s="375"/>
      <c r="LHU59" s="374"/>
      <c r="LHV59" s="375"/>
      <c r="LHW59" s="374"/>
      <c r="LHX59" s="375"/>
      <c r="LHY59" s="374"/>
      <c r="LHZ59" s="375"/>
      <c r="LIA59" s="374"/>
      <c r="LIB59" s="375"/>
      <c r="LIC59" s="374"/>
      <c r="LID59" s="375"/>
      <c r="LIE59" s="374"/>
      <c r="LIF59" s="375"/>
      <c r="LIG59" s="374"/>
      <c r="LIH59" s="375"/>
      <c r="LII59" s="374"/>
      <c r="LIJ59" s="375"/>
      <c r="LIK59" s="374"/>
      <c r="LIL59" s="375"/>
      <c r="LIM59" s="374"/>
      <c r="LIN59" s="375"/>
      <c r="LIO59" s="374"/>
      <c r="LIP59" s="375"/>
      <c r="LIQ59" s="374"/>
      <c r="LIR59" s="375"/>
      <c r="LIS59" s="374"/>
      <c r="LIT59" s="375"/>
      <c r="LIU59" s="374"/>
      <c r="LIV59" s="375"/>
      <c r="LIW59" s="374"/>
      <c r="LIX59" s="375"/>
      <c r="LIY59" s="374"/>
      <c r="LIZ59" s="375"/>
      <c r="LJA59" s="374"/>
      <c r="LJB59" s="375"/>
      <c r="LJC59" s="374"/>
      <c r="LJD59" s="375"/>
      <c r="LJE59" s="374"/>
      <c r="LJF59" s="375"/>
      <c r="LJG59" s="374"/>
      <c r="LJH59" s="375"/>
      <c r="LJI59" s="374"/>
      <c r="LJJ59" s="375"/>
      <c r="LJK59" s="374"/>
      <c r="LJL59" s="375"/>
      <c r="LJM59" s="374"/>
      <c r="LJN59" s="375"/>
      <c r="LJO59" s="374"/>
      <c r="LJP59" s="375"/>
      <c r="LJQ59" s="374"/>
      <c r="LJR59" s="375"/>
      <c r="LJS59" s="374"/>
      <c r="LJT59" s="375"/>
      <c r="LJU59" s="374"/>
      <c r="LJV59" s="375"/>
      <c r="LJW59" s="374"/>
      <c r="LJX59" s="375"/>
      <c r="LJY59" s="374"/>
      <c r="LJZ59" s="375"/>
      <c r="LKA59" s="374"/>
      <c r="LKB59" s="375"/>
      <c r="LKC59" s="374"/>
      <c r="LKD59" s="375"/>
      <c r="LKE59" s="374"/>
      <c r="LKF59" s="375"/>
      <c r="LKG59" s="374"/>
      <c r="LKH59" s="375"/>
      <c r="LKI59" s="374"/>
      <c r="LKJ59" s="375"/>
      <c r="LKK59" s="374"/>
      <c r="LKL59" s="375"/>
      <c r="LKM59" s="374"/>
      <c r="LKN59" s="375"/>
      <c r="LKO59" s="374"/>
      <c r="LKP59" s="375"/>
      <c r="LKQ59" s="374"/>
      <c r="LKR59" s="375"/>
      <c r="LKS59" s="374"/>
      <c r="LKT59" s="375"/>
      <c r="LKU59" s="374"/>
      <c r="LKV59" s="375"/>
      <c r="LKW59" s="374"/>
      <c r="LKX59" s="375"/>
      <c r="LKY59" s="374"/>
      <c r="LKZ59" s="375"/>
      <c r="LLA59" s="374"/>
      <c r="LLB59" s="375"/>
      <c r="LLC59" s="374"/>
      <c r="LLD59" s="375"/>
      <c r="LLE59" s="374"/>
      <c r="LLF59" s="375"/>
      <c r="LLG59" s="374"/>
      <c r="LLH59" s="375"/>
      <c r="LLI59" s="374"/>
      <c r="LLJ59" s="375"/>
      <c r="LLK59" s="374"/>
      <c r="LLL59" s="375"/>
      <c r="LLM59" s="374"/>
      <c r="LLN59" s="375"/>
      <c r="LLO59" s="374"/>
      <c r="LLP59" s="375"/>
      <c r="LLQ59" s="374"/>
      <c r="LLR59" s="375"/>
      <c r="LLS59" s="374"/>
      <c r="LLT59" s="375"/>
      <c r="LLU59" s="374"/>
      <c r="LLV59" s="375"/>
      <c r="LLW59" s="374"/>
      <c r="LLX59" s="375"/>
      <c r="LLY59" s="374"/>
      <c r="LLZ59" s="375"/>
      <c r="LMA59" s="374"/>
      <c r="LMB59" s="375"/>
      <c r="LMC59" s="374"/>
      <c r="LMD59" s="375"/>
      <c r="LME59" s="374"/>
      <c r="LMF59" s="375"/>
      <c r="LMG59" s="374"/>
      <c r="LMH59" s="375"/>
      <c r="LMI59" s="374"/>
      <c r="LMJ59" s="375"/>
      <c r="LMK59" s="374"/>
      <c r="LML59" s="375"/>
      <c r="LMM59" s="374"/>
      <c r="LMN59" s="375"/>
      <c r="LMO59" s="374"/>
      <c r="LMP59" s="375"/>
      <c r="LMQ59" s="374"/>
      <c r="LMR59" s="375"/>
      <c r="LMS59" s="374"/>
      <c r="LMT59" s="375"/>
      <c r="LMU59" s="374"/>
      <c r="LMV59" s="375"/>
      <c r="LMW59" s="374"/>
      <c r="LMX59" s="375"/>
      <c r="LMY59" s="374"/>
      <c r="LMZ59" s="375"/>
      <c r="LNA59" s="374"/>
      <c r="LNB59" s="375"/>
      <c r="LNC59" s="374"/>
      <c r="LND59" s="375"/>
      <c r="LNE59" s="374"/>
      <c r="LNF59" s="375"/>
      <c r="LNG59" s="374"/>
      <c r="LNH59" s="375"/>
      <c r="LNI59" s="374"/>
      <c r="LNJ59" s="375"/>
      <c r="LNK59" s="374"/>
      <c r="LNL59" s="375"/>
      <c r="LNM59" s="374"/>
      <c r="LNN59" s="375"/>
      <c r="LNO59" s="374"/>
      <c r="LNP59" s="375"/>
      <c r="LNQ59" s="374"/>
      <c r="LNR59" s="375"/>
      <c r="LNS59" s="374"/>
      <c r="LNT59" s="375"/>
      <c r="LNU59" s="374"/>
      <c r="LNV59" s="375"/>
      <c r="LNW59" s="374"/>
      <c r="LNX59" s="375"/>
      <c r="LNY59" s="374"/>
      <c r="LNZ59" s="375"/>
      <c r="LOA59" s="374"/>
      <c r="LOB59" s="375"/>
      <c r="LOC59" s="374"/>
      <c r="LOD59" s="375"/>
      <c r="LOE59" s="374"/>
      <c r="LOF59" s="375"/>
      <c r="LOG59" s="374"/>
      <c r="LOH59" s="375"/>
      <c r="LOI59" s="374"/>
      <c r="LOJ59" s="375"/>
      <c r="LOK59" s="374"/>
      <c r="LOL59" s="375"/>
      <c r="LOM59" s="374"/>
      <c r="LON59" s="375"/>
      <c r="LOO59" s="374"/>
      <c r="LOP59" s="375"/>
      <c r="LOQ59" s="374"/>
      <c r="LOR59" s="375"/>
      <c r="LOS59" s="374"/>
      <c r="LOT59" s="375"/>
      <c r="LOU59" s="374"/>
      <c r="LOV59" s="375"/>
      <c r="LOW59" s="374"/>
      <c r="LOX59" s="375"/>
      <c r="LOY59" s="374"/>
      <c r="LOZ59" s="375"/>
      <c r="LPA59" s="374"/>
      <c r="LPB59" s="375"/>
      <c r="LPC59" s="374"/>
      <c r="LPD59" s="375"/>
      <c r="LPE59" s="374"/>
      <c r="LPF59" s="375"/>
      <c r="LPG59" s="374"/>
      <c r="LPH59" s="375"/>
      <c r="LPI59" s="374"/>
      <c r="LPJ59" s="375"/>
      <c r="LPK59" s="374"/>
      <c r="LPL59" s="375"/>
      <c r="LPM59" s="374"/>
      <c r="LPN59" s="375"/>
      <c r="LPO59" s="374"/>
      <c r="LPP59" s="375"/>
      <c r="LPQ59" s="374"/>
      <c r="LPR59" s="375"/>
      <c r="LPS59" s="374"/>
      <c r="LPT59" s="375"/>
      <c r="LPU59" s="374"/>
      <c r="LPV59" s="375"/>
      <c r="LPW59" s="374"/>
      <c r="LPX59" s="375"/>
      <c r="LPY59" s="374"/>
      <c r="LPZ59" s="375"/>
      <c r="LQA59" s="374"/>
      <c r="LQB59" s="375"/>
      <c r="LQC59" s="374"/>
      <c r="LQD59" s="375"/>
      <c r="LQE59" s="374"/>
      <c r="LQF59" s="375"/>
      <c r="LQG59" s="374"/>
      <c r="LQH59" s="375"/>
      <c r="LQI59" s="374"/>
      <c r="LQJ59" s="375"/>
      <c r="LQK59" s="374"/>
      <c r="LQL59" s="375"/>
      <c r="LQM59" s="374"/>
      <c r="LQN59" s="375"/>
      <c r="LQO59" s="374"/>
      <c r="LQP59" s="375"/>
      <c r="LQQ59" s="374"/>
      <c r="LQR59" s="375"/>
      <c r="LQS59" s="374"/>
      <c r="LQT59" s="375"/>
      <c r="LQU59" s="374"/>
      <c r="LQV59" s="375"/>
      <c r="LQW59" s="374"/>
      <c r="LQX59" s="375"/>
      <c r="LQY59" s="374"/>
      <c r="LQZ59" s="375"/>
      <c r="LRA59" s="374"/>
      <c r="LRB59" s="375"/>
      <c r="LRC59" s="374"/>
      <c r="LRD59" s="375"/>
      <c r="LRE59" s="374"/>
      <c r="LRF59" s="375"/>
      <c r="LRG59" s="374"/>
      <c r="LRH59" s="375"/>
      <c r="LRI59" s="374"/>
      <c r="LRJ59" s="375"/>
      <c r="LRK59" s="374"/>
      <c r="LRL59" s="375"/>
      <c r="LRM59" s="374"/>
      <c r="LRN59" s="375"/>
      <c r="LRO59" s="374"/>
      <c r="LRP59" s="375"/>
      <c r="LRQ59" s="374"/>
      <c r="LRR59" s="375"/>
      <c r="LRS59" s="374"/>
      <c r="LRT59" s="375"/>
      <c r="LRU59" s="374"/>
      <c r="LRV59" s="375"/>
      <c r="LRW59" s="374"/>
      <c r="LRX59" s="375"/>
      <c r="LRY59" s="374"/>
      <c r="LRZ59" s="375"/>
      <c r="LSA59" s="374"/>
      <c r="LSB59" s="375"/>
      <c r="LSC59" s="374"/>
      <c r="LSD59" s="375"/>
      <c r="LSE59" s="374"/>
      <c r="LSF59" s="375"/>
      <c r="LSG59" s="374"/>
      <c r="LSH59" s="375"/>
      <c r="LSI59" s="374"/>
      <c r="LSJ59" s="375"/>
      <c r="LSK59" s="374"/>
      <c r="LSL59" s="375"/>
      <c r="LSM59" s="374"/>
      <c r="LSN59" s="375"/>
      <c r="LSO59" s="374"/>
      <c r="LSP59" s="375"/>
      <c r="LSQ59" s="374"/>
      <c r="LSR59" s="375"/>
      <c r="LSS59" s="374"/>
      <c r="LST59" s="375"/>
      <c r="LSU59" s="374"/>
      <c r="LSV59" s="375"/>
      <c r="LSW59" s="374"/>
      <c r="LSX59" s="375"/>
      <c r="LSY59" s="374"/>
      <c r="LSZ59" s="375"/>
      <c r="LTA59" s="374"/>
      <c r="LTB59" s="375"/>
      <c r="LTC59" s="374"/>
      <c r="LTD59" s="375"/>
      <c r="LTE59" s="374"/>
      <c r="LTF59" s="375"/>
      <c r="LTG59" s="374"/>
      <c r="LTH59" s="375"/>
      <c r="LTI59" s="374"/>
      <c r="LTJ59" s="375"/>
      <c r="LTK59" s="374"/>
      <c r="LTL59" s="375"/>
      <c r="LTM59" s="374"/>
      <c r="LTN59" s="375"/>
      <c r="LTO59" s="374"/>
      <c r="LTP59" s="375"/>
      <c r="LTQ59" s="374"/>
      <c r="LTR59" s="375"/>
      <c r="LTS59" s="374"/>
      <c r="LTT59" s="375"/>
      <c r="LTU59" s="374"/>
      <c r="LTV59" s="375"/>
      <c r="LTW59" s="374"/>
      <c r="LTX59" s="375"/>
      <c r="LTY59" s="374"/>
      <c r="LTZ59" s="375"/>
      <c r="LUA59" s="374"/>
      <c r="LUB59" s="375"/>
      <c r="LUC59" s="374"/>
      <c r="LUD59" s="375"/>
      <c r="LUE59" s="374"/>
      <c r="LUF59" s="375"/>
      <c r="LUG59" s="374"/>
      <c r="LUH59" s="375"/>
      <c r="LUI59" s="374"/>
      <c r="LUJ59" s="375"/>
      <c r="LUK59" s="374"/>
      <c r="LUL59" s="375"/>
      <c r="LUM59" s="374"/>
      <c r="LUN59" s="375"/>
      <c r="LUO59" s="374"/>
      <c r="LUP59" s="375"/>
      <c r="LUQ59" s="374"/>
      <c r="LUR59" s="375"/>
      <c r="LUS59" s="374"/>
      <c r="LUT59" s="375"/>
      <c r="LUU59" s="374"/>
      <c r="LUV59" s="375"/>
      <c r="LUW59" s="374"/>
      <c r="LUX59" s="375"/>
      <c r="LUY59" s="374"/>
      <c r="LUZ59" s="375"/>
      <c r="LVA59" s="374"/>
      <c r="LVB59" s="375"/>
      <c r="LVC59" s="374"/>
      <c r="LVD59" s="375"/>
      <c r="LVE59" s="374"/>
      <c r="LVF59" s="375"/>
      <c r="LVG59" s="374"/>
      <c r="LVH59" s="375"/>
      <c r="LVI59" s="374"/>
      <c r="LVJ59" s="375"/>
      <c r="LVK59" s="374"/>
      <c r="LVL59" s="375"/>
      <c r="LVM59" s="374"/>
      <c r="LVN59" s="375"/>
      <c r="LVO59" s="374"/>
      <c r="LVP59" s="375"/>
      <c r="LVQ59" s="374"/>
      <c r="LVR59" s="375"/>
      <c r="LVS59" s="374"/>
      <c r="LVT59" s="375"/>
      <c r="LVU59" s="374"/>
      <c r="LVV59" s="375"/>
      <c r="LVW59" s="374"/>
      <c r="LVX59" s="375"/>
      <c r="LVY59" s="374"/>
      <c r="LVZ59" s="375"/>
      <c r="LWA59" s="374"/>
      <c r="LWB59" s="375"/>
      <c r="LWC59" s="374"/>
      <c r="LWD59" s="375"/>
      <c r="LWE59" s="374"/>
      <c r="LWF59" s="375"/>
      <c r="LWG59" s="374"/>
      <c r="LWH59" s="375"/>
      <c r="LWI59" s="374"/>
      <c r="LWJ59" s="375"/>
      <c r="LWK59" s="374"/>
      <c r="LWL59" s="375"/>
      <c r="LWM59" s="374"/>
      <c r="LWN59" s="375"/>
      <c r="LWO59" s="374"/>
      <c r="LWP59" s="375"/>
      <c r="LWQ59" s="374"/>
      <c r="LWR59" s="375"/>
      <c r="LWS59" s="374"/>
      <c r="LWT59" s="375"/>
      <c r="LWU59" s="374"/>
      <c r="LWV59" s="375"/>
      <c r="LWW59" s="374"/>
      <c r="LWX59" s="375"/>
      <c r="LWY59" s="374"/>
      <c r="LWZ59" s="375"/>
      <c r="LXA59" s="374"/>
      <c r="LXB59" s="375"/>
      <c r="LXC59" s="374"/>
      <c r="LXD59" s="375"/>
      <c r="LXE59" s="374"/>
      <c r="LXF59" s="375"/>
      <c r="LXG59" s="374"/>
      <c r="LXH59" s="375"/>
      <c r="LXI59" s="374"/>
      <c r="LXJ59" s="375"/>
      <c r="LXK59" s="374"/>
      <c r="LXL59" s="375"/>
      <c r="LXM59" s="374"/>
      <c r="LXN59" s="375"/>
      <c r="LXO59" s="374"/>
      <c r="LXP59" s="375"/>
      <c r="LXQ59" s="374"/>
      <c r="LXR59" s="375"/>
      <c r="LXS59" s="374"/>
      <c r="LXT59" s="375"/>
      <c r="LXU59" s="374"/>
      <c r="LXV59" s="375"/>
      <c r="LXW59" s="374"/>
      <c r="LXX59" s="375"/>
      <c r="LXY59" s="374"/>
      <c r="LXZ59" s="375"/>
      <c r="LYA59" s="374"/>
      <c r="LYB59" s="375"/>
      <c r="LYC59" s="374"/>
      <c r="LYD59" s="375"/>
      <c r="LYE59" s="374"/>
      <c r="LYF59" s="375"/>
      <c r="LYG59" s="374"/>
      <c r="LYH59" s="375"/>
      <c r="LYI59" s="374"/>
      <c r="LYJ59" s="375"/>
      <c r="LYK59" s="374"/>
      <c r="LYL59" s="375"/>
      <c r="LYM59" s="374"/>
      <c r="LYN59" s="375"/>
      <c r="LYO59" s="374"/>
      <c r="LYP59" s="375"/>
      <c r="LYQ59" s="374"/>
      <c r="LYR59" s="375"/>
      <c r="LYS59" s="374"/>
      <c r="LYT59" s="375"/>
      <c r="LYU59" s="374"/>
      <c r="LYV59" s="375"/>
      <c r="LYW59" s="374"/>
      <c r="LYX59" s="375"/>
      <c r="LYY59" s="374"/>
      <c r="LYZ59" s="375"/>
      <c r="LZA59" s="374"/>
      <c r="LZB59" s="375"/>
      <c r="LZC59" s="374"/>
      <c r="LZD59" s="375"/>
      <c r="LZE59" s="374"/>
      <c r="LZF59" s="375"/>
      <c r="LZG59" s="374"/>
      <c r="LZH59" s="375"/>
      <c r="LZI59" s="374"/>
      <c r="LZJ59" s="375"/>
      <c r="LZK59" s="374"/>
      <c r="LZL59" s="375"/>
      <c r="LZM59" s="374"/>
      <c r="LZN59" s="375"/>
      <c r="LZO59" s="374"/>
      <c r="LZP59" s="375"/>
      <c r="LZQ59" s="374"/>
      <c r="LZR59" s="375"/>
      <c r="LZS59" s="374"/>
      <c r="LZT59" s="375"/>
      <c r="LZU59" s="374"/>
      <c r="LZV59" s="375"/>
      <c r="LZW59" s="374"/>
      <c r="LZX59" s="375"/>
      <c r="LZY59" s="374"/>
      <c r="LZZ59" s="375"/>
      <c r="MAA59" s="374"/>
      <c r="MAB59" s="375"/>
      <c r="MAC59" s="374"/>
      <c r="MAD59" s="375"/>
      <c r="MAE59" s="374"/>
      <c r="MAF59" s="375"/>
      <c r="MAG59" s="374"/>
      <c r="MAH59" s="375"/>
      <c r="MAI59" s="374"/>
      <c r="MAJ59" s="375"/>
      <c r="MAK59" s="374"/>
      <c r="MAL59" s="375"/>
      <c r="MAM59" s="374"/>
      <c r="MAN59" s="375"/>
      <c r="MAO59" s="374"/>
      <c r="MAP59" s="375"/>
      <c r="MAQ59" s="374"/>
      <c r="MAR59" s="375"/>
      <c r="MAS59" s="374"/>
      <c r="MAT59" s="375"/>
      <c r="MAU59" s="374"/>
      <c r="MAV59" s="375"/>
      <c r="MAW59" s="374"/>
      <c r="MAX59" s="375"/>
      <c r="MAY59" s="374"/>
      <c r="MAZ59" s="375"/>
      <c r="MBA59" s="374"/>
      <c r="MBB59" s="375"/>
      <c r="MBC59" s="374"/>
      <c r="MBD59" s="375"/>
      <c r="MBE59" s="374"/>
      <c r="MBF59" s="375"/>
      <c r="MBG59" s="374"/>
      <c r="MBH59" s="375"/>
      <c r="MBI59" s="374"/>
      <c r="MBJ59" s="375"/>
      <c r="MBK59" s="374"/>
      <c r="MBL59" s="375"/>
      <c r="MBM59" s="374"/>
      <c r="MBN59" s="375"/>
      <c r="MBO59" s="374"/>
      <c r="MBP59" s="375"/>
      <c r="MBQ59" s="374"/>
      <c r="MBR59" s="375"/>
      <c r="MBS59" s="374"/>
      <c r="MBT59" s="375"/>
      <c r="MBU59" s="374"/>
      <c r="MBV59" s="375"/>
      <c r="MBW59" s="374"/>
      <c r="MBX59" s="375"/>
      <c r="MBY59" s="374"/>
      <c r="MBZ59" s="375"/>
      <c r="MCA59" s="374"/>
      <c r="MCB59" s="375"/>
      <c r="MCC59" s="374"/>
      <c r="MCD59" s="375"/>
      <c r="MCE59" s="374"/>
      <c r="MCF59" s="375"/>
      <c r="MCG59" s="374"/>
      <c r="MCH59" s="375"/>
      <c r="MCI59" s="374"/>
      <c r="MCJ59" s="375"/>
      <c r="MCK59" s="374"/>
      <c r="MCL59" s="375"/>
      <c r="MCM59" s="374"/>
      <c r="MCN59" s="375"/>
      <c r="MCO59" s="374"/>
      <c r="MCP59" s="375"/>
      <c r="MCQ59" s="374"/>
      <c r="MCR59" s="375"/>
      <c r="MCS59" s="374"/>
      <c r="MCT59" s="375"/>
      <c r="MCU59" s="374"/>
      <c r="MCV59" s="375"/>
      <c r="MCW59" s="374"/>
      <c r="MCX59" s="375"/>
      <c r="MCY59" s="374"/>
      <c r="MCZ59" s="375"/>
      <c r="MDA59" s="374"/>
      <c r="MDB59" s="375"/>
      <c r="MDC59" s="374"/>
      <c r="MDD59" s="375"/>
      <c r="MDE59" s="374"/>
      <c r="MDF59" s="375"/>
      <c r="MDG59" s="374"/>
      <c r="MDH59" s="375"/>
      <c r="MDI59" s="374"/>
      <c r="MDJ59" s="375"/>
      <c r="MDK59" s="374"/>
      <c r="MDL59" s="375"/>
      <c r="MDM59" s="374"/>
      <c r="MDN59" s="375"/>
      <c r="MDO59" s="374"/>
      <c r="MDP59" s="375"/>
      <c r="MDQ59" s="374"/>
      <c r="MDR59" s="375"/>
      <c r="MDS59" s="374"/>
      <c r="MDT59" s="375"/>
      <c r="MDU59" s="374"/>
      <c r="MDV59" s="375"/>
      <c r="MDW59" s="374"/>
      <c r="MDX59" s="375"/>
      <c r="MDY59" s="374"/>
      <c r="MDZ59" s="375"/>
      <c r="MEA59" s="374"/>
      <c r="MEB59" s="375"/>
      <c r="MEC59" s="374"/>
      <c r="MED59" s="375"/>
      <c r="MEE59" s="374"/>
      <c r="MEF59" s="375"/>
      <c r="MEG59" s="374"/>
      <c r="MEH59" s="375"/>
      <c r="MEI59" s="374"/>
      <c r="MEJ59" s="375"/>
      <c r="MEK59" s="374"/>
      <c r="MEL59" s="375"/>
      <c r="MEM59" s="374"/>
      <c r="MEN59" s="375"/>
      <c r="MEO59" s="374"/>
      <c r="MEP59" s="375"/>
      <c r="MEQ59" s="374"/>
      <c r="MER59" s="375"/>
      <c r="MES59" s="374"/>
      <c r="MET59" s="375"/>
      <c r="MEU59" s="374"/>
      <c r="MEV59" s="375"/>
      <c r="MEW59" s="374"/>
      <c r="MEX59" s="375"/>
      <c r="MEY59" s="374"/>
      <c r="MEZ59" s="375"/>
      <c r="MFA59" s="374"/>
      <c r="MFB59" s="375"/>
      <c r="MFC59" s="374"/>
      <c r="MFD59" s="375"/>
      <c r="MFE59" s="374"/>
      <c r="MFF59" s="375"/>
      <c r="MFG59" s="374"/>
      <c r="MFH59" s="375"/>
      <c r="MFI59" s="374"/>
      <c r="MFJ59" s="375"/>
      <c r="MFK59" s="374"/>
      <c r="MFL59" s="375"/>
      <c r="MFM59" s="374"/>
      <c r="MFN59" s="375"/>
      <c r="MFO59" s="374"/>
      <c r="MFP59" s="375"/>
      <c r="MFQ59" s="374"/>
      <c r="MFR59" s="375"/>
      <c r="MFS59" s="374"/>
      <c r="MFT59" s="375"/>
      <c r="MFU59" s="374"/>
      <c r="MFV59" s="375"/>
      <c r="MFW59" s="374"/>
      <c r="MFX59" s="375"/>
      <c r="MFY59" s="374"/>
      <c r="MFZ59" s="375"/>
      <c r="MGA59" s="374"/>
      <c r="MGB59" s="375"/>
      <c r="MGC59" s="374"/>
      <c r="MGD59" s="375"/>
      <c r="MGE59" s="374"/>
      <c r="MGF59" s="375"/>
      <c r="MGG59" s="374"/>
      <c r="MGH59" s="375"/>
      <c r="MGI59" s="374"/>
      <c r="MGJ59" s="375"/>
      <c r="MGK59" s="374"/>
      <c r="MGL59" s="375"/>
      <c r="MGM59" s="374"/>
      <c r="MGN59" s="375"/>
      <c r="MGO59" s="374"/>
      <c r="MGP59" s="375"/>
      <c r="MGQ59" s="374"/>
      <c r="MGR59" s="375"/>
      <c r="MGS59" s="374"/>
      <c r="MGT59" s="375"/>
      <c r="MGU59" s="374"/>
      <c r="MGV59" s="375"/>
      <c r="MGW59" s="374"/>
      <c r="MGX59" s="375"/>
      <c r="MGY59" s="374"/>
      <c r="MGZ59" s="375"/>
      <c r="MHA59" s="374"/>
      <c r="MHB59" s="375"/>
      <c r="MHC59" s="374"/>
      <c r="MHD59" s="375"/>
      <c r="MHE59" s="374"/>
      <c r="MHF59" s="375"/>
      <c r="MHG59" s="374"/>
      <c r="MHH59" s="375"/>
      <c r="MHI59" s="374"/>
      <c r="MHJ59" s="375"/>
      <c r="MHK59" s="374"/>
      <c r="MHL59" s="375"/>
      <c r="MHM59" s="374"/>
      <c r="MHN59" s="375"/>
      <c r="MHO59" s="374"/>
      <c r="MHP59" s="375"/>
      <c r="MHQ59" s="374"/>
      <c r="MHR59" s="375"/>
      <c r="MHS59" s="374"/>
      <c r="MHT59" s="375"/>
      <c r="MHU59" s="374"/>
      <c r="MHV59" s="375"/>
      <c r="MHW59" s="374"/>
      <c r="MHX59" s="375"/>
      <c r="MHY59" s="374"/>
      <c r="MHZ59" s="375"/>
      <c r="MIA59" s="374"/>
      <c r="MIB59" s="375"/>
      <c r="MIC59" s="374"/>
      <c r="MID59" s="375"/>
      <c r="MIE59" s="374"/>
      <c r="MIF59" s="375"/>
      <c r="MIG59" s="374"/>
      <c r="MIH59" s="375"/>
      <c r="MII59" s="374"/>
      <c r="MIJ59" s="375"/>
      <c r="MIK59" s="374"/>
      <c r="MIL59" s="375"/>
      <c r="MIM59" s="374"/>
      <c r="MIN59" s="375"/>
      <c r="MIO59" s="374"/>
      <c r="MIP59" s="375"/>
      <c r="MIQ59" s="374"/>
      <c r="MIR59" s="375"/>
      <c r="MIS59" s="374"/>
      <c r="MIT59" s="375"/>
      <c r="MIU59" s="374"/>
      <c r="MIV59" s="375"/>
      <c r="MIW59" s="374"/>
      <c r="MIX59" s="375"/>
      <c r="MIY59" s="374"/>
      <c r="MIZ59" s="375"/>
      <c r="MJA59" s="374"/>
      <c r="MJB59" s="375"/>
      <c r="MJC59" s="374"/>
      <c r="MJD59" s="375"/>
      <c r="MJE59" s="374"/>
      <c r="MJF59" s="375"/>
      <c r="MJG59" s="374"/>
      <c r="MJH59" s="375"/>
      <c r="MJI59" s="374"/>
      <c r="MJJ59" s="375"/>
      <c r="MJK59" s="374"/>
      <c r="MJL59" s="375"/>
      <c r="MJM59" s="374"/>
      <c r="MJN59" s="375"/>
      <c r="MJO59" s="374"/>
      <c r="MJP59" s="375"/>
      <c r="MJQ59" s="374"/>
      <c r="MJR59" s="375"/>
      <c r="MJS59" s="374"/>
      <c r="MJT59" s="375"/>
      <c r="MJU59" s="374"/>
      <c r="MJV59" s="375"/>
      <c r="MJW59" s="374"/>
      <c r="MJX59" s="375"/>
      <c r="MJY59" s="374"/>
      <c r="MJZ59" s="375"/>
      <c r="MKA59" s="374"/>
      <c r="MKB59" s="375"/>
      <c r="MKC59" s="374"/>
      <c r="MKD59" s="375"/>
      <c r="MKE59" s="374"/>
      <c r="MKF59" s="375"/>
      <c r="MKG59" s="374"/>
      <c r="MKH59" s="375"/>
      <c r="MKI59" s="374"/>
      <c r="MKJ59" s="375"/>
      <c r="MKK59" s="374"/>
      <c r="MKL59" s="375"/>
      <c r="MKM59" s="374"/>
      <c r="MKN59" s="375"/>
      <c r="MKO59" s="374"/>
      <c r="MKP59" s="375"/>
      <c r="MKQ59" s="374"/>
      <c r="MKR59" s="375"/>
      <c r="MKS59" s="374"/>
      <c r="MKT59" s="375"/>
      <c r="MKU59" s="374"/>
      <c r="MKV59" s="375"/>
      <c r="MKW59" s="374"/>
      <c r="MKX59" s="375"/>
      <c r="MKY59" s="374"/>
      <c r="MKZ59" s="375"/>
      <c r="MLA59" s="374"/>
      <c r="MLB59" s="375"/>
      <c r="MLC59" s="374"/>
      <c r="MLD59" s="375"/>
      <c r="MLE59" s="374"/>
      <c r="MLF59" s="375"/>
      <c r="MLG59" s="374"/>
      <c r="MLH59" s="375"/>
      <c r="MLI59" s="374"/>
      <c r="MLJ59" s="375"/>
      <c r="MLK59" s="374"/>
      <c r="MLL59" s="375"/>
      <c r="MLM59" s="374"/>
      <c r="MLN59" s="375"/>
      <c r="MLO59" s="374"/>
      <c r="MLP59" s="375"/>
      <c r="MLQ59" s="374"/>
      <c r="MLR59" s="375"/>
      <c r="MLS59" s="374"/>
      <c r="MLT59" s="375"/>
      <c r="MLU59" s="374"/>
      <c r="MLV59" s="375"/>
      <c r="MLW59" s="374"/>
      <c r="MLX59" s="375"/>
      <c r="MLY59" s="374"/>
      <c r="MLZ59" s="375"/>
      <c r="MMA59" s="374"/>
      <c r="MMB59" s="375"/>
      <c r="MMC59" s="374"/>
      <c r="MMD59" s="375"/>
      <c r="MME59" s="374"/>
      <c r="MMF59" s="375"/>
      <c r="MMG59" s="374"/>
      <c r="MMH59" s="375"/>
      <c r="MMI59" s="374"/>
      <c r="MMJ59" s="375"/>
      <c r="MMK59" s="374"/>
      <c r="MML59" s="375"/>
      <c r="MMM59" s="374"/>
      <c r="MMN59" s="375"/>
      <c r="MMO59" s="374"/>
      <c r="MMP59" s="375"/>
      <c r="MMQ59" s="374"/>
      <c r="MMR59" s="375"/>
      <c r="MMS59" s="374"/>
      <c r="MMT59" s="375"/>
      <c r="MMU59" s="374"/>
      <c r="MMV59" s="375"/>
      <c r="MMW59" s="374"/>
      <c r="MMX59" s="375"/>
      <c r="MMY59" s="374"/>
      <c r="MMZ59" s="375"/>
      <c r="MNA59" s="374"/>
      <c r="MNB59" s="375"/>
      <c r="MNC59" s="374"/>
      <c r="MND59" s="375"/>
      <c r="MNE59" s="374"/>
      <c r="MNF59" s="375"/>
      <c r="MNG59" s="374"/>
      <c r="MNH59" s="375"/>
      <c r="MNI59" s="374"/>
      <c r="MNJ59" s="375"/>
      <c r="MNK59" s="374"/>
      <c r="MNL59" s="375"/>
      <c r="MNM59" s="374"/>
      <c r="MNN59" s="375"/>
      <c r="MNO59" s="374"/>
      <c r="MNP59" s="375"/>
      <c r="MNQ59" s="374"/>
      <c r="MNR59" s="375"/>
      <c r="MNS59" s="374"/>
      <c r="MNT59" s="375"/>
      <c r="MNU59" s="374"/>
      <c r="MNV59" s="375"/>
      <c r="MNW59" s="374"/>
      <c r="MNX59" s="375"/>
      <c r="MNY59" s="374"/>
      <c r="MNZ59" s="375"/>
      <c r="MOA59" s="374"/>
      <c r="MOB59" s="375"/>
      <c r="MOC59" s="374"/>
      <c r="MOD59" s="375"/>
      <c r="MOE59" s="374"/>
      <c r="MOF59" s="375"/>
      <c r="MOG59" s="374"/>
      <c r="MOH59" s="375"/>
      <c r="MOI59" s="374"/>
      <c r="MOJ59" s="375"/>
      <c r="MOK59" s="374"/>
      <c r="MOL59" s="375"/>
      <c r="MOM59" s="374"/>
      <c r="MON59" s="375"/>
      <c r="MOO59" s="374"/>
      <c r="MOP59" s="375"/>
      <c r="MOQ59" s="374"/>
      <c r="MOR59" s="375"/>
      <c r="MOS59" s="374"/>
      <c r="MOT59" s="375"/>
      <c r="MOU59" s="374"/>
      <c r="MOV59" s="375"/>
      <c r="MOW59" s="374"/>
      <c r="MOX59" s="375"/>
      <c r="MOY59" s="374"/>
      <c r="MOZ59" s="375"/>
      <c r="MPA59" s="374"/>
      <c r="MPB59" s="375"/>
      <c r="MPC59" s="374"/>
      <c r="MPD59" s="375"/>
      <c r="MPE59" s="374"/>
      <c r="MPF59" s="375"/>
      <c r="MPG59" s="374"/>
      <c r="MPH59" s="375"/>
      <c r="MPI59" s="374"/>
      <c r="MPJ59" s="375"/>
      <c r="MPK59" s="374"/>
      <c r="MPL59" s="375"/>
      <c r="MPM59" s="374"/>
      <c r="MPN59" s="375"/>
      <c r="MPO59" s="374"/>
      <c r="MPP59" s="375"/>
      <c r="MPQ59" s="374"/>
      <c r="MPR59" s="375"/>
      <c r="MPS59" s="374"/>
      <c r="MPT59" s="375"/>
      <c r="MPU59" s="374"/>
      <c r="MPV59" s="375"/>
      <c r="MPW59" s="374"/>
      <c r="MPX59" s="375"/>
      <c r="MPY59" s="374"/>
      <c r="MPZ59" s="375"/>
      <c r="MQA59" s="374"/>
      <c r="MQB59" s="375"/>
      <c r="MQC59" s="374"/>
      <c r="MQD59" s="375"/>
      <c r="MQE59" s="374"/>
      <c r="MQF59" s="375"/>
      <c r="MQG59" s="374"/>
      <c r="MQH59" s="375"/>
      <c r="MQI59" s="374"/>
      <c r="MQJ59" s="375"/>
      <c r="MQK59" s="374"/>
      <c r="MQL59" s="375"/>
      <c r="MQM59" s="374"/>
      <c r="MQN59" s="375"/>
      <c r="MQO59" s="374"/>
      <c r="MQP59" s="375"/>
      <c r="MQQ59" s="374"/>
      <c r="MQR59" s="375"/>
      <c r="MQS59" s="374"/>
      <c r="MQT59" s="375"/>
      <c r="MQU59" s="374"/>
      <c r="MQV59" s="375"/>
      <c r="MQW59" s="374"/>
      <c r="MQX59" s="375"/>
      <c r="MQY59" s="374"/>
      <c r="MQZ59" s="375"/>
      <c r="MRA59" s="374"/>
      <c r="MRB59" s="375"/>
      <c r="MRC59" s="374"/>
      <c r="MRD59" s="375"/>
      <c r="MRE59" s="374"/>
      <c r="MRF59" s="375"/>
      <c r="MRG59" s="374"/>
      <c r="MRH59" s="375"/>
      <c r="MRI59" s="374"/>
      <c r="MRJ59" s="375"/>
      <c r="MRK59" s="374"/>
      <c r="MRL59" s="375"/>
      <c r="MRM59" s="374"/>
      <c r="MRN59" s="375"/>
      <c r="MRO59" s="374"/>
      <c r="MRP59" s="375"/>
      <c r="MRQ59" s="374"/>
      <c r="MRR59" s="375"/>
      <c r="MRS59" s="374"/>
      <c r="MRT59" s="375"/>
      <c r="MRU59" s="374"/>
      <c r="MRV59" s="375"/>
      <c r="MRW59" s="374"/>
      <c r="MRX59" s="375"/>
      <c r="MRY59" s="374"/>
      <c r="MRZ59" s="375"/>
      <c r="MSA59" s="374"/>
      <c r="MSB59" s="375"/>
      <c r="MSC59" s="374"/>
      <c r="MSD59" s="375"/>
      <c r="MSE59" s="374"/>
      <c r="MSF59" s="375"/>
      <c r="MSG59" s="374"/>
      <c r="MSH59" s="375"/>
      <c r="MSI59" s="374"/>
      <c r="MSJ59" s="375"/>
      <c r="MSK59" s="374"/>
      <c r="MSL59" s="375"/>
      <c r="MSM59" s="374"/>
      <c r="MSN59" s="375"/>
      <c r="MSO59" s="374"/>
      <c r="MSP59" s="375"/>
      <c r="MSQ59" s="374"/>
      <c r="MSR59" s="375"/>
      <c r="MSS59" s="374"/>
      <c r="MST59" s="375"/>
      <c r="MSU59" s="374"/>
      <c r="MSV59" s="375"/>
      <c r="MSW59" s="374"/>
      <c r="MSX59" s="375"/>
      <c r="MSY59" s="374"/>
      <c r="MSZ59" s="375"/>
      <c r="MTA59" s="374"/>
      <c r="MTB59" s="375"/>
      <c r="MTC59" s="374"/>
      <c r="MTD59" s="375"/>
      <c r="MTE59" s="374"/>
      <c r="MTF59" s="375"/>
      <c r="MTG59" s="374"/>
      <c r="MTH59" s="375"/>
      <c r="MTI59" s="374"/>
      <c r="MTJ59" s="375"/>
      <c r="MTK59" s="374"/>
      <c r="MTL59" s="375"/>
      <c r="MTM59" s="374"/>
      <c r="MTN59" s="375"/>
      <c r="MTO59" s="374"/>
      <c r="MTP59" s="375"/>
      <c r="MTQ59" s="374"/>
      <c r="MTR59" s="375"/>
      <c r="MTS59" s="374"/>
      <c r="MTT59" s="375"/>
      <c r="MTU59" s="374"/>
      <c r="MTV59" s="375"/>
      <c r="MTW59" s="374"/>
      <c r="MTX59" s="375"/>
      <c r="MTY59" s="374"/>
      <c r="MTZ59" s="375"/>
      <c r="MUA59" s="374"/>
      <c r="MUB59" s="375"/>
      <c r="MUC59" s="374"/>
      <c r="MUD59" s="375"/>
      <c r="MUE59" s="374"/>
      <c r="MUF59" s="375"/>
      <c r="MUG59" s="374"/>
      <c r="MUH59" s="375"/>
      <c r="MUI59" s="374"/>
      <c r="MUJ59" s="375"/>
      <c r="MUK59" s="374"/>
      <c r="MUL59" s="375"/>
      <c r="MUM59" s="374"/>
      <c r="MUN59" s="375"/>
      <c r="MUO59" s="374"/>
      <c r="MUP59" s="375"/>
      <c r="MUQ59" s="374"/>
      <c r="MUR59" s="375"/>
      <c r="MUS59" s="374"/>
      <c r="MUT59" s="375"/>
      <c r="MUU59" s="374"/>
      <c r="MUV59" s="375"/>
      <c r="MUW59" s="374"/>
      <c r="MUX59" s="375"/>
      <c r="MUY59" s="374"/>
      <c r="MUZ59" s="375"/>
      <c r="MVA59" s="374"/>
      <c r="MVB59" s="375"/>
      <c r="MVC59" s="374"/>
      <c r="MVD59" s="375"/>
      <c r="MVE59" s="374"/>
      <c r="MVF59" s="375"/>
      <c r="MVG59" s="374"/>
      <c r="MVH59" s="375"/>
      <c r="MVI59" s="374"/>
      <c r="MVJ59" s="375"/>
      <c r="MVK59" s="374"/>
      <c r="MVL59" s="375"/>
      <c r="MVM59" s="374"/>
      <c r="MVN59" s="375"/>
      <c r="MVO59" s="374"/>
      <c r="MVP59" s="375"/>
      <c r="MVQ59" s="374"/>
      <c r="MVR59" s="375"/>
      <c r="MVS59" s="374"/>
      <c r="MVT59" s="375"/>
      <c r="MVU59" s="374"/>
      <c r="MVV59" s="375"/>
      <c r="MVW59" s="374"/>
      <c r="MVX59" s="375"/>
      <c r="MVY59" s="374"/>
      <c r="MVZ59" s="375"/>
      <c r="MWA59" s="374"/>
      <c r="MWB59" s="375"/>
      <c r="MWC59" s="374"/>
      <c r="MWD59" s="375"/>
      <c r="MWE59" s="374"/>
      <c r="MWF59" s="375"/>
      <c r="MWG59" s="374"/>
      <c r="MWH59" s="375"/>
      <c r="MWI59" s="374"/>
      <c r="MWJ59" s="375"/>
      <c r="MWK59" s="374"/>
      <c r="MWL59" s="375"/>
      <c r="MWM59" s="374"/>
      <c r="MWN59" s="375"/>
      <c r="MWO59" s="374"/>
      <c r="MWP59" s="375"/>
      <c r="MWQ59" s="374"/>
      <c r="MWR59" s="375"/>
      <c r="MWS59" s="374"/>
      <c r="MWT59" s="375"/>
      <c r="MWU59" s="374"/>
      <c r="MWV59" s="375"/>
      <c r="MWW59" s="374"/>
      <c r="MWX59" s="375"/>
      <c r="MWY59" s="374"/>
      <c r="MWZ59" s="375"/>
      <c r="MXA59" s="374"/>
      <c r="MXB59" s="375"/>
      <c r="MXC59" s="374"/>
      <c r="MXD59" s="375"/>
      <c r="MXE59" s="374"/>
      <c r="MXF59" s="375"/>
      <c r="MXG59" s="374"/>
      <c r="MXH59" s="375"/>
      <c r="MXI59" s="374"/>
      <c r="MXJ59" s="375"/>
      <c r="MXK59" s="374"/>
      <c r="MXL59" s="375"/>
      <c r="MXM59" s="374"/>
      <c r="MXN59" s="375"/>
      <c r="MXO59" s="374"/>
      <c r="MXP59" s="375"/>
      <c r="MXQ59" s="374"/>
      <c r="MXR59" s="375"/>
      <c r="MXS59" s="374"/>
      <c r="MXT59" s="375"/>
      <c r="MXU59" s="374"/>
      <c r="MXV59" s="375"/>
      <c r="MXW59" s="374"/>
      <c r="MXX59" s="375"/>
      <c r="MXY59" s="374"/>
      <c r="MXZ59" s="375"/>
      <c r="MYA59" s="374"/>
      <c r="MYB59" s="375"/>
      <c r="MYC59" s="374"/>
      <c r="MYD59" s="375"/>
      <c r="MYE59" s="374"/>
      <c r="MYF59" s="375"/>
      <c r="MYG59" s="374"/>
      <c r="MYH59" s="375"/>
      <c r="MYI59" s="374"/>
      <c r="MYJ59" s="375"/>
      <c r="MYK59" s="374"/>
      <c r="MYL59" s="375"/>
      <c r="MYM59" s="374"/>
      <c r="MYN59" s="375"/>
      <c r="MYO59" s="374"/>
      <c r="MYP59" s="375"/>
      <c r="MYQ59" s="374"/>
      <c r="MYR59" s="375"/>
      <c r="MYS59" s="374"/>
      <c r="MYT59" s="375"/>
      <c r="MYU59" s="374"/>
      <c r="MYV59" s="375"/>
      <c r="MYW59" s="374"/>
      <c r="MYX59" s="375"/>
      <c r="MYY59" s="374"/>
      <c r="MYZ59" s="375"/>
      <c r="MZA59" s="374"/>
      <c r="MZB59" s="375"/>
      <c r="MZC59" s="374"/>
      <c r="MZD59" s="375"/>
      <c r="MZE59" s="374"/>
      <c r="MZF59" s="375"/>
      <c r="MZG59" s="374"/>
      <c r="MZH59" s="375"/>
      <c r="MZI59" s="374"/>
      <c r="MZJ59" s="375"/>
      <c r="MZK59" s="374"/>
      <c r="MZL59" s="375"/>
      <c r="MZM59" s="374"/>
      <c r="MZN59" s="375"/>
      <c r="MZO59" s="374"/>
      <c r="MZP59" s="375"/>
      <c r="MZQ59" s="374"/>
      <c r="MZR59" s="375"/>
      <c r="MZS59" s="374"/>
      <c r="MZT59" s="375"/>
      <c r="MZU59" s="374"/>
      <c r="MZV59" s="375"/>
      <c r="MZW59" s="374"/>
      <c r="MZX59" s="375"/>
      <c r="MZY59" s="374"/>
      <c r="MZZ59" s="375"/>
      <c r="NAA59" s="374"/>
      <c r="NAB59" s="375"/>
      <c r="NAC59" s="374"/>
      <c r="NAD59" s="375"/>
      <c r="NAE59" s="374"/>
      <c r="NAF59" s="375"/>
      <c r="NAG59" s="374"/>
      <c r="NAH59" s="375"/>
      <c r="NAI59" s="374"/>
      <c r="NAJ59" s="375"/>
      <c r="NAK59" s="374"/>
      <c r="NAL59" s="375"/>
      <c r="NAM59" s="374"/>
      <c r="NAN59" s="375"/>
      <c r="NAO59" s="374"/>
      <c r="NAP59" s="375"/>
      <c r="NAQ59" s="374"/>
      <c r="NAR59" s="375"/>
      <c r="NAS59" s="374"/>
      <c r="NAT59" s="375"/>
      <c r="NAU59" s="374"/>
      <c r="NAV59" s="375"/>
      <c r="NAW59" s="374"/>
      <c r="NAX59" s="375"/>
      <c r="NAY59" s="374"/>
      <c r="NAZ59" s="375"/>
      <c r="NBA59" s="374"/>
      <c r="NBB59" s="375"/>
      <c r="NBC59" s="374"/>
      <c r="NBD59" s="375"/>
      <c r="NBE59" s="374"/>
      <c r="NBF59" s="375"/>
      <c r="NBG59" s="374"/>
      <c r="NBH59" s="375"/>
      <c r="NBI59" s="374"/>
      <c r="NBJ59" s="375"/>
      <c r="NBK59" s="374"/>
      <c r="NBL59" s="375"/>
      <c r="NBM59" s="374"/>
      <c r="NBN59" s="375"/>
      <c r="NBO59" s="374"/>
      <c r="NBP59" s="375"/>
      <c r="NBQ59" s="374"/>
      <c r="NBR59" s="375"/>
      <c r="NBS59" s="374"/>
      <c r="NBT59" s="375"/>
      <c r="NBU59" s="374"/>
      <c r="NBV59" s="375"/>
      <c r="NBW59" s="374"/>
      <c r="NBX59" s="375"/>
      <c r="NBY59" s="374"/>
      <c r="NBZ59" s="375"/>
      <c r="NCA59" s="374"/>
      <c r="NCB59" s="375"/>
      <c r="NCC59" s="374"/>
      <c r="NCD59" s="375"/>
      <c r="NCE59" s="374"/>
      <c r="NCF59" s="375"/>
      <c r="NCG59" s="374"/>
      <c r="NCH59" s="375"/>
      <c r="NCI59" s="374"/>
      <c r="NCJ59" s="375"/>
      <c r="NCK59" s="374"/>
      <c r="NCL59" s="375"/>
      <c r="NCM59" s="374"/>
      <c r="NCN59" s="375"/>
      <c r="NCO59" s="374"/>
      <c r="NCP59" s="375"/>
      <c r="NCQ59" s="374"/>
      <c r="NCR59" s="375"/>
      <c r="NCS59" s="374"/>
      <c r="NCT59" s="375"/>
      <c r="NCU59" s="374"/>
      <c r="NCV59" s="375"/>
      <c r="NCW59" s="374"/>
      <c r="NCX59" s="375"/>
      <c r="NCY59" s="374"/>
      <c r="NCZ59" s="375"/>
      <c r="NDA59" s="374"/>
      <c r="NDB59" s="375"/>
      <c r="NDC59" s="374"/>
      <c r="NDD59" s="375"/>
      <c r="NDE59" s="374"/>
      <c r="NDF59" s="375"/>
      <c r="NDG59" s="374"/>
      <c r="NDH59" s="375"/>
      <c r="NDI59" s="374"/>
      <c r="NDJ59" s="375"/>
      <c r="NDK59" s="374"/>
      <c r="NDL59" s="375"/>
      <c r="NDM59" s="374"/>
      <c r="NDN59" s="375"/>
      <c r="NDO59" s="374"/>
      <c r="NDP59" s="375"/>
      <c r="NDQ59" s="374"/>
      <c r="NDR59" s="375"/>
      <c r="NDS59" s="374"/>
      <c r="NDT59" s="375"/>
      <c r="NDU59" s="374"/>
      <c r="NDV59" s="375"/>
      <c r="NDW59" s="374"/>
      <c r="NDX59" s="375"/>
      <c r="NDY59" s="374"/>
      <c r="NDZ59" s="375"/>
      <c r="NEA59" s="374"/>
      <c r="NEB59" s="375"/>
      <c r="NEC59" s="374"/>
      <c r="NED59" s="375"/>
      <c r="NEE59" s="374"/>
      <c r="NEF59" s="375"/>
      <c r="NEG59" s="374"/>
      <c r="NEH59" s="375"/>
      <c r="NEI59" s="374"/>
      <c r="NEJ59" s="375"/>
      <c r="NEK59" s="374"/>
      <c r="NEL59" s="375"/>
      <c r="NEM59" s="374"/>
      <c r="NEN59" s="375"/>
      <c r="NEO59" s="374"/>
      <c r="NEP59" s="375"/>
      <c r="NEQ59" s="374"/>
      <c r="NER59" s="375"/>
      <c r="NES59" s="374"/>
      <c r="NET59" s="375"/>
      <c r="NEU59" s="374"/>
      <c r="NEV59" s="375"/>
      <c r="NEW59" s="374"/>
      <c r="NEX59" s="375"/>
      <c r="NEY59" s="374"/>
      <c r="NEZ59" s="375"/>
      <c r="NFA59" s="374"/>
      <c r="NFB59" s="375"/>
      <c r="NFC59" s="374"/>
      <c r="NFD59" s="375"/>
      <c r="NFE59" s="374"/>
      <c r="NFF59" s="375"/>
      <c r="NFG59" s="374"/>
      <c r="NFH59" s="375"/>
      <c r="NFI59" s="374"/>
      <c r="NFJ59" s="375"/>
      <c r="NFK59" s="374"/>
      <c r="NFL59" s="375"/>
      <c r="NFM59" s="374"/>
      <c r="NFN59" s="375"/>
      <c r="NFO59" s="374"/>
      <c r="NFP59" s="375"/>
      <c r="NFQ59" s="374"/>
      <c r="NFR59" s="375"/>
      <c r="NFS59" s="374"/>
      <c r="NFT59" s="375"/>
      <c r="NFU59" s="374"/>
      <c r="NFV59" s="375"/>
      <c r="NFW59" s="374"/>
      <c r="NFX59" s="375"/>
      <c r="NFY59" s="374"/>
      <c r="NFZ59" s="375"/>
      <c r="NGA59" s="374"/>
      <c r="NGB59" s="375"/>
      <c r="NGC59" s="374"/>
      <c r="NGD59" s="375"/>
      <c r="NGE59" s="374"/>
      <c r="NGF59" s="375"/>
      <c r="NGG59" s="374"/>
      <c r="NGH59" s="375"/>
      <c r="NGI59" s="374"/>
      <c r="NGJ59" s="375"/>
      <c r="NGK59" s="374"/>
      <c r="NGL59" s="375"/>
      <c r="NGM59" s="374"/>
      <c r="NGN59" s="375"/>
      <c r="NGO59" s="374"/>
      <c r="NGP59" s="375"/>
      <c r="NGQ59" s="374"/>
      <c r="NGR59" s="375"/>
      <c r="NGS59" s="374"/>
      <c r="NGT59" s="375"/>
      <c r="NGU59" s="374"/>
      <c r="NGV59" s="375"/>
      <c r="NGW59" s="374"/>
      <c r="NGX59" s="375"/>
      <c r="NGY59" s="374"/>
      <c r="NGZ59" s="375"/>
      <c r="NHA59" s="374"/>
      <c r="NHB59" s="375"/>
      <c r="NHC59" s="374"/>
      <c r="NHD59" s="375"/>
      <c r="NHE59" s="374"/>
      <c r="NHF59" s="375"/>
      <c r="NHG59" s="374"/>
      <c r="NHH59" s="375"/>
      <c r="NHI59" s="374"/>
      <c r="NHJ59" s="375"/>
      <c r="NHK59" s="374"/>
      <c r="NHL59" s="375"/>
      <c r="NHM59" s="374"/>
      <c r="NHN59" s="375"/>
      <c r="NHO59" s="374"/>
      <c r="NHP59" s="375"/>
      <c r="NHQ59" s="374"/>
      <c r="NHR59" s="375"/>
      <c r="NHS59" s="374"/>
      <c r="NHT59" s="375"/>
      <c r="NHU59" s="374"/>
      <c r="NHV59" s="375"/>
      <c r="NHW59" s="374"/>
      <c r="NHX59" s="375"/>
      <c r="NHY59" s="374"/>
      <c r="NHZ59" s="375"/>
      <c r="NIA59" s="374"/>
      <c r="NIB59" s="375"/>
      <c r="NIC59" s="374"/>
      <c r="NID59" s="375"/>
      <c r="NIE59" s="374"/>
      <c r="NIF59" s="375"/>
      <c r="NIG59" s="374"/>
      <c r="NIH59" s="375"/>
      <c r="NII59" s="374"/>
      <c r="NIJ59" s="375"/>
      <c r="NIK59" s="374"/>
      <c r="NIL59" s="375"/>
      <c r="NIM59" s="374"/>
      <c r="NIN59" s="375"/>
      <c r="NIO59" s="374"/>
      <c r="NIP59" s="375"/>
      <c r="NIQ59" s="374"/>
      <c r="NIR59" s="375"/>
      <c r="NIS59" s="374"/>
      <c r="NIT59" s="375"/>
      <c r="NIU59" s="374"/>
      <c r="NIV59" s="375"/>
      <c r="NIW59" s="374"/>
      <c r="NIX59" s="375"/>
      <c r="NIY59" s="374"/>
      <c r="NIZ59" s="375"/>
      <c r="NJA59" s="374"/>
      <c r="NJB59" s="375"/>
      <c r="NJC59" s="374"/>
      <c r="NJD59" s="375"/>
      <c r="NJE59" s="374"/>
      <c r="NJF59" s="375"/>
      <c r="NJG59" s="374"/>
      <c r="NJH59" s="375"/>
      <c r="NJI59" s="374"/>
      <c r="NJJ59" s="375"/>
      <c r="NJK59" s="374"/>
      <c r="NJL59" s="375"/>
      <c r="NJM59" s="374"/>
      <c r="NJN59" s="375"/>
      <c r="NJO59" s="374"/>
      <c r="NJP59" s="375"/>
      <c r="NJQ59" s="374"/>
      <c r="NJR59" s="375"/>
      <c r="NJS59" s="374"/>
      <c r="NJT59" s="375"/>
      <c r="NJU59" s="374"/>
      <c r="NJV59" s="375"/>
      <c r="NJW59" s="374"/>
      <c r="NJX59" s="375"/>
      <c r="NJY59" s="374"/>
      <c r="NJZ59" s="375"/>
      <c r="NKA59" s="374"/>
      <c r="NKB59" s="375"/>
      <c r="NKC59" s="374"/>
      <c r="NKD59" s="375"/>
      <c r="NKE59" s="374"/>
      <c r="NKF59" s="375"/>
      <c r="NKG59" s="374"/>
      <c r="NKH59" s="375"/>
      <c r="NKI59" s="374"/>
      <c r="NKJ59" s="375"/>
      <c r="NKK59" s="374"/>
      <c r="NKL59" s="375"/>
      <c r="NKM59" s="374"/>
      <c r="NKN59" s="375"/>
      <c r="NKO59" s="374"/>
      <c r="NKP59" s="375"/>
      <c r="NKQ59" s="374"/>
      <c r="NKR59" s="375"/>
      <c r="NKS59" s="374"/>
      <c r="NKT59" s="375"/>
      <c r="NKU59" s="374"/>
      <c r="NKV59" s="375"/>
      <c r="NKW59" s="374"/>
      <c r="NKX59" s="375"/>
      <c r="NKY59" s="374"/>
      <c r="NKZ59" s="375"/>
      <c r="NLA59" s="374"/>
      <c r="NLB59" s="375"/>
      <c r="NLC59" s="374"/>
      <c r="NLD59" s="375"/>
      <c r="NLE59" s="374"/>
      <c r="NLF59" s="375"/>
      <c r="NLG59" s="374"/>
      <c r="NLH59" s="375"/>
      <c r="NLI59" s="374"/>
      <c r="NLJ59" s="375"/>
      <c r="NLK59" s="374"/>
      <c r="NLL59" s="375"/>
      <c r="NLM59" s="374"/>
      <c r="NLN59" s="375"/>
      <c r="NLO59" s="374"/>
      <c r="NLP59" s="375"/>
      <c r="NLQ59" s="374"/>
      <c r="NLR59" s="375"/>
      <c r="NLS59" s="374"/>
      <c r="NLT59" s="375"/>
      <c r="NLU59" s="374"/>
      <c r="NLV59" s="375"/>
      <c r="NLW59" s="374"/>
      <c r="NLX59" s="375"/>
      <c r="NLY59" s="374"/>
      <c r="NLZ59" s="375"/>
      <c r="NMA59" s="374"/>
      <c r="NMB59" s="375"/>
      <c r="NMC59" s="374"/>
      <c r="NMD59" s="375"/>
      <c r="NME59" s="374"/>
      <c r="NMF59" s="375"/>
      <c r="NMG59" s="374"/>
      <c r="NMH59" s="375"/>
      <c r="NMI59" s="374"/>
      <c r="NMJ59" s="375"/>
      <c r="NMK59" s="374"/>
      <c r="NML59" s="375"/>
      <c r="NMM59" s="374"/>
      <c r="NMN59" s="375"/>
      <c r="NMO59" s="374"/>
      <c r="NMP59" s="375"/>
      <c r="NMQ59" s="374"/>
      <c r="NMR59" s="375"/>
      <c r="NMS59" s="374"/>
      <c r="NMT59" s="375"/>
      <c r="NMU59" s="374"/>
      <c r="NMV59" s="375"/>
      <c r="NMW59" s="374"/>
      <c r="NMX59" s="375"/>
      <c r="NMY59" s="374"/>
      <c r="NMZ59" s="375"/>
      <c r="NNA59" s="374"/>
      <c r="NNB59" s="375"/>
      <c r="NNC59" s="374"/>
      <c r="NND59" s="375"/>
      <c r="NNE59" s="374"/>
      <c r="NNF59" s="375"/>
      <c r="NNG59" s="374"/>
      <c r="NNH59" s="375"/>
      <c r="NNI59" s="374"/>
      <c r="NNJ59" s="375"/>
      <c r="NNK59" s="374"/>
      <c r="NNL59" s="375"/>
      <c r="NNM59" s="374"/>
      <c r="NNN59" s="375"/>
      <c r="NNO59" s="374"/>
      <c r="NNP59" s="375"/>
      <c r="NNQ59" s="374"/>
      <c r="NNR59" s="375"/>
      <c r="NNS59" s="374"/>
      <c r="NNT59" s="375"/>
      <c r="NNU59" s="374"/>
      <c r="NNV59" s="375"/>
      <c r="NNW59" s="374"/>
      <c r="NNX59" s="375"/>
      <c r="NNY59" s="374"/>
      <c r="NNZ59" s="375"/>
      <c r="NOA59" s="374"/>
      <c r="NOB59" s="375"/>
      <c r="NOC59" s="374"/>
      <c r="NOD59" s="375"/>
      <c r="NOE59" s="374"/>
      <c r="NOF59" s="375"/>
      <c r="NOG59" s="374"/>
      <c r="NOH59" s="375"/>
      <c r="NOI59" s="374"/>
      <c r="NOJ59" s="375"/>
      <c r="NOK59" s="374"/>
      <c r="NOL59" s="375"/>
      <c r="NOM59" s="374"/>
      <c r="NON59" s="375"/>
      <c r="NOO59" s="374"/>
      <c r="NOP59" s="375"/>
      <c r="NOQ59" s="374"/>
      <c r="NOR59" s="375"/>
      <c r="NOS59" s="374"/>
      <c r="NOT59" s="375"/>
      <c r="NOU59" s="374"/>
      <c r="NOV59" s="375"/>
      <c r="NOW59" s="374"/>
      <c r="NOX59" s="375"/>
      <c r="NOY59" s="374"/>
      <c r="NOZ59" s="375"/>
      <c r="NPA59" s="374"/>
      <c r="NPB59" s="375"/>
      <c r="NPC59" s="374"/>
      <c r="NPD59" s="375"/>
      <c r="NPE59" s="374"/>
      <c r="NPF59" s="375"/>
      <c r="NPG59" s="374"/>
      <c r="NPH59" s="375"/>
      <c r="NPI59" s="374"/>
      <c r="NPJ59" s="375"/>
      <c r="NPK59" s="374"/>
      <c r="NPL59" s="375"/>
      <c r="NPM59" s="374"/>
      <c r="NPN59" s="375"/>
      <c r="NPO59" s="374"/>
      <c r="NPP59" s="375"/>
      <c r="NPQ59" s="374"/>
      <c r="NPR59" s="375"/>
      <c r="NPS59" s="374"/>
      <c r="NPT59" s="375"/>
      <c r="NPU59" s="374"/>
      <c r="NPV59" s="375"/>
      <c r="NPW59" s="374"/>
      <c r="NPX59" s="375"/>
      <c r="NPY59" s="374"/>
      <c r="NPZ59" s="375"/>
      <c r="NQA59" s="374"/>
      <c r="NQB59" s="375"/>
      <c r="NQC59" s="374"/>
      <c r="NQD59" s="375"/>
      <c r="NQE59" s="374"/>
      <c r="NQF59" s="375"/>
      <c r="NQG59" s="374"/>
      <c r="NQH59" s="375"/>
      <c r="NQI59" s="374"/>
      <c r="NQJ59" s="375"/>
      <c r="NQK59" s="374"/>
      <c r="NQL59" s="375"/>
      <c r="NQM59" s="374"/>
      <c r="NQN59" s="375"/>
      <c r="NQO59" s="374"/>
      <c r="NQP59" s="375"/>
      <c r="NQQ59" s="374"/>
      <c r="NQR59" s="375"/>
      <c r="NQS59" s="374"/>
      <c r="NQT59" s="375"/>
      <c r="NQU59" s="374"/>
      <c r="NQV59" s="375"/>
      <c r="NQW59" s="374"/>
      <c r="NQX59" s="375"/>
      <c r="NQY59" s="374"/>
      <c r="NQZ59" s="375"/>
      <c r="NRA59" s="374"/>
      <c r="NRB59" s="375"/>
      <c r="NRC59" s="374"/>
      <c r="NRD59" s="375"/>
      <c r="NRE59" s="374"/>
      <c r="NRF59" s="375"/>
      <c r="NRG59" s="374"/>
      <c r="NRH59" s="375"/>
      <c r="NRI59" s="374"/>
      <c r="NRJ59" s="375"/>
      <c r="NRK59" s="374"/>
      <c r="NRL59" s="375"/>
      <c r="NRM59" s="374"/>
      <c r="NRN59" s="375"/>
      <c r="NRO59" s="374"/>
      <c r="NRP59" s="375"/>
      <c r="NRQ59" s="374"/>
      <c r="NRR59" s="375"/>
      <c r="NRS59" s="374"/>
      <c r="NRT59" s="375"/>
      <c r="NRU59" s="374"/>
      <c r="NRV59" s="375"/>
      <c r="NRW59" s="374"/>
      <c r="NRX59" s="375"/>
      <c r="NRY59" s="374"/>
      <c r="NRZ59" s="375"/>
      <c r="NSA59" s="374"/>
      <c r="NSB59" s="375"/>
      <c r="NSC59" s="374"/>
      <c r="NSD59" s="375"/>
      <c r="NSE59" s="374"/>
      <c r="NSF59" s="375"/>
      <c r="NSG59" s="374"/>
      <c r="NSH59" s="375"/>
      <c r="NSI59" s="374"/>
      <c r="NSJ59" s="375"/>
      <c r="NSK59" s="374"/>
      <c r="NSL59" s="375"/>
      <c r="NSM59" s="374"/>
      <c r="NSN59" s="375"/>
      <c r="NSO59" s="374"/>
      <c r="NSP59" s="375"/>
      <c r="NSQ59" s="374"/>
      <c r="NSR59" s="375"/>
      <c r="NSS59" s="374"/>
      <c r="NST59" s="375"/>
      <c r="NSU59" s="374"/>
      <c r="NSV59" s="375"/>
      <c r="NSW59" s="374"/>
      <c r="NSX59" s="375"/>
      <c r="NSY59" s="374"/>
      <c r="NSZ59" s="375"/>
      <c r="NTA59" s="374"/>
      <c r="NTB59" s="375"/>
      <c r="NTC59" s="374"/>
      <c r="NTD59" s="375"/>
      <c r="NTE59" s="374"/>
      <c r="NTF59" s="375"/>
      <c r="NTG59" s="374"/>
      <c r="NTH59" s="375"/>
      <c r="NTI59" s="374"/>
      <c r="NTJ59" s="375"/>
      <c r="NTK59" s="374"/>
      <c r="NTL59" s="375"/>
      <c r="NTM59" s="374"/>
      <c r="NTN59" s="375"/>
      <c r="NTO59" s="374"/>
      <c r="NTP59" s="375"/>
      <c r="NTQ59" s="374"/>
      <c r="NTR59" s="375"/>
      <c r="NTS59" s="374"/>
      <c r="NTT59" s="375"/>
      <c r="NTU59" s="374"/>
      <c r="NTV59" s="375"/>
      <c r="NTW59" s="374"/>
      <c r="NTX59" s="375"/>
      <c r="NTY59" s="374"/>
      <c r="NTZ59" s="375"/>
      <c r="NUA59" s="374"/>
      <c r="NUB59" s="375"/>
      <c r="NUC59" s="374"/>
      <c r="NUD59" s="375"/>
      <c r="NUE59" s="374"/>
      <c r="NUF59" s="375"/>
      <c r="NUG59" s="374"/>
      <c r="NUH59" s="375"/>
      <c r="NUI59" s="374"/>
      <c r="NUJ59" s="375"/>
      <c r="NUK59" s="374"/>
      <c r="NUL59" s="375"/>
      <c r="NUM59" s="374"/>
      <c r="NUN59" s="375"/>
      <c r="NUO59" s="374"/>
      <c r="NUP59" s="375"/>
      <c r="NUQ59" s="374"/>
      <c r="NUR59" s="375"/>
      <c r="NUS59" s="374"/>
      <c r="NUT59" s="375"/>
      <c r="NUU59" s="374"/>
      <c r="NUV59" s="375"/>
      <c r="NUW59" s="374"/>
      <c r="NUX59" s="375"/>
      <c r="NUY59" s="374"/>
      <c r="NUZ59" s="375"/>
      <c r="NVA59" s="374"/>
      <c r="NVB59" s="375"/>
      <c r="NVC59" s="374"/>
      <c r="NVD59" s="375"/>
      <c r="NVE59" s="374"/>
      <c r="NVF59" s="375"/>
      <c r="NVG59" s="374"/>
      <c r="NVH59" s="375"/>
      <c r="NVI59" s="374"/>
      <c r="NVJ59" s="375"/>
      <c r="NVK59" s="374"/>
      <c r="NVL59" s="375"/>
      <c r="NVM59" s="374"/>
      <c r="NVN59" s="375"/>
      <c r="NVO59" s="374"/>
      <c r="NVP59" s="375"/>
      <c r="NVQ59" s="374"/>
      <c r="NVR59" s="375"/>
      <c r="NVS59" s="374"/>
      <c r="NVT59" s="375"/>
      <c r="NVU59" s="374"/>
      <c r="NVV59" s="375"/>
      <c r="NVW59" s="374"/>
      <c r="NVX59" s="375"/>
      <c r="NVY59" s="374"/>
      <c r="NVZ59" s="375"/>
      <c r="NWA59" s="374"/>
      <c r="NWB59" s="375"/>
      <c r="NWC59" s="374"/>
      <c r="NWD59" s="375"/>
      <c r="NWE59" s="374"/>
      <c r="NWF59" s="375"/>
      <c r="NWG59" s="374"/>
      <c r="NWH59" s="375"/>
      <c r="NWI59" s="374"/>
      <c r="NWJ59" s="375"/>
      <c r="NWK59" s="374"/>
      <c r="NWL59" s="375"/>
      <c r="NWM59" s="374"/>
      <c r="NWN59" s="375"/>
      <c r="NWO59" s="374"/>
      <c r="NWP59" s="375"/>
      <c r="NWQ59" s="374"/>
      <c r="NWR59" s="375"/>
      <c r="NWS59" s="374"/>
      <c r="NWT59" s="375"/>
      <c r="NWU59" s="374"/>
      <c r="NWV59" s="375"/>
      <c r="NWW59" s="374"/>
      <c r="NWX59" s="375"/>
      <c r="NWY59" s="374"/>
      <c r="NWZ59" s="375"/>
      <c r="NXA59" s="374"/>
      <c r="NXB59" s="375"/>
      <c r="NXC59" s="374"/>
      <c r="NXD59" s="375"/>
      <c r="NXE59" s="374"/>
      <c r="NXF59" s="375"/>
      <c r="NXG59" s="374"/>
      <c r="NXH59" s="375"/>
      <c r="NXI59" s="374"/>
      <c r="NXJ59" s="375"/>
      <c r="NXK59" s="374"/>
      <c r="NXL59" s="375"/>
      <c r="NXM59" s="374"/>
      <c r="NXN59" s="375"/>
      <c r="NXO59" s="374"/>
      <c r="NXP59" s="375"/>
      <c r="NXQ59" s="374"/>
      <c r="NXR59" s="375"/>
      <c r="NXS59" s="374"/>
      <c r="NXT59" s="375"/>
      <c r="NXU59" s="374"/>
      <c r="NXV59" s="375"/>
      <c r="NXW59" s="374"/>
      <c r="NXX59" s="375"/>
      <c r="NXY59" s="374"/>
      <c r="NXZ59" s="375"/>
      <c r="NYA59" s="374"/>
      <c r="NYB59" s="375"/>
      <c r="NYC59" s="374"/>
      <c r="NYD59" s="375"/>
      <c r="NYE59" s="374"/>
      <c r="NYF59" s="375"/>
      <c r="NYG59" s="374"/>
      <c r="NYH59" s="375"/>
      <c r="NYI59" s="374"/>
      <c r="NYJ59" s="375"/>
      <c r="NYK59" s="374"/>
      <c r="NYL59" s="375"/>
      <c r="NYM59" s="374"/>
      <c r="NYN59" s="375"/>
      <c r="NYO59" s="374"/>
      <c r="NYP59" s="375"/>
      <c r="NYQ59" s="374"/>
      <c r="NYR59" s="375"/>
      <c r="NYS59" s="374"/>
      <c r="NYT59" s="375"/>
      <c r="NYU59" s="374"/>
      <c r="NYV59" s="375"/>
      <c r="NYW59" s="374"/>
      <c r="NYX59" s="375"/>
      <c r="NYY59" s="374"/>
      <c r="NYZ59" s="375"/>
      <c r="NZA59" s="374"/>
      <c r="NZB59" s="375"/>
      <c r="NZC59" s="374"/>
      <c r="NZD59" s="375"/>
      <c r="NZE59" s="374"/>
      <c r="NZF59" s="375"/>
      <c r="NZG59" s="374"/>
      <c r="NZH59" s="375"/>
      <c r="NZI59" s="374"/>
      <c r="NZJ59" s="375"/>
      <c r="NZK59" s="374"/>
      <c r="NZL59" s="375"/>
      <c r="NZM59" s="374"/>
      <c r="NZN59" s="375"/>
      <c r="NZO59" s="374"/>
      <c r="NZP59" s="375"/>
      <c r="NZQ59" s="374"/>
      <c r="NZR59" s="375"/>
      <c r="NZS59" s="374"/>
      <c r="NZT59" s="375"/>
      <c r="NZU59" s="374"/>
      <c r="NZV59" s="375"/>
      <c r="NZW59" s="374"/>
      <c r="NZX59" s="375"/>
      <c r="NZY59" s="374"/>
      <c r="NZZ59" s="375"/>
      <c r="OAA59" s="374"/>
      <c r="OAB59" s="375"/>
      <c r="OAC59" s="374"/>
      <c r="OAD59" s="375"/>
      <c r="OAE59" s="374"/>
      <c r="OAF59" s="375"/>
      <c r="OAG59" s="374"/>
      <c r="OAH59" s="375"/>
      <c r="OAI59" s="374"/>
      <c r="OAJ59" s="375"/>
      <c r="OAK59" s="374"/>
      <c r="OAL59" s="375"/>
      <c r="OAM59" s="374"/>
      <c r="OAN59" s="375"/>
      <c r="OAO59" s="374"/>
      <c r="OAP59" s="375"/>
      <c r="OAQ59" s="374"/>
      <c r="OAR59" s="375"/>
      <c r="OAS59" s="374"/>
      <c r="OAT59" s="375"/>
      <c r="OAU59" s="374"/>
      <c r="OAV59" s="375"/>
      <c r="OAW59" s="374"/>
      <c r="OAX59" s="375"/>
      <c r="OAY59" s="374"/>
      <c r="OAZ59" s="375"/>
      <c r="OBA59" s="374"/>
      <c r="OBB59" s="375"/>
      <c r="OBC59" s="374"/>
      <c r="OBD59" s="375"/>
      <c r="OBE59" s="374"/>
      <c r="OBF59" s="375"/>
      <c r="OBG59" s="374"/>
      <c r="OBH59" s="375"/>
      <c r="OBI59" s="374"/>
      <c r="OBJ59" s="375"/>
      <c r="OBK59" s="374"/>
      <c r="OBL59" s="375"/>
      <c r="OBM59" s="374"/>
      <c r="OBN59" s="375"/>
      <c r="OBO59" s="374"/>
      <c r="OBP59" s="375"/>
      <c r="OBQ59" s="374"/>
      <c r="OBR59" s="375"/>
      <c r="OBS59" s="374"/>
      <c r="OBT59" s="375"/>
      <c r="OBU59" s="374"/>
      <c r="OBV59" s="375"/>
      <c r="OBW59" s="374"/>
      <c r="OBX59" s="375"/>
      <c r="OBY59" s="374"/>
      <c r="OBZ59" s="375"/>
      <c r="OCA59" s="374"/>
      <c r="OCB59" s="375"/>
      <c r="OCC59" s="374"/>
      <c r="OCD59" s="375"/>
      <c r="OCE59" s="374"/>
      <c r="OCF59" s="375"/>
      <c r="OCG59" s="374"/>
      <c r="OCH59" s="375"/>
      <c r="OCI59" s="374"/>
      <c r="OCJ59" s="375"/>
      <c r="OCK59" s="374"/>
      <c r="OCL59" s="375"/>
      <c r="OCM59" s="374"/>
      <c r="OCN59" s="375"/>
      <c r="OCO59" s="374"/>
      <c r="OCP59" s="375"/>
      <c r="OCQ59" s="374"/>
      <c r="OCR59" s="375"/>
      <c r="OCS59" s="374"/>
      <c r="OCT59" s="375"/>
      <c r="OCU59" s="374"/>
      <c r="OCV59" s="375"/>
      <c r="OCW59" s="374"/>
      <c r="OCX59" s="375"/>
      <c r="OCY59" s="374"/>
      <c r="OCZ59" s="375"/>
      <c r="ODA59" s="374"/>
      <c r="ODB59" s="375"/>
      <c r="ODC59" s="374"/>
      <c r="ODD59" s="375"/>
      <c r="ODE59" s="374"/>
      <c r="ODF59" s="375"/>
      <c r="ODG59" s="374"/>
      <c r="ODH59" s="375"/>
      <c r="ODI59" s="374"/>
      <c r="ODJ59" s="375"/>
      <c r="ODK59" s="374"/>
      <c r="ODL59" s="375"/>
      <c r="ODM59" s="374"/>
      <c r="ODN59" s="375"/>
      <c r="ODO59" s="374"/>
      <c r="ODP59" s="375"/>
      <c r="ODQ59" s="374"/>
      <c r="ODR59" s="375"/>
      <c r="ODS59" s="374"/>
      <c r="ODT59" s="375"/>
      <c r="ODU59" s="374"/>
      <c r="ODV59" s="375"/>
      <c r="ODW59" s="374"/>
      <c r="ODX59" s="375"/>
      <c r="ODY59" s="374"/>
      <c r="ODZ59" s="375"/>
      <c r="OEA59" s="374"/>
      <c r="OEB59" s="375"/>
      <c r="OEC59" s="374"/>
      <c r="OED59" s="375"/>
      <c r="OEE59" s="374"/>
      <c r="OEF59" s="375"/>
      <c r="OEG59" s="374"/>
      <c r="OEH59" s="375"/>
      <c r="OEI59" s="374"/>
      <c r="OEJ59" s="375"/>
      <c r="OEK59" s="374"/>
      <c r="OEL59" s="375"/>
      <c r="OEM59" s="374"/>
      <c r="OEN59" s="375"/>
      <c r="OEO59" s="374"/>
      <c r="OEP59" s="375"/>
      <c r="OEQ59" s="374"/>
      <c r="OER59" s="375"/>
      <c r="OES59" s="374"/>
      <c r="OET59" s="375"/>
      <c r="OEU59" s="374"/>
      <c r="OEV59" s="375"/>
      <c r="OEW59" s="374"/>
      <c r="OEX59" s="375"/>
      <c r="OEY59" s="374"/>
      <c r="OEZ59" s="375"/>
      <c r="OFA59" s="374"/>
      <c r="OFB59" s="375"/>
      <c r="OFC59" s="374"/>
      <c r="OFD59" s="375"/>
      <c r="OFE59" s="374"/>
      <c r="OFF59" s="375"/>
      <c r="OFG59" s="374"/>
      <c r="OFH59" s="375"/>
      <c r="OFI59" s="374"/>
      <c r="OFJ59" s="375"/>
      <c r="OFK59" s="374"/>
      <c r="OFL59" s="375"/>
      <c r="OFM59" s="374"/>
      <c r="OFN59" s="375"/>
      <c r="OFO59" s="374"/>
      <c r="OFP59" s="375"/>
      <c r="OFQ59" s="374"/>
      <c r="OFR59" s="375"/>
      <c r="OFS59" s="374"/>
      <c r="OFT59" s="375"/>
      <c r="OFU59" s="374"/>
      <c r="OFV59" s="375"/>
      <c r="OFW59" s="374"/>
      <c r="OFX59" s="375"/>
      <c r="OFY59" s="374"/>
      <c r="OFZ59" s="375"/>
      <c r="OGA59" s="374"/>
      <c r="OGB59" s="375"/>
      <c r="OGC59" s="374"/>
      <c r="OGD59" s="375"/>
      <c r="OGE59" s="374"/>
      <c r="OGF59" s="375"/>
      <c r="OGG59" s="374"/>
      <c r="OGH59" s="375"/>
      <c r="OGI59" s="374"/>
      <c r="OGJ59" s="375"/>
      <c r="OGK59" s="374"/>
      <c r="OGL59" s="375"/>
      <c r="OGM59" s="374"/>
      <c r="OGN59" s="375"/>
      <c r="OGO59" s="374"/>
      <c r="OGP59" s="375"/>
      <c r="OGQ59" s="374"/>
      <c r="OGR59" s="375"/>
      <c r="OGS59" s="374"/>
      <c r="OGT59" s="375"/>
      <c r="OGU59" s="374"/>
      <c r="OGV59" s="375"/>
      <c r="OGW59" s="374"/>
      <c r="OGX59" s="375"/>
      <c r="OGY59" s="374"/>
      <c r="OGZ59" s="375"/>
      <c r="OHA59" s="374"/>
      <c r="OHB59" s="375"/>
      <c r="OHC59" s="374"/>
      <c r="OHD59" s="375"/>
      <c r="OHE59" s="374"/>
      <c r="OHF59" s="375"/>
      <c r="OHG59" s="374"/>
      <c r="OHH59" s="375"/>
      <c r="OHI59" s="374"/>
      <c r="OHJ59" s="375"/>
      <c r="OHK59" s="374"/>
      <c r="OHL59" s="375"/>
      <c r="OHM59" s="374"/>
      <c r="OHN59" s="375"/>
      <c r="OHO59" s="374"/>
      <c r="OHP59" s="375"/>
      <c r="OHQ59" s="374"/>
      <c r="OHR59" s="375"/>
      <c r="OHS59" s="374"/>
      <c r="OHT59" s="375"/>
      <c r="OHU59" s="374"/>
      <c r="OHV59" s="375"/>
      <c r="OHW59" s="374"/>
      <c r="OHX59" s="375"/>
      <c r="OHY59" s="374"/>
      <c r="OHZ59" s="375"/>
      <c r="OIA59" s="374"/>
      <c r="OIB59" s="375"/>
      <c r="OIC59" s="374"/>
      <c r="OID59" s="375"/>
      <c r="OIE59" s="374"/>
      <c r="OIF59" s="375"/>
      <c r="OIG59" s="374"/>
      <c r="OIH59" s="375"/>
      <c r="OII59" s="374"/>
      <c r="OIJ59" s="375"/>
      <c r="OIK59" s="374"/>
      <c r="OIL59" s="375"/>
      <c r="OIM59" s="374"/>
      <c r="OIN59" s="375"/>
      <c r="OIO59" s="374"/>
      <c r="OIP59" s="375"/>
      <c r="OIQ59" s="374"/>
      <c r="OIR59" s="375"/>
      <c r="OIS59" s="374"/>
      <c r="OIT59" s="375"/>
      <c r="OIU59" s="374"/>
      <c r="OIV59" s="375"/>
      <c r="OIW59" s="374"/>
      <c r="OIX59" s="375"/>
      <c r="OIY59" s="374"/>
      <c r="OIZ59" s="375"/>
      <c r="OJA59" s="374"/>
      <c r="OJB59" s="375"/>
      <c r="OJC59" s="374"/>
      <c r="OJD59" s="375"/>
      <c r="OJE59" s="374"/>
      <c r="OJF59" s="375"/>
      <c r="OJG59" s="374"/>
      <c r="OJH59" s="375"/>
      <c r="OJI59" s="374"/>
      <c r="OJJ59" s="375"/>
      <c r="OJK59" s="374"/>
      <c r="OJL59" s="375"/>
      <c r="OJM59" s="374"/>
      <c r="OJN59" s="375"/>
      <c r="OJO59" s="374"/>
      <c r="OJP59" s="375"/>
      <c r="OJQ59" s="374"/>
      <c r="OJR59" s="375"/>
      <c r="OJS59" s="374"/>
      <c r="OJT59" s="375"/>
      <c r="OJU59" s="374"/>
      <c r="OJV59" s="375"/>
      <c r="OJW59" s="374"/>
      <c r="OJX59" s="375"/>
      <c r="OJY59" s="374"/>
      <c r="OJZ59" s="375"/>
      <c r="OKA59" s="374"/>
      <c r="OKB59" s="375"/>
      <c r="OKC59" s="374"/>
      <c r="OKD59" s="375"/>
      <c r="OKE59" s="374"/>
      <c r="OKF59" s="375"/>
      <c r="OKG59" s="374"/>
      <c r="OKH59" s="375"/>
      <c r="OKI59" s="374"/>
      <c r="OKJ59" s="375"/>
      <c r="OKK59" s="374"/>
      <c r="OKL59" s="375"/>
      <c r="OKM59" s="374"/>
      <c r="OKN59" s="375"/>
      <c r="OKO59" s="374"/>
      <c r="OKP59" s="375"/>
      <c r="OKQ59" s="374"/>
      <c r="OKR59" s="375"/>
      <c r="OKS59" s="374"/>
      <c r="OKT59" s="375"/>
      <c r="OKU59" s="374"/>
      <c r="OKV59" s="375"/>
      <c r="OKW59" s="374"/>
      <c r="OKX59" s="375"/>
      <c r="OKY59" s="374"/>
      <c r="OKZ59" s="375"/>
      <c r="OLA59" s="374"/>
      <c r="OLB59" s="375"/>
      <c r="OLC59" s="374"/>
      <c r="OLD59" s="375"/>
      <c r="OLE59" s="374"/>
      <c r="OLF59" s="375"/>
      <c r="OLG59" s="374"/>
      <c r="OLH59" s="375"/>
      <c r="OLI59" s="374"/>
      <c r="OLJ59" s="375"/>
      <c r="OLK59" s="374"/>
      <c r="OLL59" s="375"/>
      <c r="OLM59" s="374"/>
      <c r="OLN59" s="375"/>
      <c r="OLO59" s="374"/>
      <c r="OLP59" s="375"/>
      <c r="OLQ59" s="374"/>
      <c r="OLR59" s="375"/>
      <c r="OLS59" s="374"/>
      <c r="OLT59" s="375"/>
      <c r="OLU59" s="374"/>
      <c r="OLV59" s="375"/>
      <c r="OLW59" s="374"/>
      <c r="OLX59" s="375"/>
      <c r="OLY59" s="374"/>
      <c r="OLZ59" s="375"/>
      <c r="OMA59" s="374"/>
      <c r="OMB59" s="375"/>
      <c r="OMC59" s="374"/>
      <c r="OMD59" s="375"/>
      <c r="OME59" s="374"/>
      <c r="OMF59" s="375"/>
      <c r="OMG59" s="374"/>
      <c r="OMH59" s="375"/>
      <c r="OMI59" s="374"/>
      <c r="OMJ59" s="375"/>
      <c r="OMK59" s="374"/>
      <c r="OML59" s="375"/>
      <c r="OMM59" s="374"/>
      <c r="OMN59" s="375"/>
      <c r="OMO59" s="374"/>
      <c r="OMP59" s="375"/>
      <c r="OMQ59" s="374"/>
      <c r="OMR59" s="375"/>
      <c r="OMS59" s="374"/>
      <c r="OMT59" s="375"/>
      <c r="OMU59" s="374"/>
      <c r="OMV59" s="375"/>
      <c r="OMW59" s="374"/>
      <c r="OMX59" s="375"/>
      <c r="OMY59" s="374"/>
      <c r="OMZ59" s="375"/>
      <c r="ONA59" s="374"/>
      <c r="ONB59" s="375"/>
      <c r="ONC59" s="374"/>
      <c r="OND59" s="375"/>
      <c r="ONE59" s="374"/>
      <c r="ONF59" s="375"/>
      <c r="ONG59" s="374"/>
      <c r="ONH59" s="375"/>
      <c r="ONI59" s="374"/>
      <c r="ONJ59" s="375"/>
      <c r="ONK59" s="374"/>
      <c r="ONL59" s="375"/>
      <c r="ONM59" s="374"/>
      <c r="ONN59" s="375"/>
      <c r="ONO59" s="374"/>
      <c r="ONP59" s="375"/>
      <c r="ONQ59" s="374"/>
      <c r="ONR59" s="375"/>
      <c r="ONS59" s="374"/>
      <c r="ONT59" s="375"/>
      <c r="ONU59" s="374"/>
      <c r="ONV59" s="375"/>
      <c r="ONW59" s="374"/>
      <c r="ONX59" s="375"/>
      <c r="ONY59" s="374"/>
      <c r="ONZ59" s="375"/>
      <c r="OOA59" s="374"/>
      <c r="OOB59" s="375"/>
      <c r="OOC59" s="374"/>
      <c r="OOD59" s="375"/>
      <c r="OOE59" s="374"/>
      <c r="OOF59" s="375"/>
      <c r="OOG59" s="374"/>
      <c r="OOH59" s="375"/>
      <c r="OOI59" s="374"/>
      <c r="OOJ59" s="375"/>
      <c r="OOK59" s="374"/>
      <c r="OOL59" s="375"/>
      <c r="OOM59" s="374"/>
      <c r="OON59" s="375"/>
      <c r="OOO59" s="374"/>
      <c r="OOP59" s="375"/>
      <c r="OOQ59" s="374"/>
      <c r="OOR59" s="375"/>
      <c r="OOS59" s="374"/>
      <c r="OOT59" s="375"/>
      <c r="OOU59" s="374"/>
      <c r="OOV59" s="375"/>
      <c r="OOW59" s="374"/>
      <c r="OOX59" s="375"/>
      <c r="OOY59" s="374"/>
      <c r="OOZ59" s="375"/>
      <c r="OPA59" s="374"/>
      <c r="OPB59" s="375"/>
      <c r="OPC59" s="374"/>
      <c r="OPD59" s="375"/>
      <c r="OPE59" s="374"/>
      <c r="OPF59" s="375"/>
      <c r="OPG59" s="374"/>
      <c r="OPH59" s="375"/>
      <c r="OPI59" s="374"/>
      <c r="OPJ59" s="375"/>
      <c r="OPK59" s="374"/>
      <c r="OPL59" s="375"/>
      <c r="OPM59" s="374"/>
      <c r="OPN59" s="375"/>
      <c r="OPO59" s="374"/>
      <c r="OPP59" s="375"/>
      <c r="OPQ59" s="374"/>
      <c r="OPR59" s="375"/>
      <c r="OPS59" s="374"/>
      <c r="OPT59" s="375"/>
      <c r="OPU59" s="374"/>
      <c r="OPV59" s="375"/>
      <c r="OPW59" s="374"/>
      <c r="OPX59" s="375"/>
      <c r="OPY59" s="374"/>
      <c r="OPZ59" s="375"/>
      <c r="OQA59" s="374"/>
      <c r="OQB59" s="375"/>
      <c r="OQC59" s="374"/>
      <c r="OQD59" s="375"/>
      <c r="OQE59" s="374"/>
      <c r="OQF59" s="375"/>
      <c r="OQG59" s="374"/>
      <c r="OQH59" s="375"/>
      <c r="OQI59" s="374"/>
      <c r="OQJ59" s="375"/>
      <c r="OQK59" s="374"/>
      <c r="OQL59" s="375"/>
      <c r="OQM59" s="374"/>
      <c r="OQN59" s="375"/>
      <c r="OQO59" s="374"/>
      <c r="OQP59" s="375"/>
      <c r="OQQ59" s="374"/>
      <c r="OQR59" s="375"/>
      <c r="OQS59" s="374"/>
      <c r="OQT59" s="375"/>
      <c r="OQU59" s="374"/>
      <c r="OQV59" s="375"/>
      <c r="OQW59" s="374"/>
      <c r="OQX59" s="375"/>
      <c r="OQY59" s="374"/>
      <c r="OQZ59" s="375"/>
      <c r="ORA59" s="374"/>
      <c r="ORB59" s="375"/>
      <c r="ORC59" s="374"/>
      <c r="ORD59" s="375"/>
      <c r="ORE59" s="374"/>
      <c r="ORF59" s="375"/>
      <c r="ORG59" s="374"/>
      <c r="ORH59" s="375"/>
      <c r="ORI59" s="374"/>
      <c r="ORJ59" s="375"/>
      <c r="ORK59" s="374"/>
      <c r="ORL59" s="375"/>
      <c r="ORM59" s="374"/>
      <c r="ORN59" s="375"/>
      <c r="ORO59" s="374"/>
      <c r="ORP59" s="375"/>
      <c r="ORQ59" s="374"/>
      <c r="ORR59" s="375"/>
      <c r="ORS59" s="374"/>
      <c r="ORT59" s="375"/>
      <c r="ORU59" s="374"/>
      <c r="ORV59" s="375"/>
      <c r="ORW59" s="374"/>
      <c r="ORX59" s="375"/>
      <c r="ORY59" s="374"/>
      <c r="ORZ59" s="375"/>
      <c r="OSA59" s="374"/>
      <c r="OSB59" s="375"/>
      <c r="OSC59" s="374"/>
      <c r="OSD59" s="375"/>
      <c r="OSE59" s="374"/>
      <c r="OSF59" s="375"/>
      <c r="OSG59" s="374"/>
      <c r="OSH59" s="375"/>
      <c r="OSI59" s="374"/>
      <c r="OSJ59" s="375"/>
      <c r="OSK59" s="374"/>
      <c r="OSL59" s="375"/>
      <c r="OSM59" s="374"/>
      <c r="OSN59" s="375"/>
      <c r="OSO59" s="374"/>
      <c r="OSP59" s="375"/>
      <c r="OSQ59" s="374"/>
      <c r="OSR59" s="375"/>
      <c r="OSS59" s="374"/>
      <c r="OST59" s="375"/>
      <c r="OSU59" s="374"/>
      <c r="OSV59" s="375"/>
      <c r="OSW59" s="374"/>
      <c r="OSX59" s="375"/>
      <c r="OSY59" s="374"/>
      <c r="OSZ59" s="375"/>
      <c r="OTA59" s="374"/>
      <c r="OTB59" s="375"/>
      <c r="OTC59" s="374"/>
      <c r="OTD59" s="375"/>
      <c r="OTE59" s="374"/>
      <c r="OTF59" s="375"/>
      <c r="OTG59" s="374"/>
      <c r="OTH59" s="375"/>
      <c r="OTI59" s="374"/>
      <c r="OTJ59" s="375"/>
      <c r="OTK59" s="374"/>
      <c r="OTL59" s="375"/>
      <c r="OTM59" s="374"/>
      <c r="OTN59" s="375"/>
      <c r="OTO59" s="374"/>
      <c r="OTP59" s="375"/>
      <c r="OTQ59" s="374"/>
      <c r="OTR59" s="375"/>
      <c r="OTS59" s="374"/>
      <c r="OTT59" s="375"/>
      <c r="OTU59" s="374"/>
      <c r="OTV59" s="375"/>
      <c r="OTW59" s="374"/>
      <c r="OTX59" s="375"/>
      <c r="OTY59" s="374"/>
      <c r="OTZ59" s="375"/>
      <c r="OUA59" s="374"/>
      <c r="OUB59" s="375"/>
      <c r="OUC59" s="374"/>
      <c r="OUD59" s="375"/>
      <c r="OUE59" s="374"/>
      <c r="OUF59" s="375"/>
      <c r="OUG59" s="374"/>
      <c r="OUH59" s="375"/>
      <c r="OUI59" s="374"/>
      <c r="OUJ59" s="375"/>
      <c r="OUK59" s="374"/>
      <c r="OUL59" s="375"/>
      <c r="OUM59" s="374"/>
      <c r="OUN59" s="375"/>
      <c r="OUO59" s="374"/>
      <c r="OUP59" s="375"/>
      <c r="OUQ59" s="374"/>
      <c r="OUR59" s="375"/>
      <c r="OUS59" s="374"/>
      <c r="OUT59" s="375"/>
      <c r="OUU59" s="374"/>
      <c r="OUV59" s="375"/>
      <c r="OUW59" s="374"/>
      <c r="OUX59" s="375"/>
      <c r="OUY59" s="374"/>
      <c r="OUZ59" s="375"/>
      <c r="OVA59" s="374"/>
      <c r="OVB59" s="375"/>
      <c r="OVC59" s="374"/>
      <c r="OVD59" s="375"/>
      <c r="OVE59" s="374"/>
      <c r="OVF59" s="375"/>
      <c r="OVG59" s="374"/>
      <c r="OVH59" s="375"/>
      <c r="OVI59" s="374"/>
      <c r="OVJ59" s="375"/>
      <c r="OVK59" s="374"/>
      <c r="OVL59" s="375"/>
      <c r="OVM59" s="374"/>
      <c r="OVN59" s="375"/>
      <c r="OVO59" s="374"/>
      <c r="OVP59" s="375"/>
      <c r="OVQ59" s="374"/>
      <c r="OVR59" s="375"/>
      <c r="OVS59" s="374"/>
      <c r="OVT59" s="375"/>
      <c r="OVU59" s="374"/>
      <c r="OVV59" s="375"/>
      <c r="OVW59" s="374"/>
      <c r="OVX59" s="375"/>
      <c r="OVY59" s="374"/>
      <c r="OVZ59" s="375"/>
      <c r="OWA59" s="374"/>
      <c r="OWB59" s="375"/>
      <c r="OWC59" s="374"/>
      <c r="OWD59" s="375"/>
      <c r="OWE59" s="374"/>
      <c r="OWF59" s="375"/>
      <c r="OWG59" s="374"/>
      <c r="OWH59" s="375"/>
      <c r="OWI59" s="374"/>
      <c r="OWJ59" s="375"/>
      <c r="OWK59" s="374"/>
      <c r="OWL59" s="375"/>
      <c r="OWM59" s="374"/>
      <c r="OWN59" s="375"/>
      <c r="OWO59" s="374"/>
      <c r="OWP59" s="375"/>
      <c r="OWQ59" s="374"/>
      <c r="OWR59" s="375"/>
      <c r="OWS59" s="374"/>
      <c r="OWT59" s="375"/>
      <c r="OWU59" s="374"/>
      <c r="OWV59" s="375"/>
      <c r="OWW59" s="374"/>
      <c r="OWX59" s="375"/>
      <c r="OWY59" s="374"/>
      <c r="OWZ59" s="375"/>
      <c r="OXA59" s="374"/>
      <c r="OXB59" s="375"/>
      <c r="OXC59" s="374"/>
      <c r="OXD59" s="375"/>
      <c r="OXE59" s="374"/>
      <c r="OXF59" s="375"/>
      <c r="OXG59" s="374"/>
      <c r="OXH59" s="375"/>
      <c r="OXI59" s="374"/>
      <c r="OXJ59" s="375"/>
      <c r="OXK59" s="374"/>
      <c r="OXL59" s="375"/>
      <c r="OXM59" s="374"/>
      <c r="OXN59" s="375"/>
      <c r="OXO59" s="374"/>
      <c r="OXP59" s="375"/>
      <c r="OXQ59" s="374"/>
      <c r="OXR59" s="375"/>
      <c r="OXS59" s="374"/>
      <c r="OXT59" s="375"/>
      <c r="OXU59" s="374"/>
      <c r="OXV59" s="375"/>
      <c r="OXW59" s="374"/>
      <c r="OXX59" s="375"/>
      <c r="OXY59" s="374"/>
      <c r="OXZ59" s="375"/>
      <c r="OYA59" s="374"/>
      <c r="OYB59" s="375"/>
      <c r="OYC59" s="374"/>
      <c r="OYD59" s="375"/>
      <c r="OYE59" s="374"/>
      <c r="OYF59" s="375"/>
      <c r="OYG59" s="374"/>
      <c r="OYH59" s="375"/>
      <c r="OYI59" s="374"/>
      <c r="OYJ59" s="375"/>
      <c r="OYK59" s="374"/>
      <c r="OYL59" s="375"/>
      <c r="OYM59" s="374"/>
      <c r="OYN59" s="375"/>
      <c r="OYO59" s="374"/>
      <c r="OYP59" s="375"/>
      <c r="OYQ59" s="374"/>
      <c r="OYR59" s="375"/>
      <c r="OYS59" s="374"/>
      <c r="OYT59" s="375"/>
      <c r="OYU59" s="374"/>
      <c r="OYV59" s="375"/>
      <c r="OYW59" s="374"/>
      <c r="OYX59" s="375"/>
      <c r="OYY59" s="374"/>
      <c r="OYZ59" s="375"/>
      <c r="OZA59" s="374"/>
      <c r="OZB59" s="375"/>
      <c r="OZC59" s="374"/>
      <c r="OZD59" s="375"/>
      <c r="OZE59" s="374"/>
      <c r="OZF59" s="375"/>
      <c r="OZG59" s="374"/>
      <c r="OZH59" s="375"/>
      <c r="OZI59" s="374"/>
      <c r="OZJ59" s="375"/>
      <c r="OZK59" s="374"/>
      <c r="OZL59" s="375"/>
      <c r="OZM59" s="374"/>
      <c r="OZN59" s="375"/>
      <c r="OZO59" s="374"/>
      <c r="OZP59" s="375"/>
      <c r="OZQ59" s="374"/>
      <c r="OZR59" s="375"/>
      <c r="OZS59" s="374"/>
      <c r="OZT59" s="375"/>
      <c r="OZU59" s="374"/>
      <c r="OZV59" s="375"/>
      <c r="OZW59" s="374"/>
      <c r="OZX59" s="375"/>
      <c r="OZY59" s="374"/>
      <c r="OZZ59" s="375"/>
      <c r="PAA59" s="374"/>
      <c r="PAB59" s="375"/>
      <c r="PAC59" s="374"/>
      <c r="PAD59" s="375"/>
      <c r="PAE59" s="374"/>
      <c r="PAF59" s="375"/>
      <c r="PAG59" s="374"/>
      <c r="PAH59" s="375"/>
      <c r="PAI59" s="374"/>
      <c r="PAJ59" s="375"/>
      <c r="PAK59" s="374"/>
      <c r="PAL59" s="375"/>
      <c r="PAM59" s="374"/>
      <c r="PAN59" s="375"/>
      <c r="PAO59" s="374"/>
      <c r="PAP59" s="375"/>
      <c r="PAQ59" s="374"/>
      <c r="PAR59" s="375"/>
      <c r="PAS59" s="374"/>
      <c r="PAT59" s="375"/>
      <c r="PAU59" s="374"/>
      <c r="PAV59" s="375"/>
      <c r="PAW59" s="374"/>
      <c r="PAX59" s="375"/>
      <c r="PAY59" s="374"/>
      <c r="PAZ59" s="375"/>
      <c r="PBA59" s="374"/>
      <c r="PBB59" s="375"/>
      <c r="PBC59" s="374"/>
      <c r="PBD59" s="375"/>
      <c r="PBE59" s="374"/>
      <c r="PBF59" s="375"/>
      <c r="PBG59" s="374"/>
      <c r="PBH59" s="375"/>
      <c r="PBI59" s="374"/>
      <c r="PBJ59" s="375"/>
      <c r="PBK59" s="374"/>
      <c r="PBL59" s="375"/>
      <c r="PBM59" s="374"/>
      <c r="PBN59" s="375"/>
      <c r="PBO59" s="374"/>
      <c r="PBP59" s="375"/>
      <c r="PBQ59" s="374"/>
      <c r="PBR59" s="375"/>
      <c r="PBS59" s="374"/>
      <c r="PBT59" s="375"/>
      <c r="PBU59" s="374"/>
      <c r="PBV59" s="375"/>
      <c r="PBW59" s="374"/>
      <c r="PBX59" s="375"/>
      <c r="PBY59" s="374"/>
      <c r="PBZ59" s="375"/>
      <c r="PCA59" s="374"/>
      <c r="PCB59" s="375"/>
      <c r="PCC59" s="374"/>
      <c r="PCD59" s="375"/>
      <c r="PCE59" s="374"/>
      <c r="PCF59" s="375"/>
      <c r="PCG59" s="374"/>
      <c r="PCH59" s="375"/>
      <c r="PCI59" s="374"/>
      <c r="PCJ59" s="375"/>
      <c r="PCK59" s="374"/>
      <c r="PCL59" s="375"/>
      <c r="PCM59" s="374"/>
      <c r="PCN59" s="375"/>
      <c r="PCO59" s="374"/>
      <c r="PCP59" s="375"/>
      <c r="PCQ59" s="374"/>
      <c r="PCR59" s="375"/>
      <c r="PCS59" s="374"/>
      <c r="PCT59" s="375"/>
      <c r="PCU59" s="374"/>
      <c r="PCV59" s="375"/>
      <c r="PCW59" s="374"/>
      <c r="PCX59" s="375"/>
      <c r="PCY59" s="374"/>
      <c r="PCZ59" s="375"/>
      <c r="PDA59" s="374"/>
      <c r="PDB59" s="375"/>
      <c r="PDC59" s="374"/>
      <c r="PDD59" s="375"/>
      <c r="PDE59" s="374"/>
      <c r="PDF59" s="375"/>
      <c r="PDG59" s="374"/>
      <c r="PDH59" s="375"/>
      <c r="PDI59" s="374"/>
      <c r="PDJ59" s="375"/>
      <c r="PDK59" s="374"/>
      <c r="PDL59" s="375"/>
      <c r="PDM59" s="374"/>
      <c r="PDN59" s="375"/>
      <c r="PDO59" s="374"/>
      <c r="PDP59" s="375"/>
      <c r="PDQ59" s="374"/>
      <c r="PDR59" s="375"/>
      <c r="PDS59" s="374"/>
      <c r="PDT59" s="375"/>
      <c r="PDU59" s="374"/>
      <c r="PDV59" s="375"/>
      <c r="PDW59" s="374"/>
      <c r="PDX59" s="375"/>
      <c r="PDY59" s="374"/>
      <c r="PDZ59" s="375"/>
      <c r="PEA59" s="374"/>
      <c r="PEB59" s="375"/>
      <c r="PEC59" s="374"/>
      <c r="PED59" s="375"/>
      <c r="PEE59" s="374"/>
      <c r="PEF59" s="375"/>
      <c r="PEG59" s="374"/>
      <c r="PEH59" s="375"/>
      <c r="PEI59" s="374"/>
      <c r="PEJ59" s="375"/>
      <c r="PEK59" s="374"/>
      <c r="PEL59" s="375"/>
      <c r="PEM59" s="374"/>
      <c r="PEN59" s="375"/>
      <c r="PEO59" s="374"/>
      <c r="PEP59" s="375"/>
      <c r="PEQ59" s="374"/>
      <c r="PER59" s="375"/>
      <c r="PES59" s="374"/>
      <c r="PET59" s="375"/>
      <c r="PEU59" s="374"/>
      <c r="PEV59" s="375"/>
      <c r="PEW59" s="374"/>
      <c r="PEX59" s="375"/>
      <c r="PEY59" s="374"/>
      <c r="PEZ59" s="375"/>
      <c r="PFA59" s="374"/>
      <c r="PFB59" s="375"/>
      <c r="PFC59" s="374"/>
      <c r="PFD59" s="375"/>
      <c r="PFE59" s="374"/>
      <c r="PFF59" s="375"/>
      <c r="PFG59" s="374"/>
      <c r="PFH59" s="375"/>
      <c r="PFI59" s="374"/>
      <c r="PFJ59" s="375"/>
      <c r="PFK59" s="374"/>
      <c r="PFL59" s="375"/>
      <c r="PFM59" s="374"/>
      <c r="PFN59" s="375"/>
      <c r="PFO59" s="374"/>
      <c r="PFP59" s="375"/>
      <c r="PFQ59" s="374"/>
      <c r="PFR59" s="375"/>
      <c r="PFS59" s="374"/>
      <c r="PFT59" s="375"/>
      <c r="PFU59" s="374"/>
      <c r="PFV59" s="375"/>
      <c r="PFW59" s="374"/>
      <c r="PFX59" s="375"/>
      <c r="PFY59" s="374"/>
      <c r="PFZ59" s="375"/>
      <c r="PGA59" s="374"/>
      <c r="PGB59" s="375"/>
      <c r="PGC59" s="374"/>
      <c r="PGD59" s="375"/>
      <c r="PGE59" s="374"/>
      <c r="PGF59" s="375"/>
      <c r="PGG59" s="374"/>
      <c r="PGH59" s="375"/>
      <c r="PGI59" s="374"/>
      <c r="PGJ59" s="375"/>
      <c r="PGK59" s="374"/>
      <c r="PGL59" s="375"/>
      <c r="PGM59" s="374"/>
      <c r="PGN59" s="375"/>
      <c r="PGO59" s="374"/>
      <c r="PGP59" s="375"/>
      <c r="PGQ59" s="374"/>
      <c r="PGR59" s="375"/>
      <c r="PGS59" s="374"/>
      <c r="PGT59" s="375"/>
      <c r="PGU59" s="374"/>
      <c r="PGV59" s="375"/>
      <c r="PGW59" s="374"/>
      <c r="PGX59" s="375"/>
      <c r="PGY59" s="374"/>
      <c r="PGZ59" s="375"/>
      <c r="PHA59" s="374"/>
      <c r="PHB59" s="375"/>
      <c r="PHC59" s="374"/>
      <c r="PHD59" s="375"/>
      <c r="PHE59" s="374"/>
      <c r="PHF59" s="375"/>
      <c r="PHG59" s="374"/>
      <c r="PHH59" s="375"/>
      <c r="PHI59" s="374"/>
      <c r="PHJ59" s="375"/>
      <c r="PHK59" s="374"/>
      <c r="PHL59" s="375"/>
      <c r="PHM59" s="374"/>
      <c r="PHN59" s="375"/>
      <c r="PHO59" s="374"/>
      <c r="PHP59" s="375"/>
      <c r="PHQ59" s="374"/>
      <c r="PHR59" s="375"/>
      <c r="PHS59" s="374"/>
      <c r="PHT59" s="375"/>
      <c r="PHU59" s="374"/>
      <c r="PHV59" s="375"/>
      <c r="PHW59" s="374"/>
      <c r="PHX59" s="375"/>
      <c r="PHY59" s="374"/>
      <c r="PHZ59" s="375"/>
      <c r="PIA59" s="374"/>
      <c r="PIB59" s="375"/>
      <c r="PIC59" s="374"/>
      <c r="PID59" s="375"/>
      <c r="PIE59" s="374"/>
      <c r="PIF59" s="375"/>
      <c r="PIG59" s="374"/>
      <c r="PIH59" s="375"/>
      <c r="PII59" s="374"/>
      <c r="PIJ59" s="375"/>
      <c r="PIK59" s="374"/>
      <c r="PIL59" s="375"/>
      <c r="PIM59" s="374"/>
      <c r="PIN59" s="375"/>
      <c r="PIO59" s="374"/>
      <c r="PIP59" s="375"/>
      <c r="PIQ59" s="374"/>
      <c r="PIR59" s="375"/>
      <c r="PIS59" s="374"/>
      <c r="PIT59" s="375"/>
      <c r="PIU59" s="374"/>
      <c r="PIV59" s="375"/>
      <c r="PIW59" s="374"/>
      <c r="PIX59" s="375"/>
      <c r="PIY59" s="374"/>
      <c r="PIZ59" s="375"/>
      <c r="PJA59" s="374"/>
      <c r="PJB59" s="375"/>
      <c r="PJC59" s="374"/>
      <c r="PJD59" s="375"/>
      <c r="PJE59" s="374"/>
      <c r="PJF59" s="375"/>
      <c r="PJG59" s="374"/>
      <c r="PJH59" s="375"/>
      <c r="PJI59" s="374"/>
      <c r="PJJ59" s="375"/>
      <c r="PJK59" s="374"/>
      <c r="PJL59" s="375"/>
      <c r="PJM59" s="374"/>
      <c r="PJN59" s="375"/>
      <c r="PJO59" s="374"/>
      <c r="PJP59" s="375"/>
      <c r="PJQ59" s="374"/>
      <c r="PJR59" s="375"/>
      <c r="PJS59" s="374"/>
      <c r="PJT59" s="375"/>
      <c r="PJU59" s="374"/>
      <c r="PJV59" s="375"/>
      <c r="PJW59" s="374"/>
      <c r="PJX59" s="375"/>
      <c r="PJY59" s="374"/>
      <c r="PJZ59" s="375"/>
      <c r="PKA59" s="374"/>
      <c r="PKB59" s="375"/>
      <c r="PKC59" s="374"/>
      <c r="PKD59" s="375"/>
      <c r="PKE59" s="374"/>
      <c r="PKF59" s="375"/>
      <c r="PKG59" s="374"/>
      <c r="PKH59" s="375"/>
      <c r="PKI59" s="374"/>
      <c r="PKJ59" s="375"/>
      <c r="PKK59" s="374"/>
      <c r="PKL59" s="375"/>
      <c r="PKM59" s="374"/>
      <c r="PKN59" s="375"/>
      <c r="PKO59" s="374"/>
      <c r="PKP59" s="375"/>
      <c r="PKQ59" s="374"/>
      <c r="PKR59" s="375"/>
      <c r="PKS59" s="374"/>
      <c r="PKT59" s="375"/>
      <c r="PKU59" s="374"/>
      <c r="PKV59" s="375"/>
      <c r="PKW59" s="374"/>
      <c r="PKX59" s="375"/>
      <c r="PKY59" s="374"/>
      <c r="PKZ59" s="375"/>
      <c r="PLA59" s="374"/>
      <c r="PLB59" s="375"/>
      <c r="PLC59" s="374"/>
      <c r="PLD59" s="375"/>
      <c r="PLE59" s="374"/>
      <c r="PLF59" s="375"/>
      <c r="PLG59" s="374"/>
      <c r="PLH59" s="375"/>
      <c r="PLI59" s="374"/>
      <c r="PLJ59" s="375"/>
      <c r="PLK59" s="374"/>
      <c r="PLL59" s="375"/>
      <c r="PLM59" s="374"/>
      <c r="PLN59" s="375"/>
      <c r="PLO59" s="374"/>
      <c r="PLP59" s="375"/>
      <c r="PLQ59" s="374"/>
      <c r="PLR59" s="375"/>
      <c r="PLS59" s="374"/>
      <c r="PLT59" s="375"/>
      <c r="PLU59" s="374"/>
      <c r="PLV59" s="375"/>
      <c r="PLW59" s="374"/>
      <c r="PLX59" s="375"/>
      <c r="PLY59" s="374"/>
      <c r="PLZ59" s="375"/>
      <c r="PMA59" s="374"/>
      <c r="PMB59" s="375"/>
      <c r="PMC59" s="374"/>
      <c r="PMD59" s="375"/>
      <c r="PME59" s="374"/>
      <c r="PMF59" s="375"/>
      <c r="PMG59" s="374"/>
      <c r="PMH59" s="375"/>
      <c r="PMI59" s="374"/>
      <c r="PMJ59" s="375"/>
      <c r="PMK59" s="374"/>
      <c r="PML59" s="375"/>
      <c r="PMM59" s="374"/>
      <c r="PMN59" s="375"/>
      <c r="PMO59" s="374"/>
      <c r="PMP59" s="375"/>
      <c r="PMQ59" s="374"/>
      <c r="PMR59" s="375"/>
      <c r="PMS59" s="374"/>
      <c r="PMT59" s="375"/>
      <c r="PMU59" s="374"/>
      <c r="PMV59" s="375"/>
      <c r="PMW59" s="374"/>
      <c r="PMX59" s="375"/>
      <c r="PMY59" s="374"/>
      <c r="PMZ59" s="375"/>
      <c r="PNA59" s="374"/>
      <c r="PNB59" s="375"/>
      <c r="PNC59" s="374"/>
      <c r="PND59" s="375"/>
      <c r="PNE59" s="374"/>
      <c r="PNF59" s="375"/>
      <c r="PNG59" s="374"/>
      <c r="PNH59" s="375"/>
      <c r="PNI59" s="374"/>
      <c r="PNJ59" s="375"/>
      <c r="PNK59" s="374"/>
      <c r="PNL59" s="375"/>
      <c r="PNM59" s="374"/>
      <c r="PNN59" s="375"/>
      <c r="PNO59" s="374"/>
      <c r="PNP59" s="375"/>
      <c r="PNQ59" s="374"/>
      <c r="PNR59" s="375"/>
      <c r="PNS59" s="374"/>
      <c r="PNT59" s="375"/>
      <c r="PNU59" s="374"/>
      <c r="PNV59" s="375"/>
      <c r="PNW59" s="374"/>
      <c r="PNX59" s="375"/>
      <c r="PNY59" s="374"/>
      <c r="PNZ59" s="375"/>
      <c r="POA59" s="374"/>
      <c r="POB59" s="375"/>
      <c r="POC59" s="374"/>
      <c r="POD59" s="375"/>
      <c r="POE59" s="374"/>
      <c r="POF59" s="375"/>
      <c r="POG59" s="374"/>
      <c r="POH59" s="375"/>
      <c r="POI59" s="374"/>
      <c r="POJ59" s="375"/>
      <c r="POK59" s="374"/>
      <c r="POL59" s="375"/>
      <c r="POM59" s="374"/>
      <c r="PON59" s="375"/>
      <c r="POO59" s="374"/>
      <c r="POP59" s="375"/>
      <c r="POQ59" s="374"/>
      <c r="POR59" s="375"/>
      <c r="POS59" s="374"/>
      <c r="POT59" s="375"/>
      <c r="POU59" s="374"/>
      <c r="POV59" s="375"/>
      <c r="POW59" s="374"/>
      <c r="POX59" s="375"/>
      <c r="POY59" s="374"/>
      <c r="POZ59" s="375"/>
      <c r="PPA59" s="374"/>
      <c r="PPB59" s="375"/>
      <c r="PPC59" s="374"/>
      <c r="PPD59" s="375"/>
      <c r="PPE59" s="374"/>
      <c r="PPF59" s="375"/>
      <c r="PPG59" s="374"/>
      <c r="PPH59" s="375"/>
      <c r="PPI59" s="374"/>
      <c r="PPJ59" s="375"/>
      <c r="PPK59" s="374"/>
      <c r="PPL59" s="375"/>
      <c r="PPM59" s="374"/>
      <c r="PPN59" s="375"/>
      <c r="PPO59" s="374"/>
      <c r="PPP59" s="375"/>
      <c r="PPQ59" s="374"/>
      <c r="PPR59" s="375"/>
      <c r="PPS59" s="374"/>
      <c r="PPT59" s="375"/>
      <c r="PPU59" s="374"/>
      <c r="PPV59" s="375"/>
      <c r="PPW59" s="374"/>
      <c r="PPX59" s="375"/>
      <c r="PPY59" s="374"/>
      <c r="PPZ59" s="375"/>
      <c r="PQA59" s="374"/>
      <c r="PQB59" s="375"/>
      <c r="PQC59" s="374"/>
      <c r="PQD59" s="375"/>
      <c r="PQE59" s="374"/>
      <c r="PQF59" s="375"/>
      <c r="PQG59" s="374"/>
      <c r="PQH59" s="375"/>
      <c r="PQI59" s="374"/>
      <c r="PQJ59" s="375"/>
      <c r="PQK59" s="374"/>
      <c r="PQL59" s="375"/>
      <c r="PQM59" s="374"/>
      <c r="PQN59" s="375"/>
      <c r="PQO59" s="374"/>
      <c r="PQP59" s="375"/>
      <c r="PQQ59" s="374"/>
      <c r="PQR59" s="375"/>
      <c r="PQS59" s="374"/>
      <c r="PQT59" s="375"/>
      <c r="PQU59" s="374"/>
      <c r="PQV59" s="375"/>
      <c r="PQW59" s="374"/>
      <c r="PQX59" s="375"/>
      <c r="PQY59" s="374"/>
      <c r="PQZ59" s="375"/>
      <c r="PRA59" s="374"/>
      <c r="PRB59" s="375"/>
      <c r="PRC59" s="374"/>
      <c r="PRD59" s="375"/>
      <c r="PRE59" s="374"/>
      <c r="PRF59" s="375"/>
      <c r="PRG59" s="374"/>
      <c r="PRH59" s="375"/>
      <c r="PRI59" s="374"/>
      <c r="PRJ59" s="375"/>
      <c r="PRK59" s="374"/>
      <c r="PRL59" s="375"/>
      <c r="PRM59" s="374"/>
      <c r="PRN59" s="375"/>
      <c r="PRO59" s="374"/>
      <c r="PRP59" s="375"/>
      <c r="PRQ59" s="374"/>
      <c r="PRR59" s="375"/>
      <c r="PRS59" s="374"/>
      <c r="PRT59" s="375"/>
      <c r="PRU59" s="374"/>
      <c r="PRV59" s="375"/>
      <c r="PRW59" s="374"/>
      <c r="PRX59" s="375"/>
      <c r="PRY59" s="374"/>
      <c r="PRZ59" s="375"/>
      <c r="PSA59" s="374"/>
      <c r="PSB59" s="375"/>
      <c r="PSC59" s="374"/>
      <c r="PSD59" s="375"/>
      <c r="PSE59" s="374"/>
      <c r="PSF59" s="375"/>
      <c r="PSG59" s="374"/>
      <c r="PSH59" s="375"/>
      <c r="PSI59" s="374"/>
      <c r="PSJ59" s="375"/>
      <c r="PSK59" s="374"/>
      <c r="PSL59" s="375"/>
      <c r="PSM59" s="374"/>
      <c r="PSN59" s="375"/>
      <c r="PSO59" s="374"/>
      <c r="PSP59" s="375"/>
      <c r="PSQ59" s="374"/>
      <c r="PSR59" s="375"/>
      <c r="PSS59" s="374"/>
      <c r="PST59" s="375"/>
      <c r="PSU59" s="374"/>
      <c r="PSV59" s="375"/>
      <c r="PSW59" s="374"/>
      <c r="PSX59" s="375"/>
      <c r="PSY59" s="374"/>
      <c r="PSZ59" s="375"/>
      <c r="PTA59" s="374"/>
      <c r="PTB59" s="375"/>
      <c r="PTC59" s="374"/>
      <c r="PTD59" s="375"/>
      <c r="PTE59" s="374"/>
      <c r="PTF59" s="375"/>
      <c r="PTG59" s="374"/>
      <c r="PTH59" s="375"/>
      <c r="PTI59" s="374"/>
      <c r="PTJ59" s="375"/>
      <c r="PTK59" s="374"/>
      <c r="PTL59" s="375"/>
      <c r="PTM59" s="374"/>
      <c r="PTN59" s="375"/>
      <c r="PTO59" s="374"/>
      <c r="PTP59" s="375"/>
      <c r="PTQ59" s="374"/>
      <c r="PTR59" s="375"/>
      <c r="PTS59" s="374"/>
      <c r="PTT59" s="375"/>
      <c r="PTU59" s="374"/>
      <c r="PTV59" s="375"/>
      <c r="PTW59" s="374"/>
      <c r="PTX59" s="375"/>
      <c r="PTY59" s="374"/>
      <c r="PTZ59" s="375"/>
      <c r="PUA59" s="374"/>
      <c r="PUB59" s="375"/>
      <c r="PUC59" s="374"/>
      <c r="PUD59" s="375"/>
      <c r="PUE59" s="374"/>
      <c r="PUF59" s="375"/>
      <c r="PUG59" s="374"/>
      <c r="PUH59" s="375"/>
      <c r="PUI59" s="374"/>
      <c r="PUJ59" s="375"/>
      <c r="PUK59" s="374"/>
      <c r="PUL59" s="375"/>
      <c r="PUM59" s="374"/>
      <c r="PUN59" s="375"/>
      <c r="PUO59" s="374"/>
      <c r="PUP59" s="375"/>
      <c r="PUQ59" s="374"/>
      <c r="PUR59" s="375"/>
      <c r="PUS59" s="374"/>
      <c r="PUT59" s="375"/>
      <c r="PUU59" s="374"/>
      <c r="PUV59" s="375"/>
      <c r="PUW59" s="374"/>
      <c r="PUX59" s="375"/>
      <c r="PUY59" s="374"/>
      <c r="PUZ59" s="375"/>
      <c r="PVA59" s="374"/>
      <c r="PVB59" s="375"/>
      <c r="PVC59" s="374"/>
      <c r="PVD59" s="375"/>
      <c r="PVE59" s="374"/>
      <c r="PVF59" s="375"/>
      <c r="PVG59" s="374"/>
      <c r="PVH59" s="375"/>
      <c r="PVI59" s="374"/>
      <c r="PVJ59" s="375"/>
      <c r="PVK59" s="374"/>
      <c r="PVL59" s="375"/>
      <c r="PVM59" s="374"/>
      <c r="PVN59" s="375"/>
      <c r="PVO59" s="374"/>
      <c r="PVP59" s="375"/>
      <c r="PVQ59" s="374"/>
      <c r="PVR59" s="375"/>
      <c r="PVS59" s="374"/>
      <c r="PVT59" s="375"/>
      <c r="PVU59" s="374"/>
      <c r="PVV59" s="375"/>
      <c r="PVW59" s="374"/>
      <c r="PVX59" s="375"/>
      <c r="PVY59" s="374"/>
      <c r="PVZ59" s="375"/>
      <c r="PWA59" s="374"/>
      <c r="PWB59" s="375"/>
      <c r="PWC59" s="374"/>
      <c r="PWD59" s="375"/>
      <c r="PWE59" s="374"/>
      <c r="PWF59" s="375"/>
      <c r="PWG59" s="374"/>
      <c r="PWH59" s="375"/>
      <c r="PWI59" s="374"/>
      <c r="PWJ59" s="375"/>
      <c r="PWK59" s="374"/>
      <c r="PWL59" s="375"/>
      <c r="PWM59" s="374"/>
      <c r="PWN59" s="375"/>
      <c r="PWO59" s="374"/>
      <c r="PWP59" s="375"/>
      <c r="PWQ59" s="374"/>
      <c r="PWR59" s="375"/>
      <c r="PWS59" s="374"/>
      <c r="PWT59" s="375"/>
      <c r="PWU59" s="374"/>
      <c r="PWV59" s="375"/>
      <c r="PWW59" s="374"/>
      <c r="PWX59" s="375"/>
      <c r="PWY59" s="374"/>
      <c r="PWZ59" s="375"/>
      <c r="PXA59" s="374"/>
      <c r="PXB59" s="375"/>
      <c r="PXC59" s="374"/>
      <c r="PXD59" s="375"/>
      <c r="PXE59" s="374"/>
      <c r="PXF59" s="375"/>
      <c r="PXG59" s="374"/>
      <c r="PXH59" s="375"/>
      <c r="PXI59" s="374"/>
      <c r="PXJ59" s="375"/>
      <c r="PXK59" s="374"/>
      <c r="PXL59" s="375"/>
      <c r="PXM59" s="374"/>
      <c r="PXN59" s="375"/>
      <c r="PXO59" s="374"/>
      <c r="PXP59" s="375"/>
      <c r="PXQ59" s="374"/>
      <c r="PXR59" s="375"/>
      <c r="PXS59" s="374"/>
      <c r="PXT59" s="375"/>
      <c r="PXU59" s="374"/>
      <c r="PXV59" s="375"/>
      <c r="PXW59" s="374"/>
      <c r="PXX59" s="375"/>
      <c r="PXY59" s="374"/>
      <c r="PXZ59" s="375"/>
      <c r="PYA59" s="374"/>
      <c r="PYB59" s="375"/>
      <c r="PYC59" s="374"/>
      <c r="PYD59" s="375"/>
      <c r="PYE59" s="374"/>
      <c r="PYF59" s="375"/>
      <c r="PYG59" s="374"/>
      <c r="PYH59" s="375"/>
      <c r="PYI59" s="374"/>
      <c r="PYJ59" s="375"/>
      <c r="PYK59" s="374"/>
      <c r="PYL59" s="375"/>
      <c r="PYM59" s="374"/>
      <c r="PYN59" s="375"/>
      <c r="PYO59" s="374"/>
      <c r="PYP59" s="375"/>
      <c r="PYQ59" s="374"/>
      <c r="PYR59" s="375"/>
      <c r="PYS59" s="374"/>
      <c r="PYT59" s="375"/>
      <c r="PYU59" s="374"/>
      <c r="PYV59" s="375"/>
      <c r="PYW59" s="374"/>
      <c r="PYX59" s="375"/>
      <c r="PYY59" s="374"/>
      <c r="PYZ59" s="375"/>
      <c r="PZA59" s="374"/>
      <c r="PZB59" s="375"/>
      <c r="PZC59" s="374"/>
      <c r="PZD59" s="375"/>
      <c r="PZE59" s="374"/>
      <c r="PZF59" s="375"/>
      <c r="PZG59" s="374"/>
      <c r="PZH59" s="375"/>
      <c r="PZI59" s="374"/>
      <c r="PZJ59" s="375"/>
      <c r="PZK59" s="374"/>
      <c r="PZL59" s="375"/>
      <c r="PZM59" s="374"/>
      <c r="PZN59" s="375"/>
      <c r="PZO59" s="374"/>
      <c r="PZP59" s="375"/>
      <c r="PZQ59" s="374"/>
      <c r="PZR59" s="375"/>
      <c r="PZS59" s="374"/>
      <c r="PZT59" s="375"/>
      <c r="PZU59" s="374"/>
      <c r="PZV59" s="375"/>
      <c r="PZW59" s="374"/>
      <c r="PZX59" s="375"/>
      <c r="PZY59" s="374"/>
      <c r="PZZ59" s="375"/>
      <c r="QAA59" s="374"/>
      <c r="QAB59" s="375"/>
      <c r="QAC59" s="374"/>
      <c r="QAD59" s="375"/>
      <c r="QAE59" s="374"/>
      <c r="QAF59" s="375"/>
      <c r="QAG59" s="374"/>
      <c r="QAH59" s="375"/>
      <c r="QAI59" s="374"/>
      <c r="QAJ59" s="375"/>
      <c r="QAK59" s="374"/>
      <c r="QAL59" s="375"/>
      <c r="QAM59" s="374"/>
      <c r="QAN59" s="375"/>
      <c r="QAO59" s="374"/>
      <c r="QAP59" s="375"/>
      <c r="QAQ59" s="374"/>
      <c r="QAR59" s="375"/>
      <c r="QAS59" s="374"/>
      <c r="QAT59" s="375"/>
      <c r="QAU59" s="374"/>
      <c r="QAV59" s="375"/>
      <c r="QAW59" s="374"/>
      <c r="QAX59" s="375"/>
      <c r="QAY59" s="374"/>
      <c r="QAZ59" s="375"/>
      <c r="QBA59" s="374"/>
      <c r="QBB59" s="375"/>
      <c r="QBC59" s="374"/>
      <c r="QBD59" s="375"/>
      <c r="QBE59" s="374"/>
      <c r="QBF59" s="375"/>
      <c r="QBG59" s="374"/>
      <c r="QBH59" s="375"/>
      <c r="QBI59" s="374"/>
      <c r="QBJ59" s="375"/>
      <c r="QBK59" s="374"/>
      <c r="QBL59" s="375"/>
      <c r="QBM59" s="374"/>
      <c r="QBN59" s="375"/>
      <c r="QBO59" s="374"/>
      <c r="QBP59" s="375"/>
      <c r="QBQ59" s="374"/>
      <c r="QBR59" s="375"/>
      <c r="QBS59" s="374"/>
      <c r="QBT59" s="375"/>
      <c r="QBU59" s="374"/>
      <c r="QBV59" s="375"/>
      <c r="QBW59" s="374"/>
      <c r="QBX59" s="375"/>
      <c r="QBY59" s="374"/>
      <c r="QBZ59" s="375"/>
      <c r="QCA59" s="374"/>
      <c r="QCB59" s="375"/>
      <c r="QCC59" s="374"/>
      <c r="QCD59" s="375"/>
      <c r="QCE59" s="374"/>
      <c r="QCF59" s="375"/>
      <c r="QCG59" s="374"/>
      <c r="QCH59" s="375"/>
      <c r="QCI59" s="374"/>
      <c r="QCJ59" s="375"/>
      <c r="QCK59" s="374"/>
      <c r="QCL59" s="375"/>
      <c r="QCM59" s="374"/>
      <c r="QCN59" s="375"/>
      <c r="QCO59" s="374"/>
      <c r="QCP59" s="375"/>
      <c r="QCQ59" s="374"/>
      <c r="QCR59" s="375"/>
      <c r="QCS59" s="374"/>
      <c r="QCT59" s="375"/>
      <c r="QCU59" s="374"/>
      <c r="QCV59" s="375"/>
      <c r="QCW59" s="374"/>
      <c r="QCX59" s="375"/>
      <c r="QCY59" s="374"/>
      <c r="QCZ59" s="375"/>
      <c r="QDA59" s="374"/>
      <c r="QDB59" s="375"/>
      <c r="QDC59" s="374"/>
      <c r="QDD59" s="375"/>
      <c r="QDE59" s="374"/>
      <c r="QDF59" s="375"/>
      <c r="QDG59" s="374"/>
      <c r="QDH59" s="375"/>
      <c r="QDI59" s="374"/>
      <c r="QDJ59" s="375"/>
      <c r="QDK59" s="374"/>
      <c r="QDL59" s="375"/>
      <c r="QDM59" s="374"/>
      <c r="QDN59" s="375"/>
      <c r="QDO59" s="374"/>
      <c r="QDP59" s="375"/>
      <c r="QDQ59" s="374"/>
      <c r="QDR59" s="375"/>
      <c r="QDS59" s="374"/>
      <c r="QDT59" s="375"/>
      <c r="QDU59" s="374"/>
      <c r="QDV59" s="375"/>
      <c r="QDW59" s="374"/>
      <c r="QDX59" s="375"/>
      <c r="QDY59" s="374"/>
      <c r="QDZ59" s="375"/>
      <c r="QEA59" s="374"/>
      <c r="QEB59" s="375"/>
      <c r="QEC59" s="374"/>
      <c r="QED59" s="375"/>
      <c r="QEE59" s="374"/>
      <c r="QEF59" s="375"/>
      <c r="QEG59" s="374"/>
      <c r="QEH59" s="375"/>
      <c r="QEI59" s="374"/>
      <c r="QEJ59" s="375"/>
      <c r="QEK59" s="374"/>
      <c r="QEL59" s="375"/>
      <c r="QEM59" s="374"/>
      <c r="QEN59" s="375"/>
      <c r="QEO59" s="374"/>
      <c r="QEP59" s="375"/>
      <c r="QEQ59" s="374"/>
      <c r="QER59" s="375"/>
      <c r="QES59" s="374"/>
      <c r="QET59" s="375"/>
      <c r="QEU59" s="374"/>
      <c r="QEV59" s="375"/>
      <c r="QEW59" s="374"/>
      <c r="QEX59" s="375"/>
      <c r="QEY59" s="374"/>
      <c r="QEZ59" s="375"/>
      <c r="QFA59" s="374"/>
      <c r="QFB59" s="375"/>
      <c r="QFC59" s="374"/>
      <c r="QFD59" s="375"/>
      <c r="QFE59" s="374"/>
      <c r="QFF59" s="375"/>
      <c r="QFG59" s="374"/>
      <c r="QFH59" s="375"/>
      <c r="QFI59" s="374"/>
      <c r="QFJ59" s="375"/>
      <c r="QFK59" s="374"/>
      <c r="QFL59" s="375"/>
      <c r="QFM59" s="374"/>
      <c r="QFN59" s="375"/>
      <c r="QFO59" s="374"/>
      <c r="QFP59" s="375"/>
      <c r="QFQ59" s="374"/>
      <c r="QFR59" s="375"/>
      <c r="QFS59" s="374"/>
      <c r="QFT59" s="375"/>
      <c r="QFU59" s="374"/>
      <c r="QFV59" s="375"/>
      <c r="QFW59" s="374"/>
      <c r="QFX59" s="375"/>
      <c r="QFY59" s="374"/>
      <c r="QFZ59" s="375"/>
      <c r="QGA59" s="374"/>
      <c r="QGB59" s="375"/>
      <c r="QGC59" s="374"/>
      <c r="QGD59" s="375"/>
      <c r="QGE59" s="374"/>
      <c r="QGF59" s="375"/>
      <c r="QGG59" s="374"/>
      <c r="QGH59" s="375"/>
      <c r="QGI59" s="374"/>
      <c r="QGJ59" s="375"/>
      <c r="QGK59" s="374"/>
      <c r="QGL59" s="375"/>
      <c r="QGM59" s="374"/>
      <c r="QGN59" s="375"/>
      <c r="QGO59" s="374"/>
      <c r="QGP59" s="375"/>
      <c r="QGQ59" s="374"/>
      <c r="QGR59" s="375"/>
      <c r="QGS59" s="374"/>
      <c r="QGT59" s="375"/>
      <c r="QGU59" s="374"/>
      <c r="QGV59" s="375"/>
      <c r="QGW59" s="374"/>
      <c r="QGX59" s="375"/>
      <c r="QGY59" s="374"/>
      <c r="QGZ59" s="375"/>
      <c r="QHA59" s="374"/>
      <c r="QHB59" s="375"/>
      <c r="QHC59" s="374"/>
      <c r="QHD59" s="375"/>
      <c r="QHE59" s="374"/>
      <c r="QHF59" s="375"/>
      <c r="QHG59" s="374"/>
      <c r="QHH59" s="375"/>
      <c r="QHI59" s="374"/>
      <c r="QHJ59" s="375"/>
      <c r="QHK59" s="374"/>
      <c r="QHL59" s="375"/>
      <c r="QHM59" s="374"/>
      <c r="QHN59" s="375"/>
      <c r="QHO59" s="374"/>
      <c r="QHP59" s="375"/>
      <c r="QHQ59" s="374"/>
      <c r="QHR59" s="375"/>
      <c r="QHS59" s="374"/>
      <c r="QHT59" s="375"/>
      <c r="QHU59" s="374"/>
      <c r="QHV59" s="375"/>
      <c r="QHW59" s="374"/>
      <c r="QHX59" s="375"/>
      <c r="QHY59" s="374"/>
      <c r="QHZ59" s="375"/>
      <c r="QIA59" s="374"/>
      <c r="QIB59" s="375"/>
      <c r="QIC59" s="374"/>
      <c r="QID59" s="375"/>
      <c r="QIE59" s="374"/>
      <c r="QIF59" s="375"/>
      <c r="QIG59" s="374"/>
      <c r="QIH59" s="375"/>
      <c r="QII59" s="374"/>
      <c r="QIJ59" s="375"/>
      <c r="QIK59" s="374"/>
      <c r="QIL59" s="375"/>
      <c r="QIM59" s="374"/>
      <c r="QIN59" s="375"/>
      <c r="QIO59" s="374"/>
      <c r="QIP59" s="375"/>
      <c r="QIQ59" s="374"/>
      <c r="QIR59" s="375"/>
      <c r="QIS59" s="374"/>
      <c r="QIT59" s="375"/>
      <c r="QIU59" s="374"/>
      <c r="QIV59" s="375"/>
      <c r="QIW59" s="374"/>
      <c r="QIX59" s="375"/>
      <c r="QIY59" s="374"/>
      <c r="QIZ59" s="375"/>
      <c r="QJA59" s="374"/>
      <c r="QJB59" s="375"/>
      <c r="QJC59" s="374"/>
      <c r="QJD59" s="375"/>
      <c r="QJE59" s="374"/>
      <c r="QJF59" s="375"/>
      <c r="QJG59" s="374"/>
      <c r="QJH59" s="375"/>
      <c r="QJI59" s="374"/>
      <c r="QJJ59" s="375"/>
      <c r="QJK59" s="374"/>
      <c r="QJL59" s="375"/>
      <c r="QJM59" s="374"/>
      <c r="QJN59" s="375"/>
      <c r="QJO59" s="374"/>
      <c r="QJP59" s="375"/>
      <c r="QJQ59" s="374"/>
      <c r="QJR59" s="375"/>
      <c r="QJS59" s="374"/>
      <c r="QJT59" s="375"/>
      <c r="QJU59" s="374"/>
      <c r="QJV59" s="375"/>
      <c r="QJW59" s="374"/>
      <c r="QJX59" s="375"/>
      <c r="QJY59" s="374"/>
      <c r="QJZ59" s="375"/>
      <c r="QKA59" s="374"/>
      <c r="QKB59" s="375"/>
      <c r="QKC59" s="374"/>
      <c r="QKD59" s="375"/>
      <c r="QKE59" s="374"/>
      <c r="QKF59" s="375"/>
      <c r="QKG59" s="374"/>
      <c r="QKH59" s="375"/>
      <c r="QKI59" s="374"/>
      <c r="QKJ59" s="375"/>
      <c r="QKK59" s="374"/>
      <c r="QKL59" s="375"/>
      <c r="QKM59" s="374"/>
      <c r="QKN59" s="375"/>
      <c r="QKO59" s="374"/>
      <c r="QKP59" s="375"/>
      <c r="QKQ59" s="374"/>
      <c r="QKR59" s="375"/>
      <c r="QKS59" s="374"/>
      <c r="QKT59" s="375"/>
      <c r="QKU59" s="374"/>
      <c r="QKV59" s="375"/>
      <c r="QKW59" s="374"/>
      <c r="QKX59" s="375"/>
      <c r="QKY59" s="374"/>
      <c r="QKZ59" s="375"/>
      <c r="QLA59" s="374"/>
      <c r="QLB59" s="375"/>
      <c r="QLC59" s="374"/>
      <c r="QLD59" s="375"/>
      <c r="QLE59" s="374"/>
      <c r="QLF59" s="375"/>
      <c r="QLG59" s="374"/>
      <c r="QLH59" s="375"/>
      <c r="QLI59" s="374"/>
      <c r="QLJ59" s="375"/>
      <c r="QLK59" s="374"/>
      <c r="QLL59" s="375"/>
      <c r="QLM59" s="374"/>
      <c r="QLN59" s="375"/>
      <c r="QLO59" s="374"/>
      <c r="QLP59" s="375"/>
      <c r="QLQ59" s="374"/>
      <c r="QLR59" s="375"/>
      <c r="QLS59" s="374"/>
      <c r="QLT59" s="375"/>
      <c r="QLU59" s="374"/>
      <c r="QLV59" s="375"/>
      <c r="QLW59" s="374"/>
      <c r="QLX59" s="375"/>
      <c r="QLY59" s="374"/>
      <c r="QLZ59" s="375"/>
      <c r="QMA59" s="374"/>
      <c r="QMB59" s="375"/>
      <c r="QMC59" s="374"/>
      <c r="QMD59" s="375"/>
      <c r="QME59" s="374"/>
      <c r="QMF59" s="375"/>
      <c r="QMG59" s="374"/>
      <c r="QMH59" s="375"/>
      <c r="QMI59" s="374"/>
      <c r="QMJ59" s="375"/>
      <c r="QMK59" s="374"/>
      <c r="QML59" s="375"/>
      <c r="QMM59" s="374"/>
      <c r="QMN59" s="375"/>
      <c r="QMO59" s="374"/>
      <c r="QMP59" s="375"/>
      <c r="QMQ59" s="374"/>
      <c r="QMR59" s="375"/>
      <c r="QMS59" s="374"/>
      <c r="QMT59" s="375"/>
      <c r="QMU59" s="374"/>
      <c r="QMV59" s="375"/>
      <c r="QMW59" s="374"/>
      <c r="QMX59" s="375"/>
      <c r="QMY59" s="374"/>
      <c r="QMZ59" s="375"/>
      <c r="QNA59" s="374"/>
      <c r="QNB59" s="375"/>
      <c r="QNC59" s="374"/>
      <c r="QND59" s="375"/>
      <c r="QNE59" s="374"/>
      <c r="QNF59" s="375"/>
      <c r="QNG59" s="374"/>
      <c r="QNH59" s="375"/>
      <c r="QNI59" s="374"/>
      <c r="QNJ59" s="375"/>
      <c r="QNK59" s="374"/>
      <c r="QNL59" s="375"/>
      <c r="QNM59" s="374"/>
      <c r="QNN59" s="375"/>
      <c r="QNO59" s="374"/>
      <c r="QNP59" s="375"/>
      <c r="QNQ59" s="374"/>
      <c r="QNR59" s="375"/>
      <c r="QNS59" s="374"/>
      <c r="QNT59" s="375"/>
      <c r="QNU59" s="374"/>
      <c r="QNV59" s="375"/>
      <c r="QNW59" s="374"/>
      <c r="QNX59" s="375"/>
      <c r="QNY59" s="374"/>
      <c r="QNZ59" s="375"/>
      <c r="QOA59" s="374"/>
      <c r="QOB59" s="375"/>
      <c r="QOC59" s="374"/>
      <c r="QOD59" s="375"/>
      <c r="QOE59" s="374"/>
      <c r="QOF59" s="375"/>
      <c r="QOG59" s="374"/>
      <c r="QOH59" s="375"/>
      <c r="QOI59" s="374"/>
      <c r="QOJ59" s="375"/>
      <c r="QOK59" s="374"/>
      <c r="QOL59" s="375"/>
      <c r="QOM59" s="374"/>
      <c r="QON59" s="375"/>
      <c r="QOO59" s="374"/>
      <c r="QOP59" s="375"/>
      <c r="QOQ59" s="374"/>
      <c r="QOR59" s="375"/>
      <c r="QOS59" s="374"/>
      <c r="QOT59" s="375"/>
      <c r="QOU59" s="374"/>
      <c r="QOV59" s="375"/>
      <c r="QOW59" s="374"/>
      <c r="QOX59" s="375"/>
      <c r="QOY59" s="374"/>
      <c r="QOZ59" s="375"/>
      <c r="QPA59" s="374"/>
      <c r="QPB59" s="375"/>
      <c r="QPC59" s="374"/>
      <c r="QPD59" s="375"/>
      <c r="QPE59" s="374"/>
      <c r="QPF59" s="375"/>
      <c r="QPG59" s="374"/>
      <c r="QPH59" s="375"/>
      <c r="QPI59" s="374"/>
      <c r="QPJ59" s="375"/>
      <c r="QPK59" s="374"/>
      <c r="QPL59" s="375"/>
      <c r="QPM59" s="374"/>
      <c r="QPN59" s="375"/>
      <c r="QPO59" s="374"/>
      <c r="QPP59" s="375"/>
      <c r="QPQ59" s="374"/>
      <c r="QPR59" s="375"/>
      <c r="QPS59" s="374"/>
      <c r="QPT59" s="375"/>
      <c r="QPU59" s="374"/>
      <c r="QPV59" s="375"/>
      <c r="QPW59" s="374"/>
      <c r="QPX59" s="375"/>
      <c r="QPY59" s="374"/>
      <c r="QPZ59" s="375"/>
      <c r="QQA59" s="374"/>
      <c r="QQB59" s="375"/>
      <c r="QQC59" s="374"/>
      <c r="QQD59" s="375"/>
      <c r="QQE59" s="374"/>
      <c r="QQF59" s="375"/>
      <c r="QQG59" s="374"/>
      <c r="QQH59" s="375"/>
      <c r="QQI59" s="374"/>
      <c r="QQJ59" s="375"/>
      <c r="QQK59" s="374"/>
      <c r="QQL59" s="375"/>
      <c r="QQM59" s="374"/>
      <c r="QQN59" s="375"/>
      <c r="QQO59" s="374"/>
      <c r="QQP59" s="375"/>
      <c r="QQQ59" s="374"/>
      <c r="QQR59" s="375"/>
      <c r="QQS59" s="374"/>
      <c r="QQT59" s="375"/>
      <c r="QQU59" s="374"/>
      <c r="QQV59" s="375"/>
      <c r="QQW59" s="374"/>
      <c r="QQX59" s="375"/>
      <c r="QQY59" s="374"/>
      <c r="QQZ59" s="375"/>
      <c r="QRA59" s="374"/>
      <c r="QRB59" s="375"/>
      <c r="QRC59" s="374"/>
      <c r="QRD59" s="375"/>
      <c r="QRE59" s="374"/>
      <c r="QRF59" s="375"/>
      <c r="QRG59" s="374"/>
      <c r="QRH59" s="375"/>
      <c r="QRI59" s="374"/>
      <c r="QRJ59" s="375"/>
      <c r="QRK59" s="374"/>
      <c r="QRL59" s="375"/>
      <c r="QRM59" s="374"/>
      <c r="QRN59" s="375"/>
      <c r="QRO59" s="374"/>
      <c r="QRP59" s="375"/>
      <c r="QRQ59" s="374"/>
      <c r="QRR59" s="375"/>
      <c r="QRS59" s="374"/>
      <c r="QRT59" s="375"/>
      <c r="QRU59" s="374"/>
      <c r="QRV59" s="375"/>
      <c r="QRW59" s="374"/>
      <c r="QRX59" s="375"/>
      <c r="QRY59" s="374"/>
      <c r="QRZ59" s="375"/>
      <c r="QSA59" s="374"/>
      <c r="QSB59" s="375"/>
      <c r="QSC59" s="374"/>
      <c r="QSD59" s="375"/>
      <c r="QSE59" s="374"/>
      <c r="QSF59" s="375"/>
      <c r="QSG59" s="374"/>
      <c r="QSH59" s="375"/>
      <c r="QSI59" s="374"/>
      <c r="QSJ59" s="375"/>
      <c r="QSK59" s="374"/>
      <c r="QSL59" s="375"/>
      <c r="QSM59" s="374"/>
      <c r="QSN59" s="375"/>
      <c r="QSO59" s="374"/>
      <c r="QSP59" s="375"/>
      <c r="QSQ59" s="374"/>
      <c r="QSR59" s="375"/>
      <c r="QSS59" s="374"/>
      <c r="QST59" s="375"/>
      <c r="QSU59" s="374"/>
      <c r="QSV59" s="375"/>
      <c r="QSW59" s="374"/>
      <c r="QSX59" s="375"/>
      <c r="QSY59" s="374"/>
      <c r="QSZ59" s="375"/>
      <c r="QTA59" s="374"/>
      <c r="QTB59" s="375"/>
      <c r="QTC59" s="374"/>
      <c r="QTD59" s="375"/>
      <c r="QTE59" s="374"/>
      <c r="QTF59" s="375"/>
      <c r="QTG59" s="374"/>
      <c r="QTH59" s="375"/>
      <c r="QTI59" s="374"/>
      <c r="QTJ59" s="375"/>
      <c r="QTK59" s="374"/>
      <c r="QTL59" s="375"/>
      <c r="QTM59" s="374"/>
      <c r="QTN59" s="375"/>
      <c r="QTO59" s="374"/>
      <c r="QTP59" s="375"/>
      <c r="QTQ59" s="374"/>
      <c r="QTR59" s="375"/>
      <c r="QTS59" s="374"/>
      <c r="QTT59" s="375"/>
      <c r="QTU59" s="374"/>
      <c r="QTV59" s="375"/>
      <c r="QTW59" s="374"/>
      <c r="QTX59" s="375"/>
      <c r="QTY59" s="374"/>
      <c r="QTZ59" s="375"/>
      <c r="QUA59" s="374"/>
      <c r="QUB59" s="375"/>
      <c r="QUC59" s="374"/>
      <c r="QUD59" s="375"/>
      <c r="QUE59" s="374"/>
      <c r="QUF59" s="375"/>
      <c r="QUG59" s="374"/>
      <c r="QUH59" s="375"/>
      <c r="QUI59" s="374"/>
      <c r="QUJ59" s="375"/>
      <c r="QUK59" s="374"/>
      <c r="QUL59" s="375"/>
      <c r="QUM59" s="374"/>
      <c r="QUN59" s="375"/>
      <c r="QUO59" s="374"/>
      <c r="QUP59" s="375"/>
      <c r="QUQ59" s="374"/>
      <c r="QUR59" s="375"/>
      <c r="QUS59" s="374"/>
      <c r="QUT59" s="375"/>
      <c r="QUU59" s="374"/>
      <c r="QUV59" s="375"/>
      <c r="QUW59" s="374"/>
      <c r="QUX59" s="375"/>
      <c r="QUY59" s="374"/>
      <c r="QUZ59" s="375"/>
      <c r="QVA59" s="374"/>
      <c r="QVB59" s="375"/>
      <c r="QVC59" s="374"/>
      <c r="QVD59" s="375"/>
      <c r="QVE59" s="374"/>
      <c r="QVF59" s="375"/>
      <c r="QVG59" s="374"/>
      <c r="QVH59" s="375"/>
      <c r="QVI59" s="374"/>
      <c r="QVJ59" s="375"/>
      <c r="QVK59" s="374"/>
      <c r="QVL59" s="375"/>
      <c r="QVM59" s="374"/>
      <c r="QVN59" s="375"/>
      <c r="QVO59" s="374"/>
      <c r="QVP59" s="375"/>
      <c r="QVQ59" s="374"/>
      <c r="QVR59" s="375"/>
      <c r="QVS59" s="374"/>
      <c r="QVT59" s="375"/>
      <c r="QVU59" s="374"/>
      <c r="QVV59" s="375"/>
      <c r="QVW59" s="374"/>
      <c r="QVX59" s="375"/>
      <c r="QVY59" s="374"/>
      <c r="QVZ59" s="375"/>
      <c r="QWA59" s="374"/>
      <c r="QWB59" s="375"/>
      <c r="QWC59" s="374"/>
      <c r="QWD59" s="375"/>
      <c r="QWE59" s="374"/>
      <c r="QWF59" s="375"/>
      <c r="QWG59" s="374"/>
      <c r="QWH59" s="375"/>
      <c r="QWI59" s="374"/>
      <c r="QWJ59" s="375"/>
      <c r="QWK59" s="374"/>
      <c r="QWL59" s="375"/>
      <c r="QWM59" s="374"/>
      <c r="QWN59" s="375"/>
      <c r="QWO59" s="374"/>
      <c r="QWP59" s="375"/>
      <c r="QWQ59" s="374"/>
      <c r="QWR59" s="375"/>
      <c r="QWS59" s="374"/>
      <c r="QWT59" s="375"/>
      <c r="QWU59" s="374"/>
      <c r="QWV59" s="375"/>
      <c r="QWW59" s="374"/>
      <c r="QWX59" s="375"/>
      <c r="QWY59" s="374"/>
      <c r="QWZ59" s="375"/>
      <c r="QXA59" s="374"/>
      <c r="QXB59" s="375"/>
      <c r="QXC59" s="374"/>
      <c r="QXD59" s="375"/>
      <c r="QXE59" s="374"/>
      <c r="QXF59" s="375"/>
      <c r="QXG59" s="374"/>
      <c r="QXH59" s="375"/>
      <c r="QXI59" s="374"/>
      <c r="QXJ59" s="375"/>
      <c r="QXK59" s="374"/>
      <c r="QXL59" s="375"/>
      <c r="QXM59" s="374"/>
      <c r="QXN59" s="375"/>
      <c r="QXO59" s="374"/>
      <c r="QXP59" s="375"/>
      <c r="QXQ59" s="374"/>
      <c r="QXR59" s="375"/>
      <c r="QXS59" s="374"/>
      <c r="QXT59" s="375"/>
      <c r="QXU59" s="374"/>
      <c r="QXV59" s="375"/>
      <c r="QXW59" s="374"/>
      <c r="QXX59" s="375"/>
      <c r="QXY59" s="374"/>
      <c r="QXZ59" s="375"/>
      <c r="QYA59" s="374"/>
      <c r="QYB59" s="375"/>
      <c r="QYC59" s="374"/>
      <c r="QYD59" s="375"/>
      <c r="QYE59" s="374"/>
      <c r="QYF59" s="375"/>
      <c r="QYG59" s="374"/>
      <c r="QYH59" s="375"/>
      <c r="QYI59" s="374"/>
      <c r="QYJ59" s="375"/>
      <c r="QYK59" s="374"/>
      <c r="QYL59" s="375"/>
      <c r="QYM59" s="374"/>
      <c r="QYN59" s="375"/>
      <c r="QYO59" s="374"/>
      <c r="QYP59" s="375"/>
      <c r="QYQ59" s="374"/>
      <c r="QYR59" s="375"/>
      <c r="QYS59" s="374"/>
      <c r="QYT59" s="375"/>
      <c r="QYU59" s="374"/>
      <c r="QYV59" s="375"/>
      <c r="QYW59" s="374"/>
      <c r="QYX59" s="375"/>
      <c r="QYY59" s="374"/>
      <c r="QYZ59" s="375"/>
      <c r="QZA59" s="374"/>
      <c r="QZB59" s="375"/>
      <c r="QZC59" s="374"/>
      <c r="QZD59" s="375"/>
      <c r="QZE59" s="374"/>
      <c r="QZF59" s="375"/>
      <c r="QZG59" s="374"/>
      <c r="QZH59" s="375"/>
      <c r="QZI59" s="374"/>
      <c r="QZJ59" s="375"/>
      <c r="QZK59" s="374"/>
      <c r="QZL59" s="375"/>
      <c r="QZM59" s="374"/>
      <c r="QZN59" s="375"/>
      <c r="QZO59" s="374"/>
      <c r="QZP59" s="375"/>
      <c r="QZQ59" s="374"/>
      <c r="QZR59" s="375"/>
      <c r="QZS59" s="374"/>
      <c r="QZT59" s="375"/>
      <c r="QZU59" s="374"/>
      <c r="QZV59" s="375"/>
      <c r="QZW59" s="374"/>
      <c r="QZX59" s="375"/>
      <c r="QZY59" s="374"/>
      <c r="QZZ59" s="375"/>
      <c r="RAA59" s="374"/>
      <c r="RAB59" s="375"/>
      <c r="RAC59" s="374"/>
      <c r="RAD59" s="375"/>
      <c r="RAE59" s="374"/>
      <c r="RAF59" s="375"/>
      <c r="RAG59" s="374"/>
      <c r="RAH59" s="375"/>
      <c r="RAI59" s="374"/>
      <c r="RAJ59" s="375"/>
      <c r="RAK59" s="374"/>
      <c r="RAL59" s="375"/>
      <c r="RAM59" s="374"/>
      <c r="RAN59" s="375"/>
      <c r="RAO59" s="374"/>
      <c r="RAP59" s="375"/>
      <c r="RAQ59" s="374"/>
      <c r="RAR59" s="375"/>
      <c r="RAS59" s="374"/>
      <c r="RAT59" s="375"/>
      <c r="RAU59" s="374"/>
      <c r="RAV59" s="375"/>
      <c r="RAW59" s="374"/>
      <c r="RAX59" s="375"/>
      <c r="RAY59" s="374"/>
      <c r="RAZ59" s="375"/>
      <c r="RBA59" s="374"/>
      <c r="RBB59" s="375"/>
      <c r="RBC59" s="374"/>
      <c r="RBD59" s="375"/>
      <c r="RBE59" s="374"/>
      <c r="RBF59" s="375"/>
      <c r="RBG59" s="374"/>
      <c r="RBH59" s="375"/>
      <c r="RBI59" s="374"/>
      <c r="RBJ59" s="375"/>
      <c r="RBK59" s="374"/>
      <c r="RBL59" s="375"/>
      <c r="RBM59" s="374"/>
      <c r="RBN59" s="375"/>
      <c r="RBO59" s="374"/>
      <c r="RBP59" s="375"/>
      <c r="RBQ59" s="374"/>
      <c r="RBR59" s="375"/>
      <c r="RBS59" s="374"/>
      <c r="RBT59" s="375"/>
      <c r="RBU59" s="374"/>
      <c r="RBV59" s="375"/>
      <c r="RBW59" s="374"/>
      <c r="RBX59" s="375"/>
      <c r="RBY59" s="374"/>
      <c r="RBZ59" s="375"/>
      <c r="RCA59" s="374"/>
      <c r="RCB59" s="375"/>
      <c r="RCC59" s="374"/>
      <c r="RCD59" s="375"/>
      <c r="RCE59" s="374"/>
      <c r="RCF59" s="375"/>
      <c r="RCG59" s="374"/>
      <c r="RCH59" s="375"/>
      <c r="RCI59" s="374"/>
      <c r="RCJ59" s="375"/>
      <c r="RCK59" s="374"/>
      <c r="RCL59" s="375"/>
      <c r="RCM59" s="374"/>
      <c r="RCN59" s="375"/>
      <c r="RCO59" s="374"/>
      <c r="RCP59" s="375"/>
      <c r="RCQ59" s="374"/>
      <c r="RCR59" s="375"/>
      <c r="RCS59" s="374"/>
      <c r="RCT59" s="375"/>
      <c r="RCU59" s="374"/>
      <c r="RCV59" s="375"/>
      <c r="RCW59" s="374"/>
      <c r="RCX59" s="375"/>
      <c r="RCY59" s="374"/>
      <c r="RCZ59" s="375"/>
      <c r="RDA59" s="374"/>
      <c r="RDB59" s="375"/>
      <c r="RDC59" s="374"/>
      <c r="RDD59" s="375"/>
      <c r="RDE59" s="374"/>
      <c r="RDF59" s="375"/>
      <c r="RDG59" s="374"/>
      <c r="RDH59" s="375"/>
      <c r="RDI59" s="374"/>
      <c r="RDJ59" s="375"/>
      <c r="RDK59" s="374"/>
      <c r="RDL59" s="375"/>
      <c r="RDM59" s="374"/>
      <c r="RDN59" s="375"/>
      <c r="RDO59" s="374"/>
      <c r="RDP59" s="375"/>
      <c r="RDQ59" s="374"/>
      <c r="RDR59" s="375"/>
      <c r="RDS59" s="374"/>
      <c r="RDT59" s="375"/>
      <c r="RDU59" s="374"/>
      <c r="RDV59" s="375"/>
      <c r="RDW59" s="374"/>
      <c r="RDX59" s="375"/>
      <c r="RDY59" s="374"/>
      <c r="RDZ59" s="375"/>
      <c r="REA59" s="374"/>
      <c r="REB59" s="375"/>
      <c r="REC59" s="374"/>
      <c r="RED59" s="375"/>
      <c r="REE59" s="374"/>
      <c r="REF59" s="375"/>
      <c r="REG59" s="374"/>
      <c r="REH59" s="375"/>
      <c r="REI59" s="374"/>
      <c r="REJ59" s="375"/>
      <c r="REK59" s="374"/>
      <c r="REL59" s="375"/>
      <c r="REM59" s="374"/>
      <c r="REN59" s="375"/>
      <c r="REO59" s="374"/>
      <c r="REP59" s="375"/>
      <c r="REQ59" s="374"/>
      <c r="RER59" s="375"/>
      <c r="RES59" s="374"/>
      <c r="RET59" s="375"/>
      <c r="REU59" s="374"/>
      <c r="REV59" s="375"/>
      <c r="REW59" s="374"/>
      <c r="REX59" s="375"/>
      <c r="REY59" s="374"/>
      <c r="REZ59" s="375"/>
      <c r="RFA59" s="374"/>
      <c r="RFB59" s="375"/>
      <c r="RFC59" s="374"/>
      <c r="RFD59" s="375"/>
      <c r="RFE59" s="374"/>
      <c r="RFF59" s="375"/>
      <c r="RFG59" s="374"/>
      <c r="RFH59" s="375"/>
      <c r="RFI59" s="374"/>
      <c r="RFJ59" s="375"/>
      <c r="RFK59" s="374"/>
      <c r="RFL59" s="375"/>
      <c r="RFM59" s="374"/>
      <c r="RFN59" s="375"/>
      <c r="RFO59" s="374"/>
      <c r="RFP59" s="375"/>
      <c r="RFQ59" s="374"/>
      <c r="RFR59" s="375"/>
      <c r="RFS59" s="374"/>
      <c r="RFT59" s="375"/>
      <c r="RFU59" s="374"/>
      <c r="RFV59" s="375"/>
      <c r="RFW59" s="374"/>
      <c r="RFX59" s="375"/>
      <c r="RFY59" s="374"/>
      <c r="RFZ59" s="375"/>
      <c r="RGA59" s="374"/>
      <c r="RGB59" s="375"/>
      <c r="RGC59" s="374"/>
      <c r="RGD59" s="375"/>
      <c r="RGE59" s="374"/>
      <c r="RGF59" s="375"/>
      <c r="RGG59" s="374"/>
      <c r="RGH59" s="375"/>
      <c r="RGI59" s="374"/>
      <c r="RGJ59" s="375"/>
      <c r="RGK59" s="374"/>
      <c r="RGL59" s="375"/>
      <c r="RGM59" s="374"/>
      <c r="RGN59" s="375"/>
      <c r="RGO59" s="374"/>
      <c r="RGP59" s="375"/>
      <c r="RGQ59" s="374"/>
      <c r="RGR59" s="375"/>
      <c r="RGS59" s="374"/>
      <c r="RGT59" s="375"/>
      <c r="RGU59" s="374"/>
      <c r="RGV59" s="375"/>
      <c r="RGW59" s="374"/>
      <c r="RGX59" s="375"/>
      <c r="RGY59" s="374"/>
      <c r="RGZ59" s="375"/>
      <c r="RHA59" s="374"/>
      <c r="RHB59" s="375"/>
      <c r="RHC59" s="374"/>
      <c r="RHD59" s="375"/>
      <c r="RHE59" s="374"/>
      <c r="RHF59" s="375"/>
      <c r="RHG59" s="374"/>
      <c r="RHH59" s="375"/>
      <c r="RHI59" s="374"/>
      <c r="RHJ59" s="375"/>
      <c r="RHK59" s="374"/>
      <c r="RHL59" s="375"/>
      <c r="RHM59" s="374"/>
      <c r="RHN59" s="375"/>
      <c r="RHO59" s="374"/>
      <c r="RHP59" s="375"/>
      <c r="RHQ59" s="374"/>
      <c r="RHR59" s="375"/>
      <c r="RHS59" s="374"/>
      <c r="RHT59" s="375"/>
      <c r="RHU59" s="374"/>
      <c r="RHV59" s="375"/>
      <c r="RHW59" s="374"/>
      <c r="RHX59" s="375"/>
      <c r="RHY59" s="374"/>
      <c r="RHZ59" s="375"/>
      <c r="RIA59" s="374"/>
      <c r="RIB59" s="375"/>
      <c r="RIC59" s="374"/>
      <c r="RID59" s="375"/>
      <c r="RIE59" s="374"/>
      <c r="RIF59" s="375"/>
      <c r="RIG59" s="374"/>
      <c r="RIH59" s="375"/>
      <c r="RII59" s="374"/>
      <c r="RIJ59" s="375"/>
      <c r="RIK59" s="374"/>
      <c r="RIL59" s="375"/>
      <c r="RIM59" s="374"/>
      <c r="RIN59" s="375"/>
      <c r="RIO59" s="374"/>
      <c r="RIP59" s="375"/>
      <c r="RIQ59" s="374"/>
      <c r="RIR59" s="375"/>
      <c r="RIS59" s="374"/>
      <c r="RIT59" s="375"/>
      <c r="RIU59" s="374"/>
      <c r="RIV59" s="375"/>
      <c r="RIW59" s="374"/>
      <c r="RIX59" s="375"/>
      <c r="RIY59" s="374"/>
      <c r="RIZ59" s="375"/>
      <c r="RJA59" s="374"/>
      <c r="RJB59" s="375"/>
      <c r="RJC59" s="374"/>
      <c r="RJD59" s="375"/>
      <c r="RJE59" s="374"/>
      <c r="RJF59" s="375"/>
      <c r="RJG59" s="374"/>
      <c r="RJH59" s="375"/>
      <c r="RJI59" s="374"/>
      <c r="RJJ59" s="375"/>
      <c r="RJK59" s="374"/>
      <c r="RJL59" s="375"/>
      <c r="RJM59" s="374"/>
      <c r="RJN59" s="375"/>
      <c r="RJO59" s="374"/>
      <c r="RJP59" s="375"/>
      <c r="RJQ59" s="374"/>
      <c r="RJR59" s="375"/>
      <c r="RJS59" s="374"/>
      <c r="RJT59" s="375"/>
      <c r="RJU59" s="374"/>
      <c r="RJV59" s="375"/>
      <c r="RJW59" s="374"/>
      <c r="RJX59" s="375"/>
      <c r="RJY59" s="374"/>
      <c r="RJZ59" s="375"/>
      <c r="RKA59" s="374"/>
      <c r="RKB59" s="375"/>
      <c r="RKC59" s="374"/>
      <c r="RKD59" s="375"/>
      <c r="RKE59" s="374"/>
      <c r="RKF59" s="375"/>
      <c r="RKG59" s="374"/>
      <c r="RKH59" s="375"/>
      <c r="RKI59" s="374"/>
      <c r="RKJ59" s="375"/>
      <c r="RKK59" s="374"/>
      <c r="RKL59" s="375"/>
      <c r="RKM59" s="374"/>
      <c r="RKN59" s="375"/>
      <c r="RKO59" s="374"/>
      <c r="RKP59" s="375"/>
      <c r="RKQ59" s="374"/>
      <c r="RKR59" s="375"/>
      <c r="RKS59" s="374"/>
      <c r="RKT59" s="375"/>
      <c r="RKU59" s="374"/>
      <c r="RKV59" s="375"/>
      <c r="RKW59" s="374"/>
      <c r="RKX59" s="375"/>
      <c r="RKY59" s="374"/>
      <c r="RKZ59" s="375"/>
      <c r="RLA59" s="374"/>
      <c r="RLB59" s="375"/>
      <c r="RLC59" s="374"/>
      <c r="RLD59" s="375"/>
      <c r="RLE59" s="374"/>
      <c r="RLF59" s="375"/>
      <c r="RLG59" s="374"/>
      <c r="RLH59" s="375"/>
      <c r="RLI59" s="374"/>
      <c r="RLJ59" s="375"/>
      <c r="RLK59" s="374"/>
      <c r="RLL59" s="375"/>
      <c r="RLM59" s="374"/>
      <c r="RLN59" s="375"/>
      <c r="RLO59" s="374"/>
      <c r="RLP59" s="375"/>
      <c r="RLQ59" s="374"/>
      <c r="RLR59" s="375"/>
      <c r="RLS59" s="374"/>
      <c r="RLT59" s="375"/>
      <c r="RLU59" s="374"/>
      <c r="RLV59" s="375"/>
      <c r="RLW59" s="374"/>
      <c r="RLX59" s="375"/>
      <c r="RLY59" s="374"/>
      <c r="RLZ59" s="375"/>
      <c r="RMA59" s="374"/>
      <c r="RMB59" s="375"/>
      <c r="RMC59" s="374"/>
      <c r="RMD59" s="375"/>
      <c r="RME59" s="374"/>
      <c r="RMF59" s="375"/>
      <c r="RMG59" s="374"/>
      <c r="RMH59" s="375"/>
      <c r="RMI59" s="374"/>
      <c r="RMJ59" s="375"/>
      <c r="RMK59" s="374"/>
      <c r="RML59" s="375"/>
      <c r="RMM59" s="374"/>
      <c r="RMN59" s="375"/>
      <c r="RMO59" s="374"/>
      <c r="RMP59" s="375"/>
      <c r="RMQ59" s="374"/>
      <c r="RMR59" s="375"/>
      <c r="RMS59" s="374"/>
      <c r="RMT59" s="375"/>
      <c r="RMU59" s="374"/>
      <c r="RMV59" s="375"/>
      <c r="RMW59" s="374"/>
      <c r="RMX59" s="375"/>
      <c r="RMY59" s="374"/>
      <c r="RMZ59" s="375"/>
      <c r="RNA59" s="374"/>
      <c r="RNB59" s="375"/>
      <c r="RNC59" s="374"/>
      <c r="RND59" s="375"/>
      <c r="RNE59" s="374"/>
      <c r="RNF59" s="375"/>
      <c r="RNG59" s="374"/>
      <c r="RNH59" s="375"/>
      <c r="RNI59" s="374"/>
      <c r="RNJ59" s="375"/>
      <c r="RNK59" s="374"/>
      <c r="RNL59" s="375"/>
      <c r="RNM59" s="374"/>
      <c r="RNN59" s="375"/>
      <c r="RNO59" s="374"/>
      <c r="RNP59" s="375"/>
      <c r="RNQ59" s="374"/>
      <c r="RNR59" s="375"/>
      <c r="RNS59" s="374"/>
      <c r="RNT59" s="375"/>
      <c r="RNU59" s="374"/>
      <c r="RNV59" s="375"/>
      <c r="RNW59" s="374"/>
      <c r="RNX59" s="375"/>
      <c r="RNY59" s="374"/>
      <c r="RNZ59" s="375"/>
      <c r="ROA59" s="374"/>
      <c r="ROB59" s="375"/>
      <c r="ROC59" s="374"/>
      <c r="ROD59" s="375"/>
      <c r="ROE59" s="374"/>
      <c r="ROF59" s="375"/>
      <c r="ROG59" s="374"/>
      <c r="ROH59" s="375"/>
      <c r="ROI59" s="374"/>
      <c r="ROJ59" s="375"/>
      <c r="ROK59" s="374"/>
      <c r="ROL59" s="375"/>
      <c r="ROM59" s="374"/>
      <c r="RON59" s="375"/>
      <c r="ROO59" s="374"/>
      <c r="ROP59" s="375"/>
      <c r="ROQ59" s="374"/>
      <c r="ROR59" s="375"/>
      <c r="ROS59" s="374"/>
      <c r="ROT59" s="375"/>
      <c r="ROU59" s="374"/>
      <c r="ROV59" s="375"/>
      <c r="ROW59" s="374"/>
      <c r="ROX59" s="375"/>
      <c r="ROY59" s="374"/>
      <c r="ROZ59" s="375"/>
      <c r="RPA59" s="374"/>
      <c r="RPB59" s="375"/>
      <c r="RPC59" s="374"/>
      <c r="RPD59" s="375"/>
      <c r="RPE59" s="374"/>
      <c r="RPF59" s="375"/>
      <c r="RPG59" s="374"/>
      <c r="RPH59" s="375"/>
      <c r="RPI59" s="374"/>
      <c r="RPJ59" s="375"/>
      <c r="RPK59" s="374"/>
      <c r="RPL59" s="375"/>
      <c r="RPM59" s="374"/>
      <c r="RPN59" s="375"/>
      <c r="RPO59" s="374"/>
      <c r="RPP59" s="375"/>
      <c r="RPQ59" s="374"/>
      <c r="RPR59" s="375"/>
      <c r="RPS59" s="374"/>
      <c r="RPT59" s="375"/>
      <c r="RPU59" s="374"/>
      <c r="RPV59" s="375"/>
      <c r="RPW59" s="374"/>
      <c r="RPX59" s="375"/>
      <c r="RPY59" s="374"/>
      <c r="RPZ59" s="375"/>
      <c r="RQA59" s="374"/>
      <c r="RQB59" s="375"/>
      <c r="RQC59" s="374"/>
      <c r="RQD59" s="375"/>
      <c r="RQE59" s="374"/>
      <c r="RQF59" s="375"/>
      <c r="RQG59" s="374"/>
      <c r="RQH59" s="375"/>
      <c r="RQI59" s="374"/>
      <c r="RQJ59" s="375"/>
      <c r="RQK59" s="374"/>
      <c r="RQL59" s="375"/>
      <c r="RQM59" s="374"/>
      <c r="RQN59" s="375"/>
      <c r="RQO59" s="374"/>
      <c r="RQP59" s="375"/>
      <c r="RQQ59" s="374"/>
      <c r="RQR59" s="375"/>
      <c r="RQS59" s="374"/>
      <c r="RQT59" s="375"/>
      <c r="RQU59" s="374"/>
      <c r="RQV59" s="375"/>
      <c r="RQW59" s="374"/>
      <c r="RQX59" s="375"/>
      <c r="RQY59" s="374"/>
      <c r="RQZ59" s="375"/>
      <c r="RRA59" s="374"/>
      <c r="RRB59" s="375"/>
      <c r="RRC59" s="374"/>
      <c r="RRD59" s="375"/>
      <c r="RRE59" s="374"/>
      <c r="RRF59" s="375"/>
      <c r="RRG59" s="374"/>
      <c r="RRH59" s="375"/>
      <c r="RRI59" s="374"/>
      <c r="RRJ59" s="375"/>
      <c r="RRK59" s="374"/>
      <c r="RRL59" s="375"/>
      <c r="RRM59" s="374"/>
      <c r="RRN59" s="375"/>
      <c r="RRO59" s="374"/>
      <c r="RRP59" s="375"/>
      <c r="RRQ59" s="374"/>
      <c r="RRR59" s="375"/>
      <c r="RRS59" s="374"/>
      <c r="RRT59" s="375"/>
      <c r="RRU59" s="374"/>
      <c r="RRV59" s="375"/>
      <c r="RRW59" s="374"/>
      <c r="RRX59" s="375"/>
      <c r="RRY59" s="374"/>
      <c r="RRZ59" s="375"/>
      <c r="RSA59" s="374"/>
      <c r="RSB59" s="375"/>
      <c r="RSC59" s="374"/>
      <c r="RSD59" s="375"/>
      <c r="RSE59" s="374"/>
      <c r="RSF59" s="375"/>
      <c r="RSG59" s="374"/>
      <c r="RSH59" s="375"/>
      <c r="RSI59" s="374"/>
      <c r="RSJ59" s="375"/>
      <c r="RSK59" s="374"/>
      <c r="RSL59" s="375"/>
      <c r="RSM59" s="374"/>
      <c r="RSN59" s="375"/>
      <c r="RSO59" s="374"/>
      <c r="RSP59" s="375"/>
      <c r="RSQ59" s="374"/>
      <c r="RSR59" s="375"/>
      <c r="RSS59" s="374"/>
      <c r="RST59" s="375"/>
      <c r="RSU59" s="374"/>
      <c r="RSV59" s="375"/>
      <c r="RSW59" s="374"/>
      <c r="RSX59" s="375"/>
      <c r="RSY59" s="374"/>
      <c r="RSZ59" s="375"/>
      <c r="RTA59" s="374"/>
      <c r="RTB59" s="375"/>
      <c r="RTC59" s="374"/>
      <c r="RTD59" s="375"/>
      <c r="RTE59" s="374"/>
      <c r="RTF59" s="375"/>
      <c r="RTG59" s="374"/>
      <c r="RTH59" s="375"/>
      <c r="RTI59" s="374"/>
      <c r="RTJ59" s="375"/>
      <c r="RTK59" s="374"/>
      <c r="RTL59" s="375"/>
      <c r="RTM59" s="374"/>
      <c r="RTN59" s="375"/>
      <c r="RTO59" s="374"/>
      <c r="RTP59" s="375"/>
      <c r="RTQ59" s="374"/>
      <c r="RTR59" s="375"/>
      <c r="RTS59" s="374"/>
      <c r="RTT59" s="375"/>
      <c r="RTU59" s="374"/>
      <c r="RTV59" s="375"/>
      <c r="RTW59" s="374"/>
      <c r="RTX59" s="375"/>
      <c r="RTY59" s="374"/>
      <c r="RTZ59" s="375"/>
      <c r="RUA59" s="374"/>
      <c r="RUB59" s="375"/>
      <c r="RUC59" s="374"/>
      <c r="RUD59" s="375"/>
      <c r="RUE59" s="374"/>
      <c r="RUF59" s="375"/>
      <c r="RUG59" s="374"/>
      <c r="RUH59" s="375"/>
      <c r="RUI59" s="374"/>
      <c r="RUJ59" s="375"/>
      <c r="RUK59" s="374"/>
      <c r="RUL59" s="375"/>
      <c r="RUM59" s="374"/>
      <c r="RUN59" s="375"/>
      <c r="RUO59" s="374"/>
      <c r="RUP59" s="375"/>
      <c r="RUQ59" s="374"/>
      <c r="RUR59" s="375"/>
      <c r="RUS59" s="374"/>
      <c r="RUT59" s="375"/>
      <c r="RUU59" s="374"/>
      <c r="RUV59" s="375"/>
      <c r="RUW59" s="374"/>
      <c r="RUX59" s="375"/>
      <c r="RUY59" s="374"/>
      <c r="RUZ59" s="375"/>
      <c r="RVA59" s="374"/>
      <c r="RVB59" s="375"/>
      <c r="RVC59" s="374"/>
      <c r="RVD59" s="375"/>
      <c r="RVE59" s="374"/>
      <c r="RVF59" s="375"/>
      <c r="RVG59" s="374"/>
      <c r="RVH59" s="375"/>
      <c r="RVI59" s="374"/>
      <c r="RVJ59" s="375"/>
      <c r="RVK59" s="374"/>
      <c r="RVL59" s="375"/>
      <c r="RVM59" s="374"/>
      <c r="RVN59" s="375"/>
      <c r="RVO59" s="374"/>
      <c r="RVP59" s="375"/>
      <c r="RVQ59" s="374"/>
      <c r="RVR59" s="375"/>
      <c r="RVS59" s="374"/>
      <c r="RVT59" s="375"/>
      <c r="RVU59" s="374"/>
      <c r="RVV59" s="375"/>
      <c r="RVW59" s="374"/>
      <c r="RVX59" s="375"/>
      <c r="RVY59" s="374"/>
      <c r="RVZ59" s="375"/>
      <c r="RWA59" s="374"/>
      <c r="RWB59" s="375"/>
      <c r="RWC59" s="374"/>
      <c r="RWD59" s="375"/>
      <c r="RWE59" s="374"/>
      <c r="RWF59" s="375"/>
      <c r="RWG59" s="374"/>
      <c r="RWH59" s="375"/>
      <c r="RWI59" s="374"/>
      <c r="RWJ59" s="375"/>
      <c r="RWK59" s="374"/>
      <c r="RWL59" s="375"/>
      <c r="RWM59" s="374"/>
      <c r="RWN59" s="375"/>
      <c r="RWO59" s="374"/>
      <c r="RWP59" s="375"/>
      <c r="RWQ59" s="374"/>
      <c r="RWR59" s="375"/>
      <c r="RWS59" s="374"/>
      <c r="RWT59" s="375"/>
      <c r="RWU59" s="374"/>
      <c r="RWV59" s="375"/>
      <c r="RWW59" s="374"/>
      <c r="RWX59" s="375"/>
      <c r="RWY59" s="374"/>
      <c r="RWZ59" s="375"/>
      <c r="RXA59" s="374"/>
      <c r="RXB59" s="375"/>
      <c r="RXC59" s="374"/>
      <c r="RXD59" s="375"/>
      <c r="RXE59" s="374"/>
      <c r="RXF59" s="375"/>
      <c r="RXG59" s="374"/>
      <c r="RXH59" s="375"/>
      <c r="RXI59" s="374"/>
      <c r="RXJ59" s="375"/>
      <c r="RXK59" s="374"/>
      <c r="RXL59" s="375"/>
      <c r="RXM59" s="374"/>
      <c r="RXN59" s="375"/>
      <c r="RXO59" s="374"/>
      <c r="RXP59" s="375"/>
      <c r="RXQ59" s="374"/>
      <c r="RXR59" s="375"/>
      <c r="RXS59" s="374"/>
      <c r="RXT59" s="375"/>
      <c r="RXU59" s="374"/>
      <c r="RXV59" s="375"/>
      <c r="RXW59" s="374"/>
      <c r="RXX59" s="375"/>
      <c r="RXY59" s="374"/>
      <c r="RXZ59" s="375"/>
      <c r="RYA59" s="374"/>
      <c r="RYB59" s="375"/>
      <c r="RYC59" s="374"/>
      <c r="RYD59" s="375"/>
      <c r="RYE59" s="374"/>
      <c r="RYF59" s="375"/>
      <c r="RYG59" s="374"/>
      <c r="RYH59" s="375"/>
      <c r="RYI59" s="374"/>
      <c r="RYJ59" s="375"/>
      <c r="RYK59" s="374"/>
      <c r="RYL59" s="375"/>
      <c r="RYM59" s="374"/>
      <c r="RYN59" s="375"/>
      <c r="RYO59" s="374"/>
      <c r="RYP59" s="375"/>
      <c r="RYQ59" s="374"/>
      <c r="RYR59" s="375"/>
      <c r="RYS59" s="374"/>
      <c r="RYT59" s="375"/>
      <c r="RYU59" s="374"/>
      <c r="RYV59" s="375"/>
      <c r="RYW59" s="374"/>
      <c r="RYX59" s="375"/>
      <c r="RYY59" s="374"/>
      <c r="RYZ59" s="375"/>
      <c r="RZA59" s="374"/>
      <c r="RZB59" s="375"/>
      <c r="RZC59" s="374"/>
      <c r="RZD59" s="375"/>
      <c r="RZE59" s="374"/>
      <c r="RZF59" s="375"/>
      <c r="RZG59" s="374"/>
      <c r="RZH59" s="375"/>
      <c r="RZI59" s="374"/>
      <c r="RZJ59" s="375"/>
      <c r="RZK59" s="374"/>
      <c r="RZL59" s="375"/>
      <c r="RZM59" s="374"/>
      <c r="RZN59" s="375"/>
      <c r="RZO59" s="374"/>
      <c r="RZP59" s="375"/>
      <c r="RZQ59" s="374"/>
      <c r="RZR59" s="375"/>
      <c r="RZS59" s="374"/>
      <c r="RZT59" s="375"/>
      <c r="RZU59" s="374"/>
      <c r="RZV59" s="375"/>
      <c r="RZW59" s="374"/>
      <c r="RZX59" s="375"/>
      <c r="RZY59" s="374"/>
      <c r="RZZ59" s="375"/>
      <c r="SAA59" s="374"/>
      <c r="SAB59" s="375"/>
      <c r="SAC59" s="374"/>
      <c r="SAD59" s="375"/>
      <c r="SAE59" s="374"/>
      <c r="SAF59" s="375"/>
      <c r="SAG59" s="374"/>
      <c r="SAH59" s="375"/>
      <c r="SAI59" s="374"/>
      <c r="SAJ59" s="375"/>
      <c r="SAK59" s="374"/>
      <c r="SAL59" s="375"/>
      <c r="SAM59" s="374"/>
      <c r="SAN59" s="375"/>
      <c r="SAO59" s="374"/>
      <c r="SAP59" s="375"/>
      <c r="SAQ59" s="374"/>
      <c r="SAR59" s="375"/>
      <c r="SAS59" s="374"/>
      <c r="SAT59" s="375"/>
      <c r="SAU59" s="374"/>
      <c r="SAV59" s="375"/>
      <c r="SAW59" s="374"/>
      <c r="SAX59" s="375"/>
      <c r="SAY59" s="374"/>
      <c r="SAZ59" s="375"/>
      <c r="SBA59" s="374"/>
      <c r="SBB59" s="375"/>
      <c r="SBC59" s="374"/>
      <c r="SBD59" s="375"/>
      <c r="SBE59" s="374"/>
      <c r="SBF59" s="375"/>
      <c r="SBG59" s="374"/>
      <c r="SBH59" s="375"/>
      <c r="SBI59" s="374"/>
      <c r="SBJ59" s="375"/>
      <c r="SBK59" s="374"/>
      <c r="SBL59" s="375"/>
      <c r="SBM59" s="374"/>
      <c r="SBN59" s="375"/>
      <c r="SBO59" s="374"/>
      <c r="SBP59" s="375"/>
      <c r="SBQ59" s="374"/>
      <c r="SBR59" s="375"/>
      <c r="SBS59" s="374"/>
      <c r="SBT59" s="375"/>
      <c r="SBU59" s="374"/>
      <c r="SBV59" s="375"/>
      <c r="SBW59" s="374"/>
      <c r="SBX59" s="375"/>
      <c r="SBY59" s="374"/>
      <c r="SBZ59" s="375"/>
      <c r="SCA59" s="374"/>
      <c r="SCB59" s="375"/>
      <c r="SCC59" s="374"/>
      <c r="SCD59" s="375"/>
      <c r="SCE59" s="374"/>
      <c r="SCF59" s="375"/>
      <c r="SCG59" s="374"/>
      <c r="SCH59" s="375"/>
      <c r="SCI59" s="374"/>
      <c r="SCJ59" s="375"/>
      <c r="SCK59" s="374"/>
      <c r="SCL59" s="375"/>
      <c r="SCM59" s="374"/>
      <c r="SCN59" s="375"/>
      <c r="SCO59" s="374"/>
      <c r="SCP59" s="375"/>
      <c r="SCQ59" s="374"/>
      <c r="SCR59" s="375"/>
      <c r="SCS59" s="374"/>
      <c r="SCT59" s="375"/>
      <c r="SCU59" s="374"/>
      <c r="SCV59" s="375"/>
      <c r="SCW59" s="374"/>
      <c r="SCX59" s="375"/>
      <c r="SCY59" s="374"/>
      <c r="SCZ59" s="375"/>
      <c r="SDA59" s="374"/>
      <c r="SDB59" s="375"/>
      <c r="SDC59" s="374"/>
      <c r="SDD59" s="375"/>
      <c r="SDE59" s="374"/>
      <c r="SDF59" s="375"/>
      <c r="SDG59" s="374"/>
      <c r="SDH59" s="375"/>
      <c r="SDI59" s="374"/>
      <c r="SDJ59" s="375"/>
      <c r="SDK59" s="374"/>
      <c r="SDL59" s="375"/>
      <c r="SDM59" s="374"/>
      <c r="SDN59" s="375"/>
      <c r="SDO59" s="374"/>
      <c r="SDP59" s="375"/>
      <c r="SDQ59" s="374"/>
      <c r="SDR59" s="375"/>
      <c r="SDS59" s="374"/>
      <c r="SDT59" s="375"/>
      <c r="SDU59" s="374"/>
      <c r="SDV59" s="375"/>
      <c r="SDW59" s="374"/>
      <c r="SDX59" s="375"/>
      <c r="SDY59" s="374"/>
      <c r="SDZ59" s="375"/>
      <c r="SEA59" s="374"/>
      <c r="SEB59" s="375"/>
      <c r="SEC59" s="374"/>
      <c r="SED59" s="375"/>
      <c r="SEE59" s="374"/>
      <c r="SEF59" s="375"/>
      <c r="SEG59" s="374"/>
      <c r="SEH59" s="375"/>
      <c r="SEI59" s="374"/>
      <c r="SEJ59" s="375"/>
      <c r="SEK59" s="374"/>
      <c r="SEL59" s="375"/>
      <c r="SEM59" s="374"/>
      <c r="SEN59" s="375"/>
      <c r="SEO59" s="374"/>
      <c r="SEP59" s="375"/>
      <c r="SEQ59" s="374"/>
      <c r="SER59" s="375"/>
      <c r="SES59" s="374"/>
      <c r="SET59" s="375"/>
      <c r="SEU59" s="374"/>
      <c r="SEV59" s="375"/>
      <c r="SEW59" s="374"/>
      <c r="SEX59" s="375"/>
      <c r="SEY59" s="374"/>
      <c r="SEZ59" s="375"/>
      <c r="SFA59" s="374"/>
      <c r="SFB59" s="375"/>
      <c r="SFC59" s="374"/>
      <c r="SFD59" s="375"/>
      <c r="SFE59" s="374"/>
      <c r="SFF59" s="375"/>
      <c r="SFG59" s="374"/>
      <c r="SFH59" s="375"/>
      <c r="SFI59" s="374"/>
      <c r="SFJ59" s="375"/>
      <c r="SFK59" s="374"/>
      <c r="SFL59" s="375"/>
      <c r="SFM59" s="374"/>
      <c r="SFN59" s="375"/>
      <c r="SFO59" s="374"/>
      <c r="SFP59" s="375"/>
      <c r="SFQ59" s="374"/>
      <c r="SFR59" s="375"/>
      <c r="SFS59" s="374"/>
      <c r="SFT59" s="375"/>
      <c r="SFU59" s="374"/>
      <c r="SFV59" s="375"/>
      <c r="SFW59" s="374"/>
      <c r="SFX59" s="375"/>
      <c r="SFY59" s="374"/>
      <c r="SFZ59" s="375"/>
      <c r="SGA59" s="374"/>
      <c r="SGB59" s="375"/>
      <c r="SGC59" s="374"/>
      <c r="SGD59" s="375"/>
      <c r="SGE59" s="374"/>
      <c r="SGF59" s="375"/>
      <c r="SGG59" s="374"/>
      <c r="SGH59" s="375"/>
      <c r="SGI59" s="374"/>
      <c r="SGJ59" s="375"/>
      <c r="SGK59" s="374"/>
      <c r="SGL59" s="375"/>
      <c r="SGM59" s="374"/>
      <c r="SGN59" s="375"/>
      <c r="SGO59" s="374"/>
      <c r="SGP59" s="375"/>
      <c r="SGQ59" s="374"/>
      <c r="SGR59" s="375"/>
      <c r="SGS59" s="374"/>
      <c r="SGT59" s="375"/>
      <c r="SGU59" s="374"/>
      <c r="SGV59" s="375"/>
      <c r="SGW59" s="374"/>
      <c r="SGX59" s="375"/>
      <c r="SGY59" s="374"/>
      <c r="SGZ59" s="375"/>
      <c r="SHA59" s="374"/>
      <c r="SHB59" s="375"/>
      <c r="SHC59" s="374"/>
      <c r="SHD59" s="375"/>
      <c r="SHE59" s="374"/>
      <c r="SHF59" s="375"/>
      <c r="SHG59" s="374"/>
      <c r="SHH59" s="375"/>
      <c r="SHI59" s="374"/>
      <c r="SHJ59" s="375"/>
      <c r="SHK59" s="374"/>
      <c r="SHL59" s="375"/>
      <c r="SHM59" s="374"/>
      <c r="SHN59" s="375"/>
      <c r="SHO59" s="374"/>
      <c r="SHP59" s="375"/>
      <c r="SHQ59" s="374"/>
      <c r="SHR59" s="375"/>
      <c r="SHS59" s="374"/>
      <c r="SHT59" s="375"/>
      <c r="SHU59" s="374"/>
      <c r="SHV59" s="375"/>
      <c r="SHW59" s="374"/>
      <c r="SHX59" s="375"/>
      <c r="SHY59" s="374"/>
      <c r="SHZ59" s="375"/>
      <c r="SIA59" s="374"/>
      <c r="SIB59" s="375"/>
      <c r="SIC59" s="374"/>
      <c r="SID59" s="375"/>
      <c r="SIE59" s="374"/>
      <c r="SIF59" s="375"/>
      <c r="SIG59" s="374"/>
      <c r="SIH59" s="375"/>
      <c r="SII59" s="374"/>
      <c r="SIJ59" s="375"/>
      <c r="SIK59" s="374"/>
      <c r="SIL59" s="375"/>
      <c r="SIM59" s="374"/>
      <c r="SIN59" s="375"/>
      <c r="SIO59" s="374"/>
      <c r="SIP59" s="375"/>
      <c r="SIQ59" s="374"/>
      <c r="SIR59" s="375"/>
      <c r="SIS59" s="374"/>
      <c r="SIT59" s="375"/>
      <c r="SIU59" s="374"/>
      <c r="SIV59" s="375"/>
      <c r="SIW59" s="374"/>
      <c r="SIX59" s="375"/>
      <c r="SIY59" s="374"/>
      <c r="SIZ59" s="375"/>
      <c r="SJA59" s="374"/>
      <c r="SJB59" s="375"/>
      <c r="SJC59" s="374"/>
      <c r="SJD59" s="375"/>
      <c r="SJE59" s="374"/>
      <c r="SJF59" s="375"/>
      <c r="SJG59" s="374"/>
      <c r="SJH59" s="375"/>
      <c r="SJI59" s="374"/>
      <c r="SJJ59" s="375"/>
      <c r="SJK59" s="374"/>
      <c r="SJL59" s="375"/>
      <c r="SJM59" s="374"/>
      <c r="SJN59" s="375"/>
      <c r="SJO59" s="374"/>
      <c r="SJP59" s="375"/>
      <c r="SJQ59" s="374"/>
      <c r="SJR59" s="375"/>
      <c r="SJS59" s="374"/>
      <c r="SJT59" s="375"/>
      <c r="SJU59" s="374"/>
      <c r="SJV59" s="375"/>
      <c r="SJW59" s="374"/>
      <c r="SJX59" s="375"/>
      <c r="SJY59" s="374"/>
      <c r="SJZ59" s="375"/>
      <c r="SKA59" s="374"/>
      <c r="SKB59" s="375"/>
      <c r="SKC59" s="374"/>
      <c r="SKD59" s="375"/>
      <c r="SKE59" s="374"/>
      <c r="SKF59" s="375"/>
      <c r="SKG59" s="374"/>
      <c r="SKH59" s="375"/>
      <c r="SKI59" s="374"/>
      <c r="SKJ59" s="375"/>
      <c r="SKK59" s="374"/>
      <c r="SKL59" s="375"/>
      <c r="SKM59" s="374"/>
      <c r="SKN59" s="375"/>
      <c r="SKO59" s="374"/>
      <c r="SKP59" s="375"/>
      <c r="SKQ59" s="374"/>
      <c r="SKR59" s="375"/>
      <c r="SKS59" s="374"/>
      <c r="SKT59" s="375"/>
      <c r="SKU59" s="374"/>
      <c r="SKV59" s="375"/>
      <c r="SKW59" s="374"/>
      <c r="SKX59" s="375"/>
      <c r="SKY59" s="374"/>
      <c r="SKZ59" s="375"/>
      <c r="SLA59" s="374"/>
      <c r="SLB59" s="375"/>
      <c r="SLC59" s="374"/>
      <c r="SLD59" s="375"/>
      <c r="SLE59" s="374"/>
      <c r="SLF59" s="375"/>
      <c r="SLG59" s="374"/>
      <c r="SLH59" s="375"/>
      <c r="SLI59" s="374"/>
      <c r="SLJ59" s="375"/>
      <c r="SLK59" s="374"/>
      <c r="SLL59" s="375"/>
      <c r="SLM59" s="374"/>
      <c r="SLN59" s="375"/>
      <c r="SLO59" s="374"/>
      <c r="SLP59" s="375"/>
      <c r="SLQ59" s="374"/>
      <c r="SLR59" s="375"/>
      <c r="SLS59" s="374"/>
      <c r="SLT59" s="375"/>
      <c r="SLU59" s="374"/>
      <c r="SLV59" s="375"/>
      <c r="SLW59" s="374"/>
      <c r="SLX59" s="375"/>
      <c r="SLY59" s="374"/>
      <c r="SLZ59" s="375"/>
      <c r="SMA59" s="374"/>
      <c r="SMB59" s="375"/>
      <c r="SMC59" s="374"/>
      <c r="SMD59" s="375"/>
      <c r="SME59" s="374"/>
      <c r="SMF59" s="375"/>
      <c r="SMG59" s="374"/>
      <c r="SMH59" s="375"/>
      <c r="SMI59" s="374"/>
      <c r="SMJ59" s="375"/>
      <c r="SMK59" s="374"/>
      <c r="SML59" s="375"/>
      <c r="SMM59" s="374"/>
      <c r="SMN59" s="375"/>
      <c r="SMO59" s="374"/>
      <c r="SMP59" s="375"/>
      <c r="SMQ59" s="374"/>
      <c r="SMR59" s="375"/>
      <c r="SMS59" s="374"/>
      <c r="SMT59" s="375"/>
      <c r="SMU59" s="374"/>
      <c r="SMV59" s="375"/>
      <c r="SMW59" s="374"/>
      <c r="SMX59" s="375"/>
      <c r="SMY59" s="374"/>
      <c r="SMZ59" s="375"/>
      <c r="SNA59" s="374"/>
      <c r="SNB59" s="375"/>
      <c r="SNC59" s="374"/>
      <c r="SND59" s="375"/>
      <c r="SNE59" s="374"/>
      <c r="SNF59" s="375"/>
      <c r="SNG59" s="374"/>
      <c r="SNH59" s="375"/>
      <c r="SNI59" s="374"/>
      <c r="SNJ59" s="375"/>
      <c r="SNK59" s="374"/>
      <c r="SNL59" s="375"/>
      <c r="SNM59" s="374"/>
      <c r="SNN59" s="375"/>
      <c r="SNO59" s="374"/>
      <c r="SNP59" s="375"/>
      <c r="SNQ59" s="374"/>
      <c r="SNR59" s="375"/>
      <c r="SNS59" s="374"/>
      <c r="SNT59" s="375"/>
      <c r="SNU59" s="374"/>
      <c r="SNV59" s="375"/>
      <c r="SNW59" s="374"/>
      <c r="SNX59" s="375"/>
      <c r="SNY59" s="374"/>
      <c r="SNZ59" s="375"/>
      <c r="SOA59" s="374"/>
      <c r="SOB59" s="375"/>
      <c r="SOC59" s="374"/>
      <c r="SOD59" s="375"/>
      <c r="SOE59" s="374"/>
      <c r="SOF59" s="375"/>
      <c r="SOG59" s="374"/>
      <c r="SOH59" s="375"/>
      <c r="SOI59" s="374"/>
      <c r="SOJ59" s="375"/>
      <c r="SOK59" s="374"/>
      <c r="SOL59" s="375"/>
      <c r="SOM59" s="374"/>
      <c r="SON59" s="375"/>
      <c r="SOO59" s="374"/>
      <c r="SOP59" s="375"/>
      <c r="SOQ59" s="374"/>
      <c r="SOR59" s="375"/>
      <c r="SOS59" s="374"/>
      <c r="SOT59" s="375"/>
      <c r="SOU59" s="374"/>
      <c r="SOV59" s="375"/>
      <c r="SOW59" s="374"/>
      <c r="SOX59" s="375"/>
      <c r="SOY59" s="374"/>
      <c r="SOZ59" s="375"/>
      <c r="SPA59" s="374"/>
      <c r="SPB59" s="375"/>
      <c r="SPC59" s="374"/>
      <c r="SPD59" s="375"/>
      <c r="SPE59" s="374"/>
      <c r="SPF59" s="375"/>
      <c r="SPG59" s="374"/>
      <c r="SPH59" s="375"/>
      <c r="SPI59" s="374"/>
      <c r="SPJ59" s="375"/>
      <c r="SPK59" s="374"/>
      <c r="SPL59" s="375"/>
      <c r="SPM59" s="374"/>
      <c r="SPN59" s="375"/>
      <c r="SPO59" s="374"/>
      <c r="SPP59" s="375"/>
      <c r="SPQ59" s="374"/>
      <c r="SPR59" s="375"/>
      <c r="SPS59" s="374"/>
      <c r="SPT59" s="375"/>
      <c r="SPU59" s="374"/>
      <c r="SPV59" s="375"/>
      <c r="SPW59" s="374"/>
      <c r="SPX59" s="375"/>
      <c r="SPY59" s="374"/>
      <c r="SPZ59" s="375"/>
      <c r="SQA59" s="374"/>
      <c r="SQB59" s="375"/>
      <c r="SQC59" s="374"/>
      <c r="SQD59" s="375"/>
      <c r="SQE59" s="374"/>
      <c r="SQF59" s="375"/>
      <c r="SQG59" s="374"/>
      <c r="SQH59" s="375"/>
      <c r="SQI59" s="374"/>
      <c r="SQJ59" s="375"/>
      <c r="SQK59" s="374"/>
      <c r="SQL59" s="375"/>
      <c r="SQM59" s="374"/>
      <c r="SQN59" s="375"/>
      <c r="SQO59" s="374"/>
      <c r="SQP59" s="375"/>
      <c r="SQQ59" s="374"/>
      <c r="SQR59" s="375"/>
      <c r="SQS59" s="374"/>
      <c r="SQT59" s="375"/>
      <c r="SQU59" s="374"/>
      <c r="SQV59" s="375"/>
      <c r="SQW59" s="374"/>
      <c r="SQX59" s="375"/>
      <c r="SQY59" s="374"/>
      <c r="SQZ59" s="375"/>
      <c r="SRA59" s="374"/>
      <c r="SRB59" s="375"/>
      <c r="SRC59" s="374"/>
      <c r="SRD59" s="375"/>
      <c r="SRE59" s="374"/>
      <c r="SRF59" s="375"/>
      <c r="SRG59" s="374"/>
      <c r="SRH59" s="375"/>
      <c r="SRI59" s="374"/>
      <c r="SRJ59" s="375"/>
      <c r="SRK59" s="374"/>
      <c r="SRL59" s="375"/>
      <c r="SRM59" s="374"/>
      <c r="SRN59" s="375"/>
      <c r="SRO59" s="374"/>
      <c r="SRP59" s="375"/>
      <c r="SRQ59" s="374"/>
      <c r="SRR59" s="375"/>
      <c r="SRS59" s="374"/>
      <c r="SRT59" s="375"/>
      <c r="SRU59" s="374"/>
      <c r="SRV59" s="375"/>
      <c r="SRW59" s="374"/>
      <c r="SRX59" s="375"/>
      <c r="SRY59" s="374"/>
      <c r="SRZ59" s="375"/>
      <c r="SSA59" s="374"/>
      <c r="SSB59" s="375"/>
      <c r="SSC59" s="374"/>
      <c r="SSD59" s="375"/>
      <c r="SSE59" s="374"/>
      <c r="SSF59" s="375"/>
      <c r="SSG59" s="374"/>
      <c r="SSH59" s="375"/>
      <c r="SSI59" s="374"/>
      <c r="SSJ59" s="375"/>
      <c r="SSK59" s="374"/>
      <c r="SSL59" s="375"/>
      <c r="SSM59" s="374"/>
      <c r="SSN59" s="375"/>
      <c r="SSO59" s="374"/>
      <c r="SSP59" s="375"/>
      <c r="SSQ59" s="374"/>
      <c r="SSR59" s="375"/>
      <c r="SSS59" s="374"/>
      <c r="SST59" s="375"/>
      <c r="SSU59" s="374"/>
      <c r="SSV59" s="375"/>
      <c r="SSW59" s="374"/>
      <c r="SSX59" s="375"/>
      <c r="SSY59" s="374"/>
      <c r="SSZ59" s="375"/>
      <c r="STA59" s="374"/>
      <c r="STB59" s="375"/>
      <c r="STC59" s="374"/>
      <c r="STD59" s="375"/>
      <c r="STE59" s="374"/>
      <c r="STF59" s="375"/>
      <c r="STG59" s="374"/>
      <c r="STH59" s="375"/>
      <c r="STI59" s="374"/>
      <c r="STJ59" s="375"/>
      <c r="STK59" s="374"/>
      <c r="STL59" s="375"/>
      <c r="STM59" s="374"/>
      <c r="STN59" s="375"/>
      <c r="STO59" s="374"/>
      <c r="STP59" s="375"/>
      <c r="STQ59" s="374"/>
      <c r="STR59" s="375"/>
      <c r="STS59" s="374"/>
      <c r="STT59" s="375"/>
      <c r="STU59" s="374"/>
      <c r="STV59" s="375"/>
      <c r="STW59" s="374"/>
      <c r="STX59" s="375"/>
      <c r="STY59" s="374"/>
      <c r="STZ59" s="375"/>
      <c r="SUA59" s="374"/>
      <c r="SUB59" s="375"/>
      <c r="SUC59" s="374"/>
      <c r="SUD59" s="375"/>
      <c r="SUE59" s="374"/>
      <c r="SUF59" s="375"/>
      <c r="SUG59" s="374"/>
      <c r="SUH59" s="375"/>
      <c r="SUI59" s="374"/>
      <c r="SUJ59" s="375"/>
      <c r="SUK59" s="374"/>
      <c r="SUL59" s="375"/>
      <c r="SUM59" s="374"/>
      <c r="SUN59" s="375"/>
      <c r="SUO59" s="374"/>
      <c r="SUP59" s="375"/>
      <c r="SUQ59" s="374"/>
      <c r="SUR59" s="375"/>
      <c r="SUS59" s="374"/>
      <c r="SUT59" s="375"/>
      <c r="SUU59" s="374"/>
      <c r="SUV59" s="375"/>
      <c r="SUW59" s="374"/>
      <c r="SUX59" s="375"/>
      <c r="SUY59" s="374"/>
      <c r="SUZ59" s="375"/>
      <c r="SVA59" s="374"/>
      <c r="SVB59" s="375"/>
      <c r="SVC59" s="374"/>
      <c r="SVD59" s="375"/>
      <c r="SVE59" s="374"/>
      <c r="SVF59" s="375"/>
      <c r="SVG59" s="374"/>
      <c r="SVH59" s="375"/>
      <c r="SVI59" s="374"/>
      <c r="SVJ59" s="375"/>
      <c r="SVK59" s="374"/>
      <c r="SVL59" s="375"/>
      <c r="SVM59" s="374"/>
      <c r="SVN59" s="375"/>
      <c r="SVO59" s="374"/>
      <c r="SVP59" s="375"/>
      <c r="SVQ59" s="374"/>
      <c r="SVR59" s="375"/>
      <c r="SVS59" s="374"/>
      <c r="SVT59" s="375"/>
      <c r="SVU59" s="374"/>
      <c r="SVV59" s="375"/>
      <c r="SVW59" s="374"/>
      <c r="SVX59" s="375"/>
      <c r="SVY59" s="374"/>
      <c r="SVZ59" s="375"/>
      <c r="SWA59" s="374"/>
      <c r="SWB59" s="375"/>
      <c r="SWC59" s="374"/>
      <c r="SWD59" s="375"/>
      <c r="SWE59" s="374"/>
      <c r="SWF59" s="375"/>
      <c r="SWG59" s="374"/>
      <c r="SWH59" s="375"/>
      <c r="SWI59" s="374"/>
      <c r="SWJ59" s="375"/>
      <c r="SWK59" s="374"/>
      <c r="SWL59" s="375"/>
      <c r="SWM59" s="374"/>
      <c r="SWN59" s="375"/>
      <c r="SWO59" s="374"/>
      <c r="SWP59" s="375"/>
      <c r="SWQ59" s="374"/>
      <c r="SWR59" s="375"/>
      <c r="SWS59" s="374"/>
      <c r="SWT59" s="375"/>
      <c r="SWU59" s="374"/>
      <c r="SWV59" s="375"/>
      <c r="SWW59" s="374"/>
      <c r="SWX59" s="375"/>
      <c r="SWY59" s="374"/>
      <c r="SWZ59" s="375"/>
      <c r="SXA59" s="374"/>
      <c r="SXB59" s="375"/>
      <c r="SXC59" s="374"/>
      <c r="SXD59" s="375"/>
      <c r="SXE59" s="374"/>
      <c r="SXF59" s="375"/>
      <c r="SXG59" s="374"/>
      <c r="SXH59" s="375"/>
      <c r="SXI59" s="374"/>
      <c r="SXJ59" s="375"/>
      <c r="SXK59" s="374"/>
      <c r="SXL59" s="375"/>
      <c r="SXM59" s="374"/>
      <c r="SXN59" s="375"/>
      <c r="SXO59" s="374"/>
      <c r="SXP59" s="375"/>
      <c r="SXQ59" s="374"/>
      <c r="SXR59" s="375"/>
      <c r="SXS59" s="374"/>
      <c r="SXT59" s="375"/>
      <c r="SXU59" s="374"/>
      <c r="SXV59" s="375"/>
      <c r="SXW59" s="374"/>
      <c r="SXX59" s="375"/>
      <c r="SXY59" s="374"/>
      <c r="SXZ59" s="375"/>
      <c r="SYA59" s="374"/>
      <c r="SYB59" s="375"/>
      <c r="SYC59" s="374"/>
      <c r="SYD59" s="375"/>
      <c r="SYE59" s="374"/>
      <c r="SYF59" s="375"/>
      <c r="SYG59" s="374"/>
      <c r="SYH59" s="375"/>
      <c r="SYI59" s="374"/>
      <c r="SYJ59" s="375"/>
      <c r="SYK59" s="374"/>
      <c r="SYL59" s="375"/>
      <c r="SYM59" s="374"/>
      <c r="SYN59" s="375"/>
      <c r="SYO59" s="374"/>
      <c r="SYP59" s="375"/>
      <c r="SYQ59" s="374"/>
      <c r="SYR59" s="375"/>
      <c r="SYS59" s="374"/>
      <c r="SYT59" s="375"/>
      <c r="SYU59" s="374"/>
      <c r="SYV59" s="375"/>
      <c r="SYW59" s="374"/>
      <c r="SYX59" s="375"/>
      <c r="SYY59" s="374"/>
      <c r="SYZ59" s="375"/>
      <c r="SZA59" s="374"/>
      <c r="SZB59" s="375"/>
      <c r="SZC59" s="374"/>
      <c r="SZD59" s="375"/>
      <c r="SZE59" s="374"/>
      <c r="SZF59" s="375"/>
      <c r="SZG59" s="374"/>
      <c r="SZH59" s="375"/>
      <c r="SZI59" s="374"/>
      <c r="SZJ59" s="375"/>
      <c r="SZK59" s="374"/>
      <c r="SZL59" s="375"/>
      <c r="SZM59" s="374"/>
      <c r="SZN59" s="375"/>
      <c r="SZO59" s="374"/>
      <c r="SZP59" s="375"/>
      <c r="SZQ59" s="374"/>
      <c r="SZR59" s="375"/>
      <c r="SZS59" s="374"/>
      <c r="SZT59" s="375"/>
      <c r="SZU59" s="374"/>
      <c r="SZV59" s="375"/>
      <c r="SZW59" s="374"/>
      <c r="SZX59" s="375"/>
      <c r="SZY59" s="374"/>
      <c r="SZZ59" s="375"/>
      <c r="TAA59" s="374"/>
      <c r="TAB59" s="375"/>
      <c r="TAC59" s="374"/>
      <c r="TAD59" s="375"/>
      <c r="TAE59" s="374"/>
      <c r="TAF59" s="375"/>
      <c r="TAG59" s="374"/>
      <c r="TAH59" s="375"/>
      <c r="TAI59" s="374"/>
      <c r="TAJ59" s="375"/>
      <c r="TAK59" s="374"/>
      <c r="TAL59" s="375"/>
      <c r="TAM59" s="374"/>
      <c r="TAN59" s="375"/>
      <c r="TAO59" s="374"/>
      <c r="TAP59" s="375"/>
      <c r="TAQ59" s="374"/>
      <c r="TAR59" s="375"/>
      <c r="TAS59" s="374"/>
      <c r="TAT59" s="375"/>
      <c r="TAU59" s="374"/>
      <c r="TAV59" s="375"/>
      <c r="TAW59" s="374"/>
      <c r="TAX59" s="375"/>
      <c r="TAY59" s="374"/>
      <c r="TAZ59" s="375"/>
      <c r="TBA59" s="374"/>
      <c r="TBB59" s="375"/>
      <c r="TBC59" s="374"/>
      <c r="TBD59" s="375"/>
      <c r="TBE59" s="374"/>
      <c r="TBF59" s="375"/>
      <c r="TBG59" s="374"/>
      <c r="TBH59" s="375"/>
      <c r="TBI59" s="374"/>
      <c r="TBJ59" s="375"/>
      <c r="TBK59" s="374"/>
      <c r="TBL59" s="375"/>
      <c r="TBM59" s="374"/>
      <c r="TBN59" s="375"/>
      <c r="TBO59" s="374"/>
      <c r="TBP59" s="375"/>
      <c r="TBQ59" s="374"/>
      <c r="TBR59" s="375"/>
      <c r="TBS59" s="374"/>
      <c r="TBT59" s="375"/>
      <c r="TBU59" s="374"/>
      <c r="TBV59" s="375"/>
      <c r="TBW59" s="374"/>
      <c r="TBX59" s="375"/>
      <c r="TBY59" s="374"/>
      <c r="TBZ59" s="375"/>
      <c r="TCA59" s="374"/>
      <c r="TCB59" s="375"/>
      <c r="TCC59" s="374"/>
      <c r="TCD59" s="375"/>
      <c r="TCE59" s="374"/>
      <c r="TCF59" s="375"/>
      <c r="TCG59" s="374"/>
      <c r="TCH59" s="375"/>
      <c r="TCI59" s="374"/>
      <c r="TCJ59" s="375"/>
      <c r="TCK59" s="374"/>
      <c r="TCL59" s="375"/>
      <c r="TCM59" s="374"/>
      <c r="TCN59" s="375"/>
      <c r="TCO59" s="374"/>
      <c r="TCP59" s="375"/>
      <c r="TCQ59" s="374"/>
      <c r="TCR59" s="375"/>
      <c r="TCS59" s="374"/>
      <c r="TCT59" s="375"/>
      <c r="TCU59" s="374"/>
      <c r="TCV59" s="375"/>
      <c r="TCW59" s="374"/>
      <c r="TCX59" s="375"/>
      <c r="TCY59" s="374"/>
      <c r="TCZ59" s="375"/>
      <c r="TDA59" s="374"/>
      <c r="TDB59" s="375"/>
      <c r="TDC59" s="374"/>
      <c r="TDD59" s="375"/>
      <c r="TDE59" s="374"/>
      <c r="TDF59" s="375"/>
      <c r="TDG59" s="374"/>
      <c r="TDH59" s="375"/>
      <c r="TDI59" s="374"/>
      <c r="TDJ59" s="375"/>
      <c r="TDK59" s="374"/>
      <c r="TDL59" s="375"/>
      <c r="TDM59" s="374"/>
      <c r="TDN59" s="375"/>
      <c r="TDO59" s="374"/>
      <c r="TDP59" s="375"/>
      <c r="TDQ59" s="374"/>
      <c r="TDR59" s="375"/>
      <c r="TDS59" s="374"/>
      <c r="TDT59" s="375"/>
      <c r="TDU59" s="374"/>
      <c r="TDV59" s="375"/>
      <c r="TDW59" s="374"/>
      <c r="TDX59" s="375"/>
      <c r="TDY59" s="374"/>
      <c r="TDZ59" s="375"/>
      <c r="TEA59" s="374"/>
      <c r="TEB59" s="375"/>
      <c r="TEC59" s="374"/>
      <c r="TED59" s="375"/>
      <c r="TEE59" s="374"/>
      <c r="TEF59" s="375"/>
      <c r="TEG59" s="374"/>
      <c r="TEH59" s="375"/>
      <c r="TEI59" s="374"/>
      <c r="TEJ59" s="375"/>
      <c r="TEK59" s="374"/>
      <c r="TEL59" s="375"/>
      <c r="TEM59" s="374"/>
      <c r="TEN59" s="375"/>
      <c r="TEO59" s="374"/>
      <c r="TEP59" s="375"/>
      <c r="TEQ59" s="374"/>
      <c r="TER59" s="375"/>
      <c r="TES59" s="374"/>
      <c r="TET59" s="375"/>
      <c r="TEU59" s="374"/>
      <c r="TEV59" s="375"/>
      <c r="TEW59" s="374"/>
      <c r="TEX59" s="375"/>
      <c r="TEY59" s="374"/>
      <c r="TEZ59" s="375"/>
      <c r="TFA59" s="374"/>
      <c r="TFB59" s="375"/>
      <c r="TFC59" s="374"/>
      <c r="TFD59" s="375"/>
      <c r="TFE59" s="374"/>
      <c r="TFF59" s="375"/>
      <c r="TFG59" s="374"/>
      <c r="TFH59" s="375"/>
      <c r="TFI59" s="374"/>
      <c r="TFJ59" s="375"/>
      <c r="TFK59" s="374"/>
      <c r="TFL59" s="375"/>
      <c r="TFM59" s="374"/>
      <c r="TFN59" s="375"/>
      <c r="TFO59" s="374"/>
      <c r="TFP59" s="375"/>
      <c r="TFQ59" s="374"/>
      <c r="TFR59" s="375"/>
      <c r="TFS59" s="374"/>
      <c r="TFT59" s="375"/>
      <c r="TFU59" s="374"/>
      <c r="TFV59" s="375"/>
      <c r="TFW59" s="374"/>
      <c r="TFX59" s="375"/>
      <c r="TFY59" s="374"/>
      <c r="TFZ59" s="375"/>
      <c r="TGA59" s="374"/>
      <c r="TGB59" s="375"/>
      <c r="TGC59" s="374"/>
      <c r="TGD59" s="375"/>
      <c r="TGE59" s="374"/>
      <c r="TGF59" s="375"/>
      <c r="TGG59" s="374"/>
      <c r="TGH59" s="375"/>
      <c r="TGI59" s="374"/>
      <c r="TGJ59" s="375"/>
      <c r="TGK59" s="374"/>
      <c r="TGL59" s="375"/>
      <c r="TGM59" s="374"/>
      <c r="TGN59" s="375"/>
      <c r="TGO59" s="374"/>
      <c r="TGP59" s="375"/>
      <c r="TGQ59" s="374"/>
      <c r="TGR59" s="375"/>
      <c r="TGS59" s="374"/>
      <c r="TGT59" s="375"/>
      <c r="TGU59" s="374"/>
      <c r="TGV59" s="375"/>
      <c r="TGW59" s="374"/>
      <c r="TGX59" s="375"/>
      <c r="TGY59" s="374"/>
      <c r="TGZ59" s="375"/>
      <c r="THA59" s="374"/>
      <c r="THB59" s="375"/>
      <c r="THC59" s="374"/>
      <c r="THD59" s="375"/>
      <c r="THE59" s="374"/>
      <c r="THF59" s="375"/>
      <c r="THG59" s="374"/>
      <c r="THH59" s="375"/>
      <c r="THI59" s="374"/>
      <c r="THJ59" s="375"/>
      <c r="THK59" s="374"/>
      <c r="THL59" s="375"/>
      <c r="THM59" s="374"/>
      <c r="THN59" s="375"/>
      <c r="THO59" s="374"/>
      <c r="THP59" s="375"/>
      <c r="THQ59" s="374"/>
      <c r="THR59" s="375"/>
      <c r="THS59" s="374"/>
      <c r="THT59" s="375"/>
      <c r="THU59" s="374"/>
      <c r="THV59" s="375"/>
      <c r="THW59" s="374"/>
      <c r="THX59" s="375"/>
      <c r="THY59" s="374"/>
      <c r="THZ59" s="375"/>
      <c r="TIA59" s="374"/>
      <c r="TIB59" s="375"/>
      <c r="TIC59" s="374"/>
      <c r="TID59" s="375"/>
      <c r="TIE59" s="374"/>
      <c r="TIF59" s="375"/>
      <c r="TIG59" s="374"/>
      <c r="TIH59" s="375"/>
      <c r="TII59" s="374"/>
      <c r="TIJ59" s="375"/>
      <c r="TIK59" s="374"/>
      <c r="TIL59" s="375"/>
      <c r="TIM59" s="374"/>
      <c r="TIN59" s="375"/>
      <c r="TIO59" s="374"/>
      <c r="TIP59" s="375"/>
      <c r="TIQ59" s="374"/>
      <c r="TIR59" s="375"/>
      <c r="TIS59" s="374"/>
      <c r="TIT59" s="375"/>
      <c r="TIU59" s="374"/>
      <c r="TIV59" s="375"/>
      <c r="TIW59" s="374"/>
      <c r="TIX59" s="375"/>
      <c r="TIY59" s="374"/>
      <c r="TIZ59" s="375"/>
      <c r="TJA59" s="374"/>
      <c r="TJB59" s="375"/>
      <c r="TJC59" s="374"/>
      <c r="TJD59" s="375"/>
      <c r="TJE59" s="374"/>
      <c r="TJF59" s="375"/>
      <c r="TJG59" s="374"/>
      <c r="TJH59" s="375"/>
      <c r="TJI59" s="374"/>
      <c r="TJJ59" s="375"/>
      <c r="TJK59" s="374"/>
      <c r="TJL59" s="375"/>
      <c r="TJM59" s="374"/>
      <c r="TJN59" s="375"/>
      <c r="TJO59" s="374"/>
      <c r="TJP59" s="375"/>
      <c r="TJQ59" s="374"/>
      <c r="TJR59" s="375"/>
      <c r="TJS59" s="374"/>
      <c r="TJT59" s="375"/>
      <c r="TJU59" s="374"/>
      <c r="TJV59" s="375"/>
      <c r="TJW59" s="374"/>
      <c r="TJX59" s="375"/>
      <c r="TJY59" s="374"/>
      <c r="TJZ59" s="375"/>
      <c r="TKA59" s="374"/>
      <c r="TKB59" s="375"/>
      <c r="TKC59" s="374"/>
      <c r="TKD59" s="375"/>
      <c r="TKE59" s="374"/>
      <c r="TKF59" s="375"/>
      <c r="TKG59" s="374"/>
      <c r="TKH59" s="375"/>
      <c r="TKI59" s="374"/>
      <c r="TKJ59" s="375"/>
      <c r="TKK59" s="374"/>
      <c r="TKL59" s="375"/>
      <c r="TKM59" s="374"/>
      <c r="TKN59" s="375"/>
      <c r="TKO59" s="374"/>
      <c r="TKP59" s="375"/>
      <c r="TKQ59" s="374"/>
      <c r="TKR59" s="375"/>
      <c r="TKS59" s="374"/>
      <c r="TKT59" s="375"/>
      <c r="TKU59" s="374"/>
      <c r="TKV59" s="375"/>
      <c r="TKW59" s="374"/>
      <c r="TKX59" s="375"/>
      <c r="TKY59" s="374"/>
      <c r="TKZ59" s="375"/>
      <c r="TLA59" s="374"/>
      <c r="TLB59" s="375"/>
      <c r="TLC59" s="374"/>
      <c r="TLD59" s="375"/>
      <c r="TLE59" s="374"/>
      <c r="TLF59" s="375"/>
      <c r="TLG59" s="374"/>
      <c r="TLH59" s="375"/>
      <c r="TLI59" s="374"/>
      <c r="TLJ59" s="375"/>
      <c r="TLK59" s="374"/>
      <c r="TLL59" s="375"/>
      <c r="TLM59" s="374"/>
      <c r="TLN59" s="375"/>
      <c r="TLO59" s="374"/>
      <c r="TLP59" s="375"/>
      <c r="TLQ59" s="374"/>
      <c r="TLR59" s="375"/>
      <c r="TLS59" s="374"/>
      <c r="TLT59" s="375"/>
      <c r="TLU59" s="374"/>
      <c r="TLV59" s="375"/>
      <c r="TLW59" s="374"/>
      <c r="TLX59" s="375"/>
      <c r="TLY59" s="374"/>
      <c r="TLZ59" s="375"/>
      <c r="TMA59" s="374"/>
      <c r="TMB59" s="375"/>
      <c r="TMC59" s="374"/>
      <c r="TMD59" s="375"/>
      <c r="TME59" s="374"/>
      <c r="TMF59" s="375"/>
      <c r="TMG59" s="374"/>
      <c r="TMH59" s="375"/>
      <c r="TMI59" s="374"/>
      <c r="TMJ59" s="375"/>
      <c r="TMK59" s="374"/>
      <c r="TML59" s="375"/>
      <c r="TMM59" s="374"/>
      <c r="TMN59" s="375"/>
      <c r="TMO59" s="374"/>
      <c r="TMP59" s="375"/>
      <c r="TMQ59" s="374"/>
      <c r="TMR59" s="375"/>
      <c r="TMS59" s="374"/>
      <c r="TMT59" s="375"/>
      <c r="TMU59" s="374"/>
      <c r="TMV59" s="375"/>
      <c r="TMW59" s="374"/>
      <c r="TMX59" s="375"/>
      <c r="TMY59" s="374"/>
      <c r="TMZ59" s="375"/>
      <c r="TNA59" s="374"/>
      <c r="TNB59" s="375"/>
      <c r="TNC59" s="374"/>
      <c r="TND59" s="375"/>
      <c r="TNE59" s="374"/>
      <c r="TNF59" s="375"/>
      <c r="TNG59" s="374"/>
      <c r="TNH59" s="375"/>
      <c r="TNI59" s="374"/>
      <c r="TNJ59" s="375"/>
      <c r="TNK59" s="374"/>
      <c r="TNL59" s="375"/>
      <c r="TNM59" s="374"/>
      <c r="TNN59" s="375"/>
      <c r="TNO59" s="374"/>
      <c r="TNP59" s="375"/>
      <c r="TNQ59" s="374"/>
      <c r="TNR59" s="375"/>
      <c r="TNS59" s="374"/>
      <c r="TNT59" s="375"/>
      <c r="TNU59" s="374"/>
      <c r="TNV59" s="375"/>
      <c r="TNW59" s="374"/>
      <c r="TNX59" s="375"/>
      <c r="TNY59" s="374"/>
      <c r="TNZ59" s="375"/>
      <c r="TOA59" s="374"/>
      <c r="TOB59" s="375"/>
      <c r="TOC59" s="374"/>
      <c r="TOD59" s="375"/>
      <c r="TOE59" s="374"/>
      <c r="TOF59" s="375"/>
      <c r="TOG59" s="374"/>
      <c r="TOH59" s="375"/>
      <c r="TOI59" s="374"/>
      <c r="TOJ59" s="375"/>
      <c r="TOK59" s="374"/>
      <c r="TOL59" s="375"/>
      <c r="TOM59" s="374"/>
      <c r="TON59" s="375"/>
      <c r="TOO59" s="374"/>
      <c r="TOP59" s="375"/>
      <c r="TOQ59" s="374"/>
      <c r="TOR59" s="375"/>
      <c r="TOS59" s="374"/>
      <c r="TOT59" s="375"/>
      <c r="TOU59" s="374"/>
      <c r="TOV59" s="375"/>
      <c r="TOW59" s="374"/>
      <c r="TOX59" s="375"/>
      <c r="TOY59" s="374"/>
      <c r="TOZ59" s="375"/>
      <c r="TPA59" s="374"/>
      <c r="TPB59" s="375"/>
      <c r="TPC59" s="374"/>
      <c r="TPD59" s="375"/>
      <c r="TPE59" s="374"/>
      <c r="TPF59" s="375"/>
      <c r="TPG59" s="374"/>
      <c r="TPH59" s="375"/>
      <c r="TPI59" s="374"/>
      <c r="TPJ59" s="375"/>
      <c r="TPK59" s="374"/>
      <c r="TPL59" s="375"/>
      <c r="TPM59" s="374"/>
      <c r="TPN59" s="375"/>
      <c r="TPO59" s="374"/>
      <c r="TPP59" s="375"/>
      <c r="TPQ59" s="374"/>
      <c r="TPR59" s="375"/>
      <c r="TPS59" s="374"/>
      <c r="TPT59" s="375"/>
      <c r="TPU59" s="374"/>
      <c r="TPV59" s="375"/>
      <c r="TPW59" s="374"/>
      <c r="TPX59" s="375"/>
      <c r="TPY59" s="374"/>
      <c r="TPZ59" s="375"/>
      <c r="TQA59" s="374"/>
      <c r="TQB59" s="375"/>
      <c r="TQC59" s="374"/>
      <c r="TQD59" s="375"/>
      <c r="TQE59" s="374"/>
      <c r="TQF59" s="375"/>
      <c r="TQG59" s="374"/>
      <c r="TQH59" s="375"/>
      <c r="TQI59" s="374"/>
      <c r="TQJ59" s="375"/>
      <c r="TQK59" s="374"/>
      <c r="TQL59" s="375"/>
      <c r="TQM59" s="374"/>
      <c r="TQN59" s="375"/>
      <c r="TQO59" s="374"/>
      <c r="TQP59" s="375"/>
      <c r="TQQ59" s="374"/>
      <c r="TQR59" s="375"/>
      <c r="TQS59" s="374"/>
      <c r="TQT59" s="375"/>
      <c r="TQU59" s="374"/>
      <c r="TQV59" s="375"/>
      <c r="TQW59" s="374"/>
      <c r="TQX59" s="375"/>
      <c r="TQY59" s="374"/>
      <c r="TQZ59" s="375"/>
      <c r="TRA59" s="374"/>
      <c r="TRB59" s="375"/>
      <c r="TRC59" s="374"/>
      <c r="TRD59" s="375"/>
      <c r="TRE59" s="374"/>
      <c r="TRF59" s="375"/>
      <c r="TRG59" s="374"/>
      <c r="TRH59" s="375"/>
      <c r="TRI59" s="374"/>
      <c r="TRJ59" s="375"/>
      <c r="TRK59" s="374"/>
      <c r="TRL59" s="375"/>
      <c r="TRM59" s="374"/>
      <c r="TRN59" s="375"/>
      <c r="TRO59" s="374"/>
      <c r="TRP59" s="375"/>
      <c r="TRQ59" s="374"/>
      <c r="TRR59" s="375"/>
      <c r="TRS59" s="374"/>
      <c r="TRT59" s="375"/>
      <c r="TRU59" s="374"/>
      <c r="TRV59" s="375"/>
      <c r="TRW59" s="374"/>
      <c r="TRX59" s="375"/>
      <c r="TRY59" s="374"/>
      <c r="TRZ59" s="375"/>
      <c r="TSA59" s="374"/>
      <c r="TSB59" s="375"/>
      <c r="TSC59" s="374"/>
      <c r="TSD59" s="375"/>
      <c r="TSE59" s="374"/>
      <c r="TSF59" s="375"/>
      <c r="TSG59" s="374"/>
      <c r="TSH59" s="375"/>
      <c r="TSI59" s="374"/>
      <c r="TSJ59" s="375"/>
      <c r="TSK59" s="374"/>
      <c r="TSL59" s="375"/>
      <c r="TSM59" s="374"/>
      <c r="TSN59" s="375"/>
      <c r="TSO59" s="374"/>
      <c r="TSP59" s="375"/>
      <c r="TSQ59" s="374"/>
      <c r="TSR59" s="375"/>
      <c r="TSS59" s="374"/>
      <c r="TST59" s="375"/>
      <c r="TSU59" s="374"/>
      <c r="TSV59" s="375"/>
      <c r="TSW59" s="374"/>
      <c r="TSX59" s="375"/>
      <c r="TSY59" s="374"/>
      <c r="TSZ59" s="375"/>
      <c r="TTA59" s="374"/>
      <c r="TTB59" s="375"/>
      <c r="TTC59" s="374"/>
      <c r="TTD59" s="375"/>
      <c r="TTE59" s="374"/>
      <c r="TTF59" s="375"/>
      <c r="TTG59" s="374"/>
      <c r="TTH59" s="375"/>
      <c r="TTI59" s="374"/>
      <c r="TTJ59" s="375"/>
      <c r="TTK59" s="374"/>
      <c r="TTL59" s="375"/>
      <c r="TTM59" s="374"/>
      <c r="TTN59" s="375"/>
      <c r="TTO59" s="374"/>
      <c r="TTP59" s="375"/>
      <c r="TTQ59" s="374"/>
      <c r="TTR59" s="375"/>
      <c r="TTS59" s="374"/>
      <c r="TTT59" s="375"/>
      <c r="TTU59" s="374"/>
      <c r="TTV59" s="375"/>
      <c r="TTW59" s="374"/>
      <c r="TTX59" s="375"/>
      <c r="TTY59" s="374"/>
      <c r="TTZ59" s="375"/>
      <c r="TUA59" s="374"/>
      <c r="TUB59" s="375"/>
      <c r="TUC59" s="374"/>
      <c r="TUD59" s="375"/>
      <c r="TUE59" s="374"/>
      <c r="TUF59" s="375"/>
      <c r="TUG59" s="374"/>
      <c r="TUH59" s="375"/>
      <c r="TUI59" s="374"/>
      <c r="TUJ59" s="375"/>
      <c r="TUK59" s="374"/>
      <c r="TUL59" s="375"/>
      <c r="TUM59" s="374"/>
      <c r="TUN59" s="375"/>
      <c r="TUO59" s="374"/>
      <c r="TUP59" s="375"/>
      <c r="TUQ59" s="374"/>
      <c r="TUR59" s="375"/>
      <c r="TUS59" s="374"/>
      <c r="TUT59" s="375"/>
      <c r="TUU59" s="374"/>
      <c r="TUV59" s="375"/>
      <c r="TUW59" s="374"/>
      <c r="TUX59" s="375"/>
      <c r="TUY59" s="374"/>
      <c r="TUZ59" s="375"/>
      <c r="TVA59" s="374"/>
      <c r="TVB59" s="375"/>
      <c r="TVC59" s="374"/>
      <c r="TVD59" s="375"/>
      <c r="TVE59" s="374"/>
      <c r="TVF59" s="375"/>
      <c r="TVG59" s="374"/>
      <c r="TVH59" s="375"/>
      <c r="TVI59" s="374"/>
      <c r="TVJ59" s="375"/>
      <c r="TVK59" s="374"/>
      <c r="TVL59" s="375"/>
      <c r="TVM59" s="374"/>
      <c r="TVN59" s="375"/>
      <c r="TVO59" s="374"/>
      <c r="TVP59" s="375"/>
      <c r="TVQ59" s="374"/>
      <c r="TVR59" s="375"/>
      <c r="TVS59" s="374"/>
      <c r="TVT59" s="375"/>
      <c r="TVU59" s="374"/>
      <c r="TVV59" s="375"/>
      <c r="TVW59" s="374"/>
      <c r="TVX59" s="375"/>
      <c r="TVY59" s="374"/>
      <c r="TVZ59" s="375"/>
      <c r="TWA59" s="374"/>
      <c r="TWB59" s="375"/>
      <c r="TWC59" s="374"/>
      <c r="TWD59" s="375"/>
      <c r="TWE59" s="374"/>
      <c r="TWF59" s="375"/>
      <c r="TWG59" s="374"/>
      <c r="TWH59" s="375"/>
      <c r="TWI59" s="374"/>
      <c r="TWJ59" s="375"/>
      <c r="TWK59" s="374"/>
      <c r="TWL59" s="375"/>
      <c r="TWM59" s="374"/>
      <c r="TWN59" s="375"/>
      <c r="TWO59" s="374"/>
      <c r="TWP59" s="375"/>
      <c r="TWQ59" s="374"/>
      <c r="TWR59" s="375"/>
      <c r="TWS59" s="374"/>
      <c r="TWT59" s="375"/>
      <c r="TWU59" s="374"/>
      <c r="TWV59" s="375"/>
      <c r="TWW59" s="374"/>
      <c r="TWX59" s="375"/>
      <c r="TWY59" s="374"/>
      <c r="TWZ59" s="375"/>
      <c r="TXA59" s="374"/>
      <c r="TXB59" s="375"/>
      <c r="TXC59" s="374"/>
      <c r="TXD59" s="375"/>
      <c r="TXE59" s="374"/>
      <c r="TXF59" s="375"/>
      <c r="TXG59" s="374"/>
      <c r="TXH59" s="375"/>
      <c r="TXI59" s="374"/>
      <c r="TXJ59" s="375"/>
      <c r="TXK59" s="374"/>
      <c r="TXL59" s="375"/>
      <c r="TXM59" s="374"/>
      <c r="TXN59" s="375"/>
      <c r="TXO59" s="374"/>
      <c r="TXP59" s="375"/>
      <c r="TXQ59" s="374"/>
      <c r="TXR59" s="375"/>
      <c r="TXS59" s="374"/>
      <c r="TXT59" s="375"/>
      <c r="TXU59" s="374"/>
      <c r="TXV59" s="375"/>
      <c r="TXW59" s="374"/>
      <c r="TXX59" s="375"/>
      <c r="TXY59" s="374"/>
      <c r="TXZ59" s="375"/>
      <c r="TYA59" s="374"/>
      <c r="TYB59" s="375"/>
      <c r="TYC59" s="374"/>
      <c r="TYD59" s="375"/>
      <c r="TYE59" s="374"/>
      <c r="TYF59" s="375"/>
      <c r="TYG59" s="374"/>
      <c r="TYH59" s="375"/>
      <c r="TYI59" s="374"/>
      <c r="TYJ59" s="375"/>
      <c r="TYK59" s="374"/>
      <c r="TYL59" s="375"/>
      <c r="TYM59" s="374"/>
      <c r="TYN59" s="375"/>
      <c r="TYO59" s="374"/>
      <c r="TYP59" s="375"/>
      <c r="TYQ59" s="374"/>
      <c r="TYR59" s="375"/>
      <c r="TYS59" s="374"/>
      <c r="TYT59" s="375"/>
      <c r="TYU59" s="374"/>
      <c r="TYV59" s="375"/>
      <c r="TYW59" s="374"/>
      <c r="TYX59" s="375"/>
      <c r="TYY59" s="374"/>
      <c r="TYZ59" s="375"/>
      <c r="TZA59" s="374"/>
      <c r="TZB59" s="375"/>
      <c r="TZC59" s="374"/>
      <c r="TZD59" s="375"/>
      <c r="TZE59" s="374"/>
      <c r="TZF59" s="375"/>
      <c r="TZG59" s="374"/>
      <c r="TZH59" s="375"/>
      <c r="TZI59" s="374"/>
      <c r="TZJ59" s="375"/>
      <c r="TZK59" s="374"/>
      <c r="TZL59" s="375"/>
      <c r="TZM59" s="374"/>
      <c r="TZN59" s="375"/>
      <c r="TZO59" s="374"/>
      <c r="TZP59" s="375"/>
      <c r="TZQ59" s="374"/>
      <c r="TZR59" s="375"/>
      <c r="TZS59" s="374"/>
      <c r="TZT59" s="375"/>
      <c r="TZU59" s="374"/>
      <c r="TZV59" s="375"/>
      <c r="TZW59" s="374"/>
      <c r="TZX59" s="375"/>
      <c r="TZY59" s="374"/>
      <c r="TZZ59" s="375"/>
      <c r="UAA59" s="374"/>
      <c r="UAB59" s="375"/>
      <c r="UAC59" s="374"/>
      <c r="UAD59" s="375"/>
      <c r="UAE59" s="374"/>
      <c r="UAF59" s="375"/>
      <c r="UAG59" s="374"/>
      <c r="UAH59" s="375"/>
      <c r="UAI59" s="374"/>
      <c r="UAJ59" s="375"/>
      <c r="UAK59" s="374"/>
      <c r="UAL59" s="375"/>
      <c r="UAM59" s="374"/>
      <c r="UAN59" s="375"/>
      <c r="UAO59" s="374"/>
      <c r="UAP59" s="375"/>
      <c r="UAQ59" s="374"/>
      <c r="UAR59" s="375"/>
      <c r="UAS59" s="374"/>
      <c r="UAT59" s="375"/>
      <c r="UAU59" s="374"/>
      <c r="UAV59" s="375"/>
      <c r="UAW59" s="374"/>
      <c r="UAX59" s="375"/>
      <c r="UAY59" s="374"/>
      <c r="UAZ59" s="375"/>
      <c r="UBA59" s="374"/>
      <c r="UBB59" s="375"/>
      <c r="UBC59" s="374"/>
      <c r="UBD59" s="375"/>
      <c r="UBE59" s="374"/>
      <c r="UBF59" s="375"/>
      <c r="UBG59" s="374"/>
      <c r="UBH59" s="375"/>
      <c r="UBI59" s="374"/>
      <c r="UBJ59" s="375"/>
      <c r="UBK59" s="374"/>
      <c r="UBL59" s="375"/>
      <c r="UBM59" s="374"/>
      <c r="UBN59" s="375"/>
      <c r="UBO59" s="374"/>
      <c r="UBP59" s="375"/>
      <c r="UBQ59" s="374"/>
      <c r="UBR59" s="375"/>
      <c r="UBS59" s="374"/>
      <c r="UBT59" s="375"/>
      <c r="UBU59" s="374"/>
      <c r="UBV59" s="375"/>
      <c r="UBW59" s="374"/>
      <c r="UBX59" s="375"/>
      <c r="UBY59" s="374"/>
      <c r="UBZ59" s="375"/>
      <c r="UCA59" s="374"/>
      <c r="UCB59" s="375"/>
      <c r="UCC59" s="374"/>
      <c r="UCD59" s="375"/>
      <c r="UCE59" s="374"/>
      <c r="UCF59" s="375"/>
      <c r="UCG59" s="374"/>
      <c r="UCH59" s="375"/>
      <c r="UCI59" s="374"/>
      <c r="UCJ59" s="375"/>
      <c r="UCK59" s="374"/>
      <c r="UCL59" s="375"/>
      <c r="UCM59" s="374"/>
      <c r="UCN59" s="375"/>
      <c r="UCO59" s="374"/>
      <c r="UCP59" s="375"/>
      <c r="UCQ59" s="374"/>
      <c r="UCR59" s="375"/>
      <c r="UCS59" s="374"/>
      <c r="UCT59" s="375"/>
      <c r="UCU59" s="374"/>
      <c r="UCV59" s="375"/>
      <c r="UCW59" s="374"/>
      <c r="UCX59" s="375"/>
      <c r="UCY59" s="374"/>
      <c r="UCZ59" s="375"/>
      <c r="UDA59" s="374"/>
      <c r="UDB59" s="375"/>
      <c r="UDC59" s="374"/>
      <c r="UDD59" s="375"/>
      <c r="UDE59" s="374"/>
      <c r="UDF59" s="375"/>
      <c r="UDG59" s="374"/>
      <c r="UDH59" s="375"/>
      <c r="UDI59" s="374"/>
      <c r="UDJ59" s="375"/>
      <c r="UDK59" s="374"/>
      <c r="UDL59" s="375"/>
      <c r="UDM59" s="374"/>
      <c r="UDN59" s="375"/>
      <c r="UDO59" s="374"/>
      <c r="UDP59" s="375"/>
      <c r="UDQ59" s="374"/>
      <c r="UDR59" s="375"/>
      <c r="UDS59" s="374"/>
      <c r="UDT59" s="375"/>
      <c r="UDU59" s="374"/>
      <c r="UDV59" s="375"/>
      <c r="UDW59" s="374"/>
      <c r="UDX59" s="375"/>
      <c r="UDY59" s="374"/>
      <c r="UDZ59" s="375"/>
      <c r="UEA59" s="374"/>
      <c r="UEB59" s="375"/>
      <c r="UEC59" s="374"/>
      <c r="UED59" s="375"/>
      <c r="UEE59" s="374"/>
      <c r="UEF59" s="375"/>
      <c r="UEG59" s="374"/>
      <c r="UEH59" s="375"/>
      <c r="UEI59" s="374"/>
      <c r="UEJ59" s="375"/>
      <c r="UEK59" s="374"/>
      <c r="UEL59" s="375"/>
      <c r="UEM59" s="374"/>
      <c r="UEN59" s="375"/>
      <c r="UEO59" s="374"/>
      <c r="UEP59" s="375"/>
      <c r="UEQ59" s="374"/>
      <c r="UER59" s="375"/>
      <c r="UES59" s="374"/>
      <c r="UET59" s="375"/>
      <c r="UEU59" s="374"/>
      <c r="UEV59" s="375"/>
      <c r="UEW59" s="374"/>
      <c r="UEX59" s="375"/>
      <c r="UEY59" s="374"/>
      <c r="UEZ59" s="375"/>
      <c r="UFA59" s="374"/>
      <c r="UFB59" s="375"/>
      <c r="UFC59" s="374"/>
      <c r="UFD59" s="375"/>
      <c r="UFE59" s="374"/>
      <c r="UFF59" s="375"/>
      <c r="UFG59" s="374"/>
      <c r="UFH59" s="375"/>
      <c r="UFI59" s="374"/>
      <c r="UFJ59" s="375"/>
      <c r="UFK59" s="374"/>
      <c r="UFL59" s="375"/>
      <c r="UFM59" s="374"/>
      <c r="UFN59" s="375"/>
      <c r="UFO59" s="374"/>
      <c r="UFP59" s="375"/>
      <c r="UFQ59" s="374"/>
      <c r="UFR59" s="375"/>
      <c r="UFS59" s="374"/>
      <c r="UFT59" s="375"/>
      <c r="UFU59" s="374"/>
      <c r="UFV59" s="375"/>
      <c r="UFW59" s="374"/>
      <c r="UFX59" s="375"/>
      <c r="UFY59" s="374"/>
      <c r="UFZ59" s="375"/>
      <c r="UGA59" s="374"/>
      <c r="UGB59" s="375"/>
      <c r="UGC59" s="374"/>
      <c r="UGD59" s="375"/>
      <c r="UGE59" s="374"/>
      <c r="UGF59" s="375"/>
      <c r="UGG59" s="374"/>
      <c r="UGH59" s="375"/>
      <c r="UGI59" s="374"/>
      <c r="UGJ59" s="375"/>
      <c r="UGK59" s="374"/>
      <c r="UGL59" s="375"/>
      <c r="UGM59" s="374"/>
      <c r="UGN59" s="375"/>
      <c r="UGO59" s="374"/>
      <c r="UGP59" s="375"/>
      <c r="UGQ59" s="374"/>
      <c r="UGR59" s="375"/>
      <c r="UGS59" s="374"/>
      <c r="UGT59" s="375"/>
      <c r="UGU59" s="374"/>
      <c r="UGV59" s="375"/>
      <c r="UGW59" s="374"/>
      <c r="UGX59" s="375"/>
      <c r="UGY59" s="374"/>
      <c r="UGZ59" s="375"/>
      <c r="UHA59" s="374"/>
      <c r="UHB59" s="375"/>
      <c r="UHC59" s="374"/>
      <c r="UHD59" s="375"/>
      <c r="UHE59" s="374"/>
      <c r="UHF59" s="375"/>
      <c r="UHG59" s="374"/>
      <c r="UHH59" s="375"/>
      <c r="UHI59" s="374"/>
      <c r="UHJ59" s="375"/>
      <c r="UHK59" s="374"/>
      <c r="UHL59" s="375"/>
      <c r="UHM59" s="374"/>
      <c r="UHN59" s="375"/>
      <c r="UHO59" s="374"/>
      <c r="UHP59" s="375"/>
      <c r="UHQ59" s="374"/>
      <c r="UHR59" s="375"/>
      <c r="UHS59" s="374"/>
      <c r="UHT59" s="375"/>
      <c r="UHU59" s="374"/>
      <c r="UHV59" s="375"/>
      <c r="UHW59" s="374"/>
      <c r="UHX59" s="375"/>
      <c r="UHY59" s="374"/>
      <c r="UHZ59" s="375"/>
      <c r="UIA59" s="374"/>
      <c r="UIB59" s="375"/>
      <c r="UIC59" s="374"/>
      <c r="UID59" s="375"/>
      <c r="UIE59" s="374"/>
      <c r="UIF59" s="375"/>
      <c r="UIG59" s="374"/>
      <c r="UIH59" s="375"/>
      <c r="UII59" s="374"/>
      <c r="UIJ59" s="375"/>
      <c r="UIK59" s="374"/>
      <c r="UIL59" s="375"/>
      <c r="UIM59" s="374"/>
      <c r="UIN59" s="375"/>
      <c r="UIO59" s="374"/>
      <c r="UIP59" s="375"/>
      <c r="UIQ59" s="374"/>
      <c r="UIR59" s="375"/>
      <c r="UIS59" s="374"/>
      <c r="UIT59" s="375"/>
      <c r="UIU59" s="374"/>
      <c r="UIV59" s="375"/>
      <c r="UIW59" s="374"/>
      <c r="UIX59" s="375"/>
      <c r="UIY59" s="374"/>
      <c r="UIZ59" s="375"/>
      <c r="UJA59" s="374"/>
      <c r="UJB59" s="375"/>
      <c r="UJC59" s="374"/>
      <c r="UJD59" s="375"/>
      <c r="UJE59" s="374"/>
      <c r="UJF59" s="375"/>
      <c r="UJG59" s="374"/>
      <c r="UJH59" s="375"/>
      <c r="UJI59" s="374"/>
      <c r="UJJ59" s="375"/>
      <c r="UJK59" s="374"/>
      <c r="UJL59" s="375"/>
      <c r="UJM59" s="374"/>
      <c r="UJN59" s="375"/>
      <c r="UJO59" s="374"/>
      <c r="UJP59" s="375"/>
      <c r="UJQ59" s="374"/>
      <c r="UJR59" s="375"/>
      <c r="UJS59" s="374"/>
      <c r="UJT59" s="375"/>
      <c r="UJU59" s="374"/>
      <c r="UJV59" s="375"/>
      <c r="UJW59" s="374"/>
      <c r="UJX59" s="375"/>
      <c r="UJY59" s="374"/>
      <c r="UJZ59" s="375"/>
      <c r="UKA59" s="374"/>
      <c r="UKB59" s="375"/>
      <c r="UKC59" s="374"/>
      <c r="UKD59" s="375"/>
      <c r="UKE59" s="374"/>
      <c r="UKF59" s="375"/>
      <c r="UKG59" s="374"/>
      <c r="UKH59" s="375"/>
      <c r="UKI59" s="374"/>
      <c r="UKJ59" s="375"/>
      <c r="UKK59" s="374"/>
      <c r="UKL59" s="375"/>
      <c r="UKM59" s="374"/>
      <c r="UKN59" s="375"/>
      <c r="UKO59" s="374"/>
      <c r="UKP59" s="375"/>
      <c r="UKQ59" s="374"/>
      <c r="UKR59" s="375"/>
      <c r="UKS59" s="374"/>
      <c r="UKT59" s="375"/>
      <c r="UKU59" s="374"/>
      <c r="UKV59" s="375"/>
      <c r="UKW59" s="374"/>
      <c r="UKX59" s="375"/>
      <c r="UKY59" s="374"/>
      <c r="UKZ59" s="375"/>
      <c r="ULA59" s="374"/>
      <c r="ULB59" s="375"/>
      <c r="ULC59" s="374"/>
      <c r="ULD59" s="375"/>
      <c r="ULE59" s="374"/>
      <c r="ULF59" s="375"/>
      <c r="ULG59" s="374"/>
      <c r="ULH59" s="375"/>
      <c r="ULI59" s="374"/>
      <c r="ULJ59" s="375"/>
      <c r="ULK59" s="374"/>
      <c r="ULL59" s="375"/>
      <c r="ULM59" s="374"/>
      <c r="ULN59" s="375"/>
      <c r="ULO59" s="374"/>
      <c r="ULP59" s="375"/>
      <c r="ULQ59" s="374"/>
      <c r="ULR59" s="375"/>
      <c r="ULS59" s="374"/>
      <c r="ULT59" s="375"/>
      <c r="ULU59" s="374"/>
      <c r="ULV59" s="375"/>
      <c r="ULW59" s="374"/>
      <c r="ULX59" s="375"/>
      <c r="ULY59" s="374"/>
      <c r="ULZ59" s="375"/>
      <c r="UMA59" s="374"/>
      <c r="UMB59" s="375"/>
      <c r="UMC59" s="374"/>
      <c r="UMD59" s="375"/>
      <c r="UME59" s="374"/>
      <c r="UMF59" s="375"/>
      <c r="UMG59" s="374"/>
      <c r="UMH59" s="375"/>
      <c r="UMI59" s="374"/>
      <c r="UMJ59" s="375"/>
      <c r="UMK59" s="374"/>
      <c r="UML59" s="375"/>
      <c r="UMM59" s="374"/>
      <c r="UMN59" s="375"/>
      <c r="UMO59" s="374"/>
      <c r="UMP59" s="375"/>
      <c r="UMQ59" s="374"/>
      <c r="UMR59" s="375"/>
      <c r="UMS59" s="374"/>
      <c r="UMT59" s="375"/>
      <c r="UMU59" s="374"/>
      <c r="UMV59" s="375"/>
      <c r="UMW59" s="374"/>
      <c r="UMX59" s="375"/>
      <c r="UMY59" s="374"/>
      <c r="UMZ59" s="375"/>
      <c r="UNA59" s="374"/>
      <c r="UNB59" s="375"/>
      <c r="UNC59" s="374"/>
      <c r="UND59" s="375"/>
      <c r="UNE59" s="374"/>
      <c r="UNF59" s="375"/>
      <c r="UNG59" s="374"/>
      <c r="UNH59" s="375"/>
      <c r="UNI59" s="374"/>
      <c r="UNJ59" s="375"/>
      <c r="UNK59" s="374"/>
      <c r="UNL59" s="375"/>
      <c r="UNM59" s="374"/>
      <c r="UNN59" s="375"/>
      <c r="UNO59" s="374"/>
      <c r="UNP59" s="375"/>
      <c r="UNQ59" s="374"/>
      <c r="UNR59" s="375"/>
      <c r="UNS59" s="374"/>
      <c r="UNT59" s="375"/>
      <c r="UNU59" s="374"/>
      <c r="UNV59" s="375"/>
      <c r="UNW59" s="374"/>
      <c r="UNX59" s="375"/>
      <c r="UNY59" s="374"/>
      <c r="UNZ59" s="375"/>
      <c r="UOA59" s="374"/>
      <c r="UOB59" s="375"/>
      <c r="UOC59" s="374"/>
      <c r="UOD59" s="375"/>
      <c r="UOE59" s="374"/>
      <c r="UOF59" s="375"/>
      <c r="UOG59" s="374"/>
      <c r="UOH59" s="375"/>
      <c r="UOI59" s="374"/>
      <c r="UOJ59" s="375"/>
      <c r="UOK59" s="374"/>
      <c r="UOL59" s="375"/>
      <c r="UOM59" s="374"/>
      <c r="UON59" s="375"/>
      <c r="UOO59" s="374"/>
      <c r="UOP59" s="375"/>
      <c r="UOQ59" s="374"/>
      <c r="UOR59" s="375"/>
      <c r="UOS59" s="374"/>
      <c r="UOT59" s="375"/>
      <c r="UOU59" s="374"/>
      <c r="UOV59" s="375"/>
      <c r="UOW59" s="374"/>
      <c r="UOX59" s="375"/>
      <c r="UOY59" s="374"/>
      <c r="UOZ59" s="375"/>
      <c r="UPA59" s="374"/>
      <c r="UPB59" s="375"/>
      <c r="UPC59" s="374"/>
      <c r="UPD59" s="375"/>
      <c r="UPE59" s="374"/>
      <c r="UPF59" s="375"/>
      <c r="UPG59" s="374"/>
      <c r="UPH59" s="375"/>
      <c r="UPI59" s="374"/>
      <c r="UPJ59" s="375"/>
      <c r="UPK59" s="374"/>
      <c r="UPL59" s="375"/>
      <c r="UPM59" s="374"/>
      <c r="UPN59" s="375"/>
      <c r="UPO59" s="374"/>
      <c r="UPP59" s="375"/>
      <c r="UPQ59" s="374"/>
      <c r="UPR59" s="375"/>
      <c r="UPS59" s="374"/>
      <c r="UPT59" s="375"/>
      <c r="UPU59" s="374"/>
      <c r="UPV59" s="375"/>
      <c r="UPW59" s="374"/>
      <c r="UPX59" s="375"/>
      <c r="UPY59" s="374"/>
      <c r="UPZ59" s="375"/>
      <c r="UQA59" s="374"/>
      <c r="UQB59" s="375"/>
      <c r="UQC59" s="374"/>
      <c r="UQD59" s="375"/>
      <c r="UQE59" s="374"/>
      <c r="UQF59" s="375"/>
      <c r="UQG59" s="374"/>
      <c r="UQH59" s="375"/>
      <c r="UQI59" s="374"/>
      <c r="UQJ59" s="375"/>
      <c r="UQK59" s="374"/>
      <c r="UQL59" s="375"/>
      <c r="UQM59" s="374"/>
      <c r="UQN59" s="375"/>
      <c r="UQO59" s="374"/>
      <c r="UQP59" s="375"/>
      <c r="UQQ59" s="374"/>
      <c r="UQR59" s="375"/>
      <c r="UQS59" s="374"/>
      <c r="UQT59" s="375"/>
      <c r="UQU59" s="374"/>
      <c r="UQV59" s="375"/>
      <c r="UQW59" s="374"/>
      <c r="UQX59" s="375"/>
      <c r="UQY59" s="374"/>
      <c r="UQZ59" s="375"/>
      <c r="URA59" s="374"/>
      <c r="URB59" s="375"/>
      <c r="URC59" s="374"/>
      <c r="URD59" s="375"/>
      <c r="URE59" s="374"/>
      <c r="URF59" s="375"/>
      <c r="URG59" s="374"/>
      <c r="URH59" s="375"/>
      <c r="URI59" s="374"/>
      <c r="URJ59" s="375"/>
      <c r="URK59" s="374"/>
      <c r="URL59" s="375"/>
      <c r="URM59" s="374"/>
      <c r="URN59" s="375"/>
      <c r="URO59" s="374"/>
      <c r="URP59" s="375"/>
      <c r="URQ59" s="374"/>
      <c r="URR59" s="375"/>
      <c r="URS59" s="374"/>
      <c r="URT59" s="375"/>
      <c r="URU59" s="374"/>
      <c r="URV59" s="375"/>
      <c r="URW59" s="374"/>
      <c r="URX59" s="375"/>
      <c r="URY59" s="374"/>
      <c r="URZ59" s="375"/>
      <c r="USA59" s="374"/>
      <c r="USB59" s="375"/>
      <c r="USC59" s="374"/>
      <c r="USD59" s="375"/>
      <c r="USE59" s="374"/>
      <c r="USF59" s="375"/>
      <c r="USG59" s="374"/>
      <c r="USH59" s="375"/>
      <c r="USI59" s="374"/>
      <c r="USJ59" s="375"/>
      <c r="USK59" s="374"/>
      <c r="USL59" s="375"/>
      <c r="USM59" s="374"/>
      <c r="USN59" s="375"/>
      <c r="USO59" s="374"/>
      <c r="USP59" s="375"/>
      <c r="USQ59" s="374"/>
      <c r="USR59" s="375"/>
      <c r="USS59" s="374"/>
      <c r="UST59" s="375"/>
      <c r="USU59" s="374"/>
      <c r="USV59" s="375"/>
      <c r="USW59" s="374"/>
      <c r="USX59" s="375"/>
      <c r="USY59" s="374"/>
      <c r="USZ59" s="375"/>
      <c r="UTA59" s="374"/>
      <c r="UTB59" s="375"/>
      <c r="UTC59" s="374"/>
      <c r="UTD59" s="375"/>
      <c r="UTE59" s="374"/>
      <c r="UTF59" s="375"/>
      <c r="UTG59" s="374"/>
      <c r="UTH59" s="375"/>
      <c r="UTI59" s="374"/>
      <c r="UTJ59" s="375"/>
      <c r="UTK59" s="374"/>
      <c r="UTL59" s="375"/>
      <c r="UTM59" s="374"/>
      <c r="UTN59" s="375"/>
      <c r="UTO59" s="374"/>
      <c r="UTP59" s="375"/>
      <c r="UTQ59" s="374"/>
      <c r="UTR59" s="375"/>
      <c r="UTS59" s="374"/>
      <c r="UTT59" s="375"/>
      <c r="UTU59" s="374"/>
      <c r="UTV59" s="375"/>
      <c r="UTW59" s="374"/>
      <c r="UTX59" s="375"/>
      <c r="UTY59" s="374"/>
      <c r="UTZ59" s="375"/>
      <c r="UUA59" s="374"/>
      <c r="UUB59" s="375"/>
      <c r="UUC59" s="374"/>
      <c r="UUD59" s="375"/>
      <c r="UUE59" s="374"/>
      <c r="UUF59" s="375"/>
      <c r="UUG59" s="374"/>
      <c r="UUH59" s="375"/>
      <c r="UUI59" s="374"/>
      <c r="UUJ59" s="375"/>
      <c r="UUK59" s="374"/>
      <c r="UUL59" s="375"/>
      <c r="UUM59" s="374"/>
      <c r="UUN59" s="375"/>
      <c r="UUO59" s="374"/>
      <c r="UUP59" s="375"/>
      <c r="UUQ59" s="374"/>
      <c r="UUR59" s="375"/>
      <c r="UUS59" s="374"/>
      <c r="UUT59" s="375"/>
      <c r="UUU59" s="374"/>
      <c r="UUV59" s="375"/>
      <c r="UUW59" s="374"/>
      <c r="UUX59" s="375"/>
      <c r="UUY59" s="374"/>
      <c r="UUZ59" s="375"/>
      <c r="UVA59" s="374"/>
      <c r="UVB59" s="375"/>
      <c r="UVC59" s="374"/>
      <c r="UVD59" s="375"/>
      <c r="UVE59" s="374"/>
      <c r="UVF59" s="375"/>
      <c r="UVG59" s="374"/>
      <c r="UVH59" s="375"/>
      <c r="UVI59" s="374"/>
      <c r="UVJ59" s="375"/>
      <c r="UVK59" s="374"/>
      <c r="UVL59" s="375"/>
      <c r="UVM59" s="374"/>
      <c r="UVN59" s="375"/>
      <c r="UVO59" s="374"/>
      <c r="UVP59" s="375"/>
      <c r="UVQ59" s="374"/>
      <c r="UVR59" s="375"/>
      <c r="UVS59" s="374"/>
      <c r="UVT59" s="375"/>
      <c r="UVU59" s="374"/>
      <c r="UVV59" s="375"/>
      <c r="UVW59" s="374"/>
      <c r="UVX59" s="375"/>
      <c r="UVY59" s="374"/>
      <c r="UVZ59" s="375"/>
      <c r="UWA59" s="374"/>
      <c r="UWB59" s="375"/>
      <c r="UWC59" s="374"/>
      <c r="UWD59" s="375"/>
      <c r="UWE59" s="374"/>
      <c r="UWF59" s="375"/>
      <c r="UWG59" s="374"/>
      <c r="UWH59" s="375"/>
      <c r="UWI59" s="374"/>
      <c r="UWJ59" s="375"/>
      <c r="UWK59" s="374"/>
      <c r="UWL59" s="375"/>
      <c r="UWM59" s="374"/>
      <c r="UWN59" s="375"/>
      <c r="UWO59" s="374"/>
      <c r="UWP59" s="375"/>
      <c r="UWQ59" s="374"/>
      <c r="UWR59" s="375"/>
      <c r="UWS59" s="374"/>
      <c r="UWT59" s="375"/>
      <c r="UWU59" s="374"/>
      <c r="UWV59" s="375"/>
      <c r="UWW59" s="374"/>
      <c r="UWX59" s="375"/>
      <c r="UWY59" s="374"/>
      <c r="UWZ59" s="375"/>
      <c r="UXA59" s="374"/>
      <c r="UXB59" s="375"/>
      <c r="UXC59" s="374"/>
      <c r="UXD59" s="375"/>
      <c r="UXE59" s="374"/>
      <c r="UXF59" s="375"/>
      <c r="UXG59" s="374"/>
      <c r="UXH59" s="375"/>
      <c r="UXI59" s="374"/>
      <c r="UXJ59" s="375"/>
      <c r="UXK59" s="374"/>
      <c r="UXL59" s="375"/>
      <c r="UXM59" s="374"/>
      <c r="UXN59" s="375"/>
      <c r="UXO59" s="374"/>
      <c r="UXP59" s="375"/>
      <c r="UXQ59" s="374"/>
      <c r="UXR59" s="375"/>
      <c r="UXS59" s="374"/>
      <c r="UXT59" s="375"/>
      <c r="UXU59" s="374"/>
      <c r="UXV59" s="375"/>
      <c r="UXW59" s="374"/>
      <c r="UXX59" s="375"/>
      <c r="UXY59" s="374"/>
      <c r="UXZ59" s="375"/>
      <c r="UYA59" s="374"/>
      <c r="UYB59" s="375"/>
      <c r="UYC59" s="374"/>
      <c r="UYD59" s="375"/>
      <c r="UYE59" s="374"/>
      <c r="UYF59" s="375"/>
      <c r="UYG59" s="374"/>
      <c r="UYH59" s="375"/>
      <c r="UYI59" s="374"/>
      <c r="UYJ59" s="375"/>
      <c r="UYK59" s="374"/>
      <c r="UYL59" s="375"/>
      <c r="UYM59" s="374"/>
      <c r="UYN59" s="375"/>
      <c r="UYO59" s="374"/>
      <c r="UYP59" s="375"/>
      <c r="UYQ59" s="374"/>
      <c r="UYR59" s="375"/>
      <c r="UYS59" s="374"/>
      <c r="UYT59" s="375"/>
      <c r="UYU59" s="374"/>
      <c r="UYV59" s="375"/>
      <c r="UYW59" s="374"/>
      <c r="UYX59" s="375"/>
      <c r="UYY59" s="374"/>
      <c r="UYZ59" s="375"/>
      <c r="UZA59" s="374"/>
      <c r="UZB59" s="375"/>
      <c r="UZC59" s="374"/>
      <c r="UZD59" s="375"/>
      <c r="UZE59" s="374"/>
      <c r="UZF59" s="375"/>
      <c r="UZG59" s="374"/>
      <c r="UZH59" s="375"/>
      <c r="UZI59" s="374"/>
      <c r="UZJ59" s="375"/>
      <c r="UZK59" s="374"/>
      <c r="UZL59" s="375"/>
      <c r="UZM59" s="374"/>
      <c r="UZN59" s="375"/>
      <c r="UZO59" s="374"/>
      <c r="UZP59" s="375"/>
      <c r="UZQ59" s="374"/>
      <c r="UZR59" s="375"/>
      <c r="UZS59" s="374"/>
      <c r="UZT59" s="375"/>
      <c r="UZU59" s="374"/>
      <c r="UZV59" s="375"/>
      <c r="UZW59" s="374"/>
      <c r="UZX59" s="375"/>
      <c r="UZY59" s="374"/>
      <c r="UZZ59" s="375"/>
      <c r="VAA59" s="374"/>
      <c r="VAB59" s="375"/>
      <c r="VAC59" s="374"/>
      <c r="VAD59" s="375"/>
      <c r="VAE59" s="374"/>
      <c r="VAF59" s="375"/>
      <c r="VAG59" s="374"/>
      <c r="VAH59" s="375"/>
      <c r="VAI59" s="374"/>
      <c r="VAJ59" s="375"/>
      <c r="VAK59" s="374"/>
      <c r="VAL59" s="375"/>
      <c r="VAM59" s="374"/>
      <c r="VAN59" s="375"/>
      <c r="VAO59" s="374"/>
      <c r="VAP59" s="375"/>
      <c r="VAQ59" s="374"/>
      <c r="VAR59" s="375"/>
      <c r="VAS59" s="374"/>
      <c r="VAT59" s="375"/>
      <c r="VAU59" s="374"/>
      <c r="VAV59" s="375"/>
      <c r="VAW59" s="374"/>
      <c r="VAX59" s="375"/>
      <c r="VAY59" s="374"/>
      <c r="VAZ59" s="375"/>
      <c r="VBA59" s="374"/>
      <c r="VBB59" s="375"/>
      <c r="VBC59" s="374"/>
      <c r="VBD59" s="375"/>
      <c r="VBE59" s="374"/>
      <c r="VBF59" s="375"/>
      <c r="VBG59" s="374"/>
      <c r="VBH59" s="375"/>
      <c r="VBI59" s="374"/>
      <c r="VBJ59" s="375"/>
      <c r="VBK59" s="374"/>
      <c r="VBL59" s="375"/>
      <c r="VBM59" s="374"/>
      <c r="VBN59" s="375"/>
      <c r="VBO59" s="374"/>
      <c r="VBP59" s="375"/>
      <c r="VBQ59" s="374"/>
      <c r="VBR59" s="375"/>
      <c r="VBS59" s="374"/>
      <c r="VBT59" s="375"/>
      <c r="VBU59" s="374"/>
      <c r="VBV59" s="375"/>
      <c r="VBW59" s="374"/>
      <c r="VBX59" s="375"/>
      <c r="VBY59" s="374"/>
      <c r="VBZ59" s="375"/>
      <c r="VCA59" s="374"/>
      <c r="VCB59" s="375"/>
      <c r="VCC59" s="374"/>
      <c r="VCD59" s="375"/>
      <c r="VCE59" s="374"/>
      <c r="VCF59" s="375"/>
      <c r="VCG59" s="374"/>
      <c r="VCH59" s="375"/>
      <c r="VCI59" s="374"/>
      <c r="VCJ59" s="375"/>
      <c r="VCK59" s="374"/>
      <c r="VCL59" s="375"/>
      <c r="VCM59" s="374"/>
      <c r="VCN59" s="375"/>
      <c r="VCO59" s="374"/>
      <c r="VCP59" s="375"/>
      <c r="VCQ59" s="374"/>
      <c r="VCR59" s="375"/>
      <c r="VCS59" s="374"/>
      <c r="VCT59" s="375"/>
      <c r="VCU59" s="374"/>
      <c r="VCV59" s="375"/>
      <c r="VCW59" s="374"/>
      <c r="VCX59" s="375"/>
      <c r="VCY59" s="374"/>
      <c r="VCZ59" s="375"/>
      <c r="VDA59" s="374"/>
      <c r="VDB59" s="375"/>
      <c r="VDC59" s="374"/>
      <c r="VDD59" s="375"/>
      <c r="VDE59" s="374"/>
      <c r="VDF59" s="375"/>
      <c r="VDG59" s="374"/>
      <c r="VDH59" s="375"/>
      <c r="VDI59" s="374"/>
      <c r="VDJ59" s="375"/>
      <c r="VDK59" s="374"/>
      <c r="VDL59" s="375"/>
      <c r="VDM59" s="374"/>
      <c r="VDN59" s="375"/>
      <c r="VDO59" s="374"/>
      <c r="VDP59" s="375"/>
      <c r="VDQ59" s="374"/>
      <c r="VDR59" s="375"/>
      <c r="VDS59" s="374"/>
      <c r="VDT59" s="375"/>
      <c r="VDU59" s="374"/>
      <c r="VDV59" s="375"/>
      <c r="VDW59" s="374"/>
      <c r="VDX59" s="375"/>
      <c r="VDY59" s="374"/>
      <c r="VDZ59" s="375"/>
      <c r="VEA59" s="374"/>
      <c r="VEB59" s="375"/>
      <c r="VEC59" s="374"/>
      <c r="VED59" s="375"/>
      <c r="VEE59" s="374"/>
      <c r="VEF59" s="375"/>
      <c r="VEG59" s="374"/>
      <c r="VEH59" s="375"/>
      <c r="VEI59" s="374"/>
      <c r="VEJ59" s="375"/>
      <c r="VEK59" s="374"/>
      <c r="VEL59" s="375"/>
      <c r="VEM59" s="374"/>
      <c r="VEN59" s="375"/>
      <c r="VEO59" s="374"/>
      <c r="VEP59" s="375"/>
      <c r="VEQ59" s="374"/>
      <c r="VER59" s="375"/>
      <c r="VES59" s="374"/>
      <c r="VET59" s="375"/>
      <c r="VEU59" s="374"/>
      <c r="VEV59" s="375"/>
      <c r="VEW59" s="374"/>
      <c r="VEX59" s="375"/>
      <c r="VEY59" s="374"/>
      <c r="VEZ59" s="375"/>
      <c r="VFA59" s="374"/>
      <c r="VFB59" s="375"/>
      <c r="VFC59" s="374"/>
      <c r="VFD59" s="375"/>
      <c r="VFE59" s="374"/>
      <c r="VFF59" s="375"/>
      <c r="VFG59" s="374"/>
      <c r="VFH59" s="375"/>
      <c r="VFI59" s="374"/>
      <c r="VFJ59" s="375"/>
      <c r="VFK59" s="374"/>
      <c r="VFL59" s="375"/>
      <c r="VFM59" s="374"/>
      <c r="VFN59" s="375"/>
      <c r="VFO59" s="374"/>
      <c r="VFP59" s="375"/>
      <c r="VFQ59" s="374"/>
      <c r="VFR59" s="375"/>
      <c r="VFS59" s="374"/>
      <c r="VFT59" s="375"/>
      <c r="VFU59" s="374"/>
      <c r="VFV59" s="375"/>
      <c r="VFW59" s="374"/>
      <c r="VFX59" s="375"/>
      <c r="VFY59" s="374"/>
      <c r="VFZ59" s="375"/>
      <c r="VGA59" s="374"/>
      <c r="VGB59" s="375"/>
      <c r="VGC59" s="374"/>
      <c r="VGD59" s="375"/>
      <c r="VGE59" s="374"/>
      <c r="VGF59" s="375"/>
      <c r="VGG59" s="374"/>
      <c r="VGH59" s="375"/>
      <c r="VGI59" s="374"/>
      <c r="VGJ59" s="375"/>
      <c r="VGK59" s="374"/>
      <c r="VGL59" s="375"/>
      <c r="VGM59" s="374"/>
      <c r="VGN59" s="375"/>
      <c r="VGO59" s="374"/>
      <c r="VGP59" s="375"/>
      <c r="VGQ59" s="374"/>
      <c r="VGR59" s="375"/>
      <c r="VGS59" s="374"/>
      <c r="VGT59" s="375"/>
      <c r="VGU59" s="374"/>
      <c r="VGV59" s="375"/>
      <c r="VGW59" s="374"/>
      <c r="VGX59" s="375"/>
      <c r="VGY59" s="374"/>
      <c r="VGZ59" s="375"/>
      <c r="VHA59" s="374"/>
      <c r="VHB59" s="375"/>
      <c r="VHC59" s="374"/>
      <c r="VHD59" s="375"/>
      <c r="VHE59" s="374"/>
      <c r="VHF59" s="375"/>
      <c r="VHG59" s="374"/>
      <c r="VHH59" s="375"/>
      <c r="VHI59" s="374"/>
      <c r="VHJ59" s="375"/>
      <c r="VHK59" s="374"/>
      <c r="VHL59" s="375"/>
      <c r="VHM59" s="374"/>
      <c r="VHN59" s="375"/>
      <c r="VHO59" s="374"/>
      <c r="VHP59" s="375"/>
      <c r="VHQ59" s="374"/>
      <c r="VHR59" s="375"/>
      <c r="VHS59" s="374"/>
      <c r="VHT59" s="375"/>
      <c r="VHU59" s="374"/>
      <c r="VHV59" s="375"/>
      <c r="VHW59" s="374"/>
      <c r="VHX59" s="375"/>
      <c r="VHY59" s="374"/>
      <c r="VHZ59" s="375"/>
      <c r="VIA59" s="374"/>
      <c r="VIB59" s="375"/>
      <c r="VIC59" s="374"/>
      <c r="VID59" s="375"/>
      <c r="VIE59" s="374"/>
      <c r="VIF59" s="375"/>
      <c r="VIG59" s="374"/>
      <c r="VIH59" s="375"/>
      <c r="VII59" s="374"/>
      <c r="VIJ59" s="375"/>
      <c r="VIK59" s="374"/>
      <c r="VIL59" s="375"/>
      <c r="VIM59" s="374"/>
      <c r="VIN59" s="375"/>
      <c r="VIO59" s="374"/>
      <c r="VIP59" s="375"/>
      <c r="VIQ59" s="374"/>
      <c r="VIR59" s="375"/>
      <c r="VIS59" s="374"/>
      <c r="VIT59" s="375"/>
      <c r="VIU59" s="374"/>
      <c r="VIV59" s="375"/>
      <c r="VIW59" s="374"/>
      <c r="VIX59" s="375"/>
      <c r="VIY59" s="374"/>
      <c r="VIZ59" s="375"/>
      <c r="VJA59" s="374"/>
      <c r="VJB59" s="375"/>
      <c r="VJC59" s="374"/>
      <c r="VJD59" s="375"/>
      <c r="VJE59" s="374"/>
      <c r="VJF59" s="375"/>
      <c r="VJG59" s="374"/>
      <c r="VJH59" s="375"/>
      <c r="VJI59" s="374"/>
      <c r="VJJ59" s="375"/>
      <c r="VJK59" s="374"/>
      <c r="VJL59" s="375"/>
      <c r="VJM59" s="374"/>
      <c r="VJN59" s="375"/>
      <c r="VJO59" s="374"/>
      <c r="VJP59" s="375"/>
      <c r="VJQ59" s="374"/>
      <c r="VJR59" s="375"/>
      <c r="VJS59" s="374"/>
      <c r="VJT59" s="375"/>
      <c r="VJU59" s="374"/>
      <c r="VJV59" s="375"/>
      <c r="VJW59" s="374"/>
      <c r="VJX59" s="375"/>
      <c r="VJY59" s="374"/>
      <c r="VJZ59" s="375"/>
      <c r="VKA59" s="374"/>
      <c r="VKB59" s="375"/>
      <c r="VKC59" s="374"/>
      <c r="VKD59" s="375"/>
      <c r="VKE59" s="374"/>
      <c r="VKF59" s="375"/>
      <c r="VKG59" s="374"/>
      <c r="VKH59" s="375"/>
      <c r="VKI59" s="374"/>
      <c r="VKJ59" s="375"/>
      <c r="VKK59" s="374"/>
      <c r="VKL59" s="375"/>
      <c r="VKM59" s="374"/>
      <c r="VKN59" s="375"/>
      <c r="VKO59" s="374"/>
      <c r="VKP59" s="375"/>
      <c r="VKQ59" s="374"/>
      <c r="VKR59" s="375"/>
      <c r="VKS59" s="374"/>
      <c r="VKT59" s="375"/>
      <c r="VKU59" s="374"/>
      <c r="VKV59" s="375"/>
      <c r="VKW59" s="374"/>
      <c r="VKX59" s="375"/>
      <c r="VKY59" s="374"/>
      <c r="VKZ59" s="375"/>
      <c r="VLA59" s="374"/>
      <c r="VLB59" s="375"/>
      <c r="VLC59" s="374"/>
      <c r="VLD59" s="375"/>
      <c r="VLE59" s="374"/>
      <c r="VLF59" s="375"/>
      <c r="VLG59" s="374"/>
      <c r="VLH59" s="375"/>
      <c r="VLI59" s="374"/>
      <c r="VLJ59" s="375"/>
      <c r="VLK59" s="374"/>
      <c r="VLL59" s="375"/>
      <c r="VLM59" s="374"/>
      <c r="VLN59" s="375"/>
      <c r="VLO59" s="374"/>
      <c r="VLP59" s="375"/>
      <c r="VLQ59" s="374"/>
      <c r="VLR59" s="375"/>
      <c r="VLS59" s="374"/>
      <c r="VLT59" s="375"/>
      <c r="VLU59" s="374"/>
      <c r="VLV59" s="375"/>
      <c r="VLW59" s="374"/>
      <c r="VLX59" s="375"/>
      <c r="VLY59" s="374"/>
      <c r="VLZ59" s="375"/>
      <c r="VMA59" s="374"/>
      <c r="VMB59" s="375"/>
      <c r="VMC59" s="374"/>
      <c r="VMD59" s="375"/>
      <c r="VME59" s="374"/>
      <c r="VMF59" s="375"/>
      <c r="VMG59" s="374"/>
      <c r="VMH59" s="375"/>
      <c r="VMI59" s="374"/>
      <c r="VMJ59" s="375"/>
      <c r="VMK59" s="374"/>
      <c r="VML59" s="375"/>
      <c r="VMM59" s="374"/>
      <c r="VMN59" s="375"/>
      <c r="VMO59" s="374"/>
      <c r="VMP59" s="375"/>
      <c r="VMQ59" s="374"/>
      <c r="VMR59" s="375"/>
      <c r="VMS59" s="374"/>
      <c r="VMT59" s="375"/>
      <c r="VMU59" s="374"/>
      <c r="VMV59" s="375"/>
      <c r="VMW59" s="374"/>
      <c r="VMX59" s="375"/>
      <c r="VMY59" s="374"/>
      <c r="VMZ59" s="375"/>
      <c r="VNA59" s="374"/>
      <c r="VNB59" s="375"/>
      <c r="VNC59" s="374"/>
      <c r="VND59" s="375"/>
      <c r="VNE59" s="374"/>
      <c r="VNF59" s="375"/>
      <c r="VNG59" s="374"/>
      <c r="VNH59" s="375"/>
      <c r="VNI59" s="374"/>
      <c r="VNJ59" s="375"/>
      <c r="VNK59" s="374"/>
      <c r="VNL59" s="375"/>
      <c r="VNM59" s="374"/>
      <c r="VNN59" s="375"/>
      <c r="VNO59" s="374"/>
      <c r="VNP59" s="375"/>
      <c r="VNQ59" s="374"/>
      <c r="VNR59" s="375"/>
      <c r="VNS59" s="374"/>
      <c r="VNT59" s="375"/>
      <c r="VNU59" s="374"/>
      <c r="VNV59" s="375"/>
      <c r="VNW59" s="374"/>
      <c r="VNX59" s="375"/>
      <c r="VNY59" s="374"/>
      <c r="VNZ59" s="375"/>
      <c r="VOA59" s="374"/>
      <c r="VOB59" s="375"/>
      <c r="VOC59" s="374"/>
      <c r="VOD59" s="375"/>
      <c r="VOE59" s="374"/>
      <c r="VOF59" s="375"/>
      <c r="VOG59" s="374"/>
      <c r="VOH59" s="375"/>
      <c r="VOI59" s="374"/>
      <c r="VOJ59" s="375"/>
      <c r="VOK59" s="374"/>
      <c r="VOL59" s="375"/>
      <c r="VOM59" s="374"/>
      <c r="VON59" s="375"/>
      <c r="VOO59" s="374"/>
      <c r="VOP59" s="375"/>
      <c r="VOQ59" s="374"/>
      <c r="VOR59" s="375"/>
      <c r="VOS59" s="374"/>
      <c r="VOT59" s="375"/>
      <c r="VOU59" s="374"/>
      <c r="VOV59" s="375"/>
      <c r="VOW59" s="374"/>
      <c r="VOX59" s="375"/>
      <c r="VOY59" s="374"/>
      <c r="VOZ59" s="375"/>
      <c r="VPA59" s="374"/>
      <c r="VPB59" s="375"/>
      <c r="VPC59" s="374"/>
      <c r="VPD59" s="375"/>
      <c r="VPE59" s="374"/>
      <c r="VPF59" s="375"/>
      <c r="VPG59" s="374"/>
      <c r="VPH59" s="375"/>
      <c r="VPI59" s="374"/>
      <c r="VPJ59" s="375"/>
      <c r="VPK59" s="374"/>
      <c r="VPL59" s="375"/>
      <c r="VPM59" s="374"/>
      <c r="VPN59" s="375"/>
      <c r="VPO59" s="374"/>
      <c r="VPP59" s="375"/>
      <c r="VPQ59" s="374"/>
      <c r="VPR59" s="375"/>
      <c r="VPS59" s="374"/>
      <c r="VPT59" s="375"/>
      <c r="VPU59" s="374"/>
      <c r="VPV59" s="375"/>
      <c r="VPW59" s="374"/>
      <c r="VPX59" s="375"/>
      <c r="VPY59" s="374"/>
      <c r="VPZ59" s="375"/>
      <c r="VQA59" s="374"/>
      <c r="VQB59" s="375"/>
      <c r="VQC59" s="374"/>
      <c r="VQD59" s="375"/>
      <c r="VQE59" s="374"/>
      <c r="VQF59" s="375"/>
      <c r="VQG59" s="374"/>
      <c r="VQH59" s="375"/>
      <c r="VQI59" s="374"/>
      <c r="VQJ59" s="375"/>
      <c r="VQK59" s="374"/>
      <c r="VQL59" s="375"/>
      <c r="VQM59" s="374"/>
      <c r="VQN59" s="375"/>
      <c r="VQO59" s="374"/>
      <c r="VQP59" s="375"/>
      <c r="VQQ59" s="374"/>
      <c r="VQR59" s="375"/>
      <c r="VQS59" s="374"/>
      <c r="VQT59" s="375"/>
      <c r="VQU59" s="374"/>
      <c r="VQV59" s="375"/>
      <c r="VQW59" s="374"/>
      <c r="VQX59" s="375"/>
      <c r="VQY59" s="374"/>
      <c r="VQZ59" s="375"/>
      <c r="VRA59" s="374"/>
      <c r="VRB59" s="375"/>
      <c r="VRC59" s="374"/>
      <c r="VRD59" s="375"/>
      <c r="VRE59" s="374"/>
      <c r="VRF59" s="375"/>
      <c r="VRG59" s="374"/>
      <c r="VRH59" s="375"/>
      <c r="VRI59" s="374"/>
      <c r="VRJ59" s="375"/>
      <c r="VRK59" s="374"/>
      <c r="VRL59" s="375"/>
      <c r="VRM59" s="374"/>
      <c r="VRN59" s="375"/>
      <c r="VRO59" s="374"/>
      <c r="VRP59" s="375"/>
      <c r="VRQ59" s="374"/>
      <c r="VRR59" s="375"/>
      <c r="VRS59" s="374"/>
      <c r="VRT59" s="375"/>
      <c r="VRU59" s="374"/>
      <c r="VRV59" s="375"/>
      <c r="VRW59" s="374"/>
      <c r="VRX59" s="375"/>
      <c r="VRY59" s="374"/>
      <c r="VRZ59" s="375"/>
      <c r="VSA59" s="374"/>
      <c r="VSB59" s="375"/>
      <c r="VSC59" s="374"/>
      <c r="VSD59" s="375"/>
      <c r="VSE59" s="374"/>
      <c r="VSF59" s="375"/>
      <c r="VSG59" s="374"/>
      <c r="VSH59" s="375"/>
      <c r="VSI59" s="374"/>
      <c r="VSJ59" s="375"/>
      <c r="VSK59" s="374"/>
      <c r="VSL59" s="375"/>
      <c r="VSM59" s="374"/>
      <c r="VSN59" s="375"/>
      <c r="VSO59" s="374"/>
      <c r="VSP59" s="375"/>
      <c r="VSQ59" s="374"/>
      <c r="VSR59" s="375"/>
      <c r="VSS59" s="374"/>
      <c r="VST59" s="375"/>
      <c r="VSU59" s="374"/>
      <c r="VSV59" s="375"/>
      <c r="VSW59" s="374"/>
      <c r="VSX59" s="375"/>
      <c r="VSY59" s="374"/>
      <c r="VSZ59" s="375"/>
      <c r="VTA59" s="374"/>
      <c r="VTB59" s="375"/>
      <c r="VTC59" s="374"/>
      <c r="VTD59" s="375"/>
      <c r="VTE59" s="374"/>
      <c r="VTF59" s="375"/>
      <c r="VTG59" s="374"/>
      <c r="VTH59" s="375"/>
      <c r="VTI59" s="374"/>
      <c r="VTJ59" s="375"/>
      <c r="VTK59" s="374"/>
      <c r="VTL59" s="375"/>
      <c r="VTM59" s="374"/>
      <c r="VTN59" s="375"/>
      <c r="VTO59" s="374"/>
      <c r="VTP59" s="375"/>
      <c r="VTQ59" s="374"/>
      <c r="VTR59" s="375"/>
      <c r="VTS59" s="374"/>
      <c r="VTT59" s="375"/>
      <c r="VTU59" s="374"/>
      <c r="VTV59" s="375"/>
      <c r="VTW59" s="374"/>
      <c r="VTX59" s="375"/>
      <c r="VTY59" s="374"/>
      <c r="VTZ59" s="375"/>
      <c r="VUA59" s="374"/>
      <c r="VUB59" s="375"/>
      <c r="VUC59" s="374"/>
      <c r="VUD59" s="375"/>
      <c r="VUE59" s="374"/>
      <c r="VUF59" s="375"/>
      <c r="VUG59" s="374"/>
      <c r="VUH59" s="375"/>
      <c r="VUI59" s="374"/>
      <c r="VUJ59" s="375"/>
      <c r="VUK59" s="374"/>
      <c r="VUL59" s="375"/>
      <c r="VUM59" s="374"/>
      <c r="VUN59" s="375"/>
      <c r="VUO59" s="374"/>
      <c r="VUP59" s="375"/>
      <c r="VUQ59" s="374"/>
      <c r="VUR59" s="375"/>
      <c r="VUS59" s="374"/>
      <c r="VUT59" s="375"/>
      <c r="VUU59" s="374"/>
      <c r="VUV59" s="375"/>
      <c r="VUW59" s="374"/>
      <c r="VUX59" s="375"/>
      <c r="VUY59" s="374"/>
      <c r="VUZ59" s="375"/>
      <c r="VVA59" s="374"/>
      <c r="VVB59" s="375"/>
      <c r="VVC59" s="374"/>
      <c r="VVD59" s="375"/>
      <c r="VVE59" s="374"/>
      <c r="VVF59" s="375"/>
      <c r="VVG59" s="374"/>
      <c r="VVH59" s="375"/>
      <c r="VVI59" s="374"/>
      <c r="VVJ59" s="375"/>
      <c r="VVK59" s="374"/>
      <c r="VVL59" s="375"/>
      <c r="VVM59" s="374"/>
      <c r="VVN59" s="375"/>
      <c r="VVO59" s="374"/>
      <c r="VVP59" s="375"/>
      <c r="VVQ59" s="374"/>
      <c r="VVR59" s="375"/>
      <c r="VVS59" s="374"/>
      <c r="VVT59" s="375"/>
      <c r="VVU59" s="374"/>
      <c r="VVV59" s="375"/>
      <c r="VVW59" s="374"/>
      <c r="VVX59" s="375"/>
      <c r="VVY59" s="374"/>
      <c r="VVZ59" s="375"/>
      <c r="VWA59" s="374"/>
      <c r="VWB59" s="375"/>
      <c r="VWC59" s="374"/>
      <c r="VWD59" s="375"/>
      <c r="VWE59" s="374"/>
      <c r="VWF59" s="375"/>
      <c r="VWG59" s="374"/>
      <c r="VWH59" s="375"/>
      <c r="VWI59" s="374"/>
      <c r="VWJ59" s="375"/>
      <c r="VWK59" s="374"/>
      <c r="VWL59" s="375"/>
      <c r="VWM59" s="374"/>
      <c r="VWN59" s="375"/>
      <c r="VWO59" s="374"/>
      <c r="VWP59" s="375"/>
      <c r="VWQ59" s="374"/>
      <c r="VWR59" s="375"/>
      <c r="VWS59" s="374"/>
      <c r="VWT59" s="375"/>
      <c r="VWU59" s="374"/>
      <c r="VWV59" s="375"/>
      <c r="VWW59" s="374"/>
      <c r="VWX59" s="375"/>
      <c r="VWY59" s="374"/>
      <c r="VWZ59" s="375"/>
      <c r="VXA59" s="374"/>
      <c r="VXB59" s="375"/>
      <c r="VXC59" s="374"/>
      <c r="VXD59" s="375"/>
      <c r="VXE59" s="374"/>
      <c r="VXF59" s="375"/>
      <c r="VXG59" s="374"/>
      <c r="VXH59" s="375"/>
      <c r="VXI59" s="374"/>
      <c r="VXJ59" s="375"/>
      <c r="VXK59" s="374"/>
      <c r="VXL59" s="375"/>
      <c r="VXM59" s="374"/>
      <c r="VXN59" s="375"/>
      <c r="VXO59" s="374"/>
      <c r="VXP59" s="375"/>
      <c r="VXQ59" s="374"/>
      <c r="VXR59" s="375"/>
      <c r="VXS59" s="374"/>
      <c r="VXT59" s="375"/>
      <c r="VXU59" s="374"/>
      <c r="VXV59" s="375"/>
      <c r="VXW59" s="374"/>
      <c r="VXX59" s="375"/>
      <c r="VXY59" s="374"/>
      <c r="VXZ59" s="375"/>
      <c r="VYA59" s="374"/>
      <c r="VYB59" s="375"/>
      <c r="VYC59" s="374"/>
      <c r="VYD59" s="375"/>
      <c r="VYE59" s="374"/>
      <c r="VYF59" s="375"/>
      <c r="VYG59" s="374"/>
      <c r="VYH59" s="375"/>
      <c r="VYI59" s="374"/>
      <c r="VYJ59" s="375"/>
      <c r="VYK59" s="374"/>
      <c r="VYL59" s="375"/>
      <c r="VYM59" s="374"/>
      <c r="VYN59" s="375"/>
      <c r="VYO59" s="374"/>
      <c r="VYP59" s="375"/>
      <c r="VYQ59" s="374"/>
      <c r="VYR59" s="375"/>
      <c r="VYS59" s="374"/>
      <c r="VYT59" s="375"/>
      <c r="VYU59" s="374"/>
      <c r="VYV59" s="375"/>
      <c r="VYW59" s="374"/>
      <c r="VYX59" s="375"/>
      <c r="VYY59" s="374"/>
      <c r="VYZ59" s="375"/>
      <c r="VZA59" s="374"/>
      <c r="VZB59" s="375"/>
      <c r="VZC59" s="374"/>
      <c r="VZD59" s="375"/>
      <c r="VZE59" s="374"/>
      <c r="VZF59" s="375"/>
      <c r="VZG59" s="374"/>
      <c r="VZH59" s="375"/>
      <c r="VZI59" s="374"/>
      <c r="VZJ59" s="375"/>
      <c r="VZK59" s="374"/>
      <c r="VZL59" s="375"/>
      <c r="VZM59" s="374"/>
      <c r="VZN59" s="375"/>
      <c r="VZO59" s="374"/>
      <c r="VZP59" s="375"/>
      <c r="VZQ59" s="374"/>
      <c r="VZR59" s="375"/>
      <c r="VZS59" s="374"/>
      <c r="VZT59" s="375"/>
      <c r="VZU59" s="374"/>
      <c r="VZV59" s="375"/>
      <c r="VZW59" s="374"/>
      <c r="VZX59" s="375"/>
      <c r="VZY59" s="374"/>
      <c r="VZZ59" s="375"/>
      <c r="WAA59" s="374"/>
      <c r="WAB59" s="375"/>
      <c r="WAC59" s="374"/>
      <c r="WAD59" s="375"/>
      <c r="WAE59" s="374"/>
      <c r="WAF59" s="375"/>
      <c r="WAG59" s="374"/>
      <c r="WAH59" s="375"/>
      <c r="WAI59" s="374"/>
      <c r="WAJ59" s="375"/>
      <c r="WAK59" s="374"/>
      <c r="WAL59" s="375"/>
      <c r="WAM59" s="374"/>
      <c r="WAN59" s="375"/>
      <c r="WAO59" s="374"/>
      <c r="WAP59" s="375"/>
      <c r="WAQ59" s="374"/>
      <c r="WAR59" s="375"/>
      <c r="WAS59" s="374"/>
      <c r="WAT59" s="375"/>
      <c r="WAU59" s="374"/>
      <c r="WAV59" s="375"/>
      <c r="WAW59" s="374"/>
      <c r="WAX59" s="375"/>
      <c r="WAY59" s="374"/>
      <c r="WAZ59" s="375"/>
      <c r="WBA59" s="374"/>
      <c r="WBB59" s="375"/>
      <c r="WBC59" s="374"/>
      <c r="WBD59" s="375"/>
      <c r="WBE59" s="374"/>
      <c r="WBF59" s="375"/>
      <c r="WBG59" s="374"/>
      <c r="WBH59" s="375"/>
      <c r="WBI59" s="374"/>
      <c r="WBJ59" s="375"/>
      <c r="WBK59" s="374"/>
      <c r="WBL59" s="375"/>
      <c r="WBM59" s="374"/>
      <c r="WBN59" s="375"/>
      <c r="WBO59" s="374"/>
      <c r="WBP59" s="375"/>
      <c r="WBQ59" s="374"/>
      <c r="WBR59" s="375"/>
      <c r="WBS59" s="374"/>
      <c r="WBT59" s="375"/>
      <c r="WBU59" s="374"/>
      <c r="WBV59" s="375"/>
      <c r="WBW59" s="374"/>
      <c r="WBX59" s="375"/>
      <c r="WBY59" s="374"/>
      <c r="WBZ59" s="375"/>
      <c r="WCA59" s="374"/>
      <c r="WCB59" s="375"/>
      <c r="WCC59" s="374"/>
      <c r="WCD59" s="375"/>
      <c r="WCE59" s="374"/>
      <c r="WCF59" s="375"/>
      <c r="WCG59" s="374"/>
      <c r="WCH59" s="375"/>
      <c r="WCI59" s="374"/>
      <c r="WCJ59" s="375"/>
      <c r="WCK59" s="374"/>
      <c r="WCL59" s="375"/>
      <c r="WCM59" s="374"/>
      <c r="WCN59" s="375"/>
      <c r="WCO59" s="374"/>
      <c r="WCP59" s="375"/>
      <c r="WCQ59" s="374"/>
      <c r="WCR59" s="375"/>
      <c r="WCS59" s="374"/>
      <c r="WCT59" s="375"/>
      <c r="WCU59" s="374"/>
      <c r="WCV59" s="375"/>
      <c r="WCW59" s="374"/>
      <c r="WCX59" s="375"/>
      <c r="WCY59" s="374"/>
      <c r="WCZ59" s="375"/>
      <c r="WDA59" s="374"/>
      <c r="WDB59" s="375"/>
      <c r="WDC59" s="374"/>
      <c r="WDD59" s="375"/>
      <c r="WDE59" s="374"/>
      <c r="WDF59" s="375"/>
      <c r="WDG59" s="374"/>
      <c r="WDH59" s="375"/>
      <c r="WDI59" s="374"/>
      <c r="WDJ59" s="375"/>
      <c r="WDK59" s="374"/>
      <c r="WDL59" s="375"/>
      <c r="WDM59" s="374"/>
      <c r="WDN59" s="375"/>
      <c r="WDO59" s="374"/>
      <c r="WDP59" s="375"/>
      <c r="WDQ59" s="374"/>
      <c r="WDR59" s="375"/>
      <c r="WDS59" s="374"/>
      <c r="WDT59" s="375"/>
      <c r="WDU59" s="374"/>
      <c r="WDV59" s="375"/>
      <c r="WDW59" s="374"/>
      <c r="WDX59" s="375"/>
      <c r="WDY59" s="374"/>
      <c r="WDZ59" s="375"/>
      <c r="WEA59" s="374"/>
      <c r="WEB59" s="375"/>
      <c r="WEC59" s="374"/>
      <c r="WED59" s="375"/>
      <c r="WEE59" s="374"/>
      <c r="WEF59" s="375"/>
      <c r="WEG59" s="374"/>
      <c r="WEH59" s="375"/>
      <c r="WEI59" s="374"/>
      <c r="WEJ59" s="375"/>
      <c r="WEK59" s="374"/>
      <c r="WEL59" s="375"/>
      <c r="WEM59" s="374"/>
      <c r="WEN59" s="375"/>
      <c r="WEO59" s="374"/>
      <c r="WEP59" s="375"/>
      <c r="WEQ59" s="374"/>
      <c r="WER59" s="375"/>
      <c r="WES59" s="374"/>
      <c r="WET59" s="375"/>
      <c r="WEU59" s="374"/>
      <c r="WEV59" s="375"/>
      <c r="WEW59" s="374"/>
      <c r="WEX59" s="375"/>
      <c r="WEY59" s="374"/>
      <c r="WEZ59" s="375"/>
      <c r="WFA59" s="374"/>
      <c r="WFB59" s="375"/>
      <c r="WFC59" s="374"/>
      <c r="WFD59" s="375"/>
      <c r="WFE59" s="374"/>
      <c r="WFF59" s="375"/>
      <c r="WFG59" s="374"/>
      <c r="WFH59" s="375"/>
      <c r="WFI59" s="374"/>
      <c r="WFJ59" s="375"/>
      <c r="WFK59" s="374"/>
      <c r="WFL59" s="375"/>
      <c r="WFM59" s="374"/>
      <c r="WFN59" s="375"/>
      <c r="WFO59" s="374"/>
      <c r="WFP59" s="375"/>
      <c r="WFQ59" s="374"/>
      <c r="WFR59" s="375"/>
      <c r="WFS59" s="374"/>
      <c r="WFT59" s="375"/>
      <c r="WFU59" s="374"/>
      <c r="WFV59" s="375"/>
      <c r="WFW59" s="374"/>
      <c r="WFX59" s="375"/>
      <c r="WFY59" s="374"/>
      <c r="WFZ59" s="375"/>
      <c r="WGA59" s="374"/>
      <c r="WGB59" s="375"/>
      <c r="WGC59" s="374"/>
      <c r="WGD59" s="375"/>
      <c r="WGE59" s="374"/>
      <c r="WGF59" s="375"/>
      <c r="WGG59" s="374"/>
      <c r="WGH59" s="375"/>
      <c r="WGI59" s="374"/>
      <c r="WGJ59" s="375"/>
      <c r="WGK59" s="374"/>
      <c r="WGL59" s="375"/>
      <c r="WGM59" s="374"/>
      <c r="WGN59" s="375"/>
      <c r="WGO59" s="374"/>
      <c r="WGP59" s="375"/>
      <c r="WGQ59" s="374"/>
      <c r="WGR59" s="375"/>
      <c r="WGS59" s="374"/>
      <c r="WGT59" s="375"/>
      <c r="WGU59" s="374"/>
      <c r="WGV59" s="375"/>
      <c r="WGW59" s="374"/>
      <c r="WGX59" s="375"/>
      <c r="WGY59" s="374"/>
      <c r="WGZ59" s="375"/>
      <c r="WHA59" s="374"/>
      <c r="WHB59" s="375"/>
      <c r="WHC59" s="374"/>
      <c r="WHD59" s="375"/>
      <c r="WHE59" s="374"/>
      <c r="WHF59" s="375"/>
      <c r="WHG59" s="374"/>
      <c r="WHH59" s="375"/>
      <c r="WHI59" s="374"/>
      <c r="WHJ59" s="375"/>
      <c r="WHK59" s="374"/>
      <c r="WHL59" s="375"/>
      <c r="WHM59" s="374"/>
      <c r="WHN59" s="375"/>
      <c r="WHO59" s="374"/>
      <c r="WHP59" s="375"/>
      <c r="WHQ59" s="374"/>
      <c r="WHR59" s="375"/>
      <c r="WHS59" s="374"/>
      <c r="WHT59" s="375"/>
      <c r="WHU59" s="374"/>
      <c r="WHV59" s="375"/>
      <c r="WHW59" s="374"/>
      <c r="WHX59" s="375"/>
      <c r="WHY59" s="374"/>
      <c r="WHZ59" s="375"/>
      <c r="WIA59" s="374"/>
      <c r="WIB59" s="375"/>
      <c r="WIC59" s="374"/>
      <c r="WID59" s="375"/>
      <c r="WIE59" s="374"/>
      <c r="WIF59" s="375"/>
      <c r="WIG59" s="374"/>
      <c r="WIH59" s="375"/>
      <c r="WII59" s="374"/>
      <c r="WIJ59" s="375"/>
      <c r="WIK59" s="374"/>
      <c r="WIL59" s="375"/>
      <c r="WIM59" s="374"/>
      <c r="WIN59" s="375"/>
      <c r="WIO59" s="374"/>
      <c r="WIP59" s="375"/>
      <c r="WIQ59" s="374"/>
      <c r="WIR59" s="375"/>
      <c r="WIS59" s="374"/>
      <c r="WIT59" s="375"/>
      <c r="WIU59" s="374"/>
      <c r="WIV59" s="375"/>
      <c r="WIW59" s="374"/>
      <c r="WIX59" s="375"/>
      <c r="WIY59" s="374"/>
      <c r="WIZ59" s="375"/>
      <c r="WJA59" s="374"/>
      <c r="WJB59" s="375"/>
      <c r="WJC59" s="374"/>
      <c r="WJD59" s="375"/>
      <c r="WJE59" s="374"/>
      <c r="WJF59" s="375"/>
      <c r="WJG59" s="374"/>
      <c r="WJH59" s="375"/>
      <c r="WJI59" s="374"/>
      <c r="WJJ59" s="375"/>
      <c r="WJK59" s="374"/>
      <c r="WJL59" s="375"/>
      <c r="WJM59" s="374"/>
      <c r="WJN59" s="375"/>
      <c r="WJO59" s="374"/>
      <c r="WJP59" s="375"/>
      <c r="WJQ59" s="374"/>
      <c r="WJR59" s="375"/>
      <c r="WJS59" s="374"/>
      <c r="WJT59" s="375"/>
      <c r="WJU59" s="374"/>
      <c r="WJV59" s="375"/>
      <c r="WJW59" s="374"/>
      <c r="WJX59" s="375"/>
      <c r="WJY59" s="374"/>
      <c r="WJZ59" s="375"/>
      <c r="WKA59" s="374"/>
      <c r="WKB59" s="375"/>
      <c r="WKC59" s="374"/>
      <c r="WKD59" s="375"/>
      <c r="WKE59" s="374"/>
      <c r="WKF59" s="375"/>
      <c r="WKG59" s="374"/>
      <c r="WKH59" s="375"/>
      <c r="WKI59" s="374"/>
      <c r="WKJ59" s="375"/>
      <c r="WKK59" s="374"/>
      <c r="WKL59" s="375"/>
      <c r="WKM59" s="374"/>
      <c r="WKN59" s="375"/>
      <c r="WKO59" s="374"/>
      <c r="WKP59" s="375"/>
      <c r="WKQ59" s="374"/>
      <c r="WKR59" s="375"/>
      <c r="WKS59" s="374"/>
      <c r="WKT59" s="375"/>
      <c r="WKU59" s="374"/>
      <c r="WKV59" s="375"/>
      <c r="WKW59" s="374"/>
      <c r="WKX59" s="375"/>
      <c r="WKY59" s="374"/>
      <c r="WKZ59" s="375"/>
      <c r="WLA59" s="374"/>
      <c r="WLB59" s="375"/>
      <c r="WLC59" s="374"/>
      <c r="WLD59" s="375"/>
      <c r="WLE59" s="374"/>
      <c r="WLF59" s="375"/>
      <c r="WLG59" s="374"/>
      <c r="WLH59" s="375"/>
      <c r="WLI59" s="374"/>
      <c r="WLJ59" s="375"/>
      <c r="WLK59" s="374"/>
      <c r="WLL59" s="375"/>
      <c r="WLM59" s="374"/>
      <c r="WLN59" s="375"/>
      <c r="WLO59" s="374"/>
      <c r="WLP59" s="375"/>
      <c r="WLQ59" s="374"/>
      <c r="WLR59" s="375"/>
      <c r="WLS59" s="374"/>
      <c r="WLT59" s="375"/>
      <c r="WLU59" s="374"/>
      <c r="WLV59" s="375"/>
      <c r="WLW59" s="374"/>
      <c r="WLX59" s="375"/>
      <c r="WLY59" s="374"/>
      <c r="WLZ59" s="375"/>
      <c r="WMA59" s="374"/>
      <c r="WMB59" s="375"/>
      <c r="WMC59" s="374"/>
      <c r="WMD59" s="375"/>
      <c r="WME59" s="374"/>
      <c r="WMF59" s="375"/>
      <c r="WMG59" s="374"/>
      <c r="WMH59" s="375"/>
      <c r="WMI59" s="374"/>
      <c r="WMJ59" s="375"/>
      <c r="WMK59" s="374"/>
      <c r="WML59" s="375"/>
      <c r="WMM59" s="374"/>
      <c r="WMN59" s="375"/>
      <c r="WMO59" s="374"/>
      <c r="WMP59" s="375"/>
      <c r="WMQ59" s="374"/>
      <c r="WMR59" s="375"/>
      <c r="WMS59" s="374"/>
      <c r="WMT59" s="375"/>
      <c r="WMU59" s="374"/>
      <c r="WMV59" s="375"/>
      <c r="WMW59" s="374"/>
      <c r="WMX59" s="375"/>
      <c r="WMY59" s="374"/>
      <c r="WMZ59" s="375"/>
      <c r="WNA59" s="374"/>
      <c r="WNB59" s="375"/>
      <c r="WNC59" s="374"/>
      <c r="WND59" s="375"/>
      <c r="WNE59" s="374"/>
      <c r="WNF59" s="375"/>
      <c r="WNG59" s="374"/>
      <c r="WNH59" s="375"/>
      <c r="WNI59" s="374"/>
      <c r="WNJ59" s="375"/>
      <c r="WNK59" s="374"/>
      <c r="WNL59" s="375"/>
      <c r="WNM59" s="374"/>
      <c r="WNN59" s="375"/>
      <c r="WNO59" s="374"/>
      <c r="WNP59" s="375"/>
      <c r="WNQ59" s="374"/>
      <c r="WNR59" s="375"/>
      <c r="WNS59" s="374"/>
      <c r="WNT59" s="375"/>
      <c r="WNU59" s="374"/>
      <c r="WNV59" s="375"/>
      <c r="WNW59" s="374"/>
      <c r="WNX59" s="375"/>
      <c r="WNY59" s="374"/>
      <c r="WNZ59" s="375"/>
      <c r="WOA59" s="374"/>
      <c r="WOB59" s="375"/>
      <c r="WOC59" s="374"/>
      <c r="WOD59" s="375"/>
      <c r="WOE59" s="374"/>
      <c r="WOF59" s="375"/>
      <c r="WOG59" s="374"/>
      <c r="WOH59" s="375"/>
      <c r="WOI59" s="374"/>
      <c r="WOJ59" s="375"/>
      <c r="WOK59" s="374"/>
      <c r="WOL59" s="375"/>
      <c r="WOM59" s="374"/>
      <c r="WON59" s="375"/>
      <c r="WOO59" s="374"/>
      <c r="WOP59" s="375"/>
      <c r="WOQ59" s="374"/>
      <c r="WOR59" s="375"/>
      <c r="WOS59" s="374"/>
      <c r="WOT59" s="375"/>
      <c r="WOU59" s="374"/>
      <c r="WOV59" s="375"/>
      <c r="WOW59" s="374"/>
      <c r="WOX59" s="375"/>
      <c r="WOY59" s="374"/>
      <c r="WOZ59" s="375"/>
      <c r="WPA59" s="374"/>
      <c r="WPB59" s="375"/>
      <c r="WPC59" s="374"/>
      <c r="WPD59" s="375"/>
      <c r="WPE59" s="374"/>
      <c r="WPF59" s="375"/>
      <c r="WPG59" s="374"/>
      <c r="WPH59" s="375"/>
      <c r="WPI59" s="374"/>
      <c r="WPJ59" s="375"/>
      <c r="WPK59" s="374"/>
      <c r="WPL59" s="375"/>
      <c r="WPM59" s="374"/>
      <c r="WPN59" s="375"/>
      <c r="WPO59" s="374"/>
      <c r="WPP59" s="375"/>
      <c r="WPQ59" s="374"/>
      <c r="WPR59" s="375"/>
      <c r="WPS59" s="374"/>
      <c r="WPT59" s="375"/>
      <c r="WPU59" s="374"/>
      <c r="WPV59" s="375"/>
      <c r="WPW59" s="374"/>
      <c r="WPX59" s="375"/>
      <c r="WPY59" s="374"/>
      <c r="WPZ59" s="375"/>
      <c r="WQA59" s="374"/>
      <c r="WQB59" s="375"/>
      <c r="WQC59" s="374"/>
      <c r="WQD59" s="375"/>
      <c r="WQE59" s="374"/>
      <c r="WQF59" s="375"/>
      <c r="WQG59" s="374"/>
      <c r="WQH59" s="375"/>
      <c r="WQI59" s="374"/>
      <c r="WQJ59" s="375"/>
      <c r="WQK59" s="374"/>
      <c r="WQL59" s="375"/>
      <c r="WQM59" s="374"/>
      <c r="WQN59" s="375"/>
      <c r="WQO59" s="374"/>
      <c r="WQP59" s="375"/>
      <c r="WQQ59" s="374"/>
      <c r="WQR59" s="375"/>
      <c r="WQS59" s="374"/>
      <c r="WQT59" s="375"/>
      <c r="WQU59" s="374"/>
      <c r="WQV59" s="375"/>
      <c r="WQW59" s="374"/>
      <c r="WQX59" s="375"/>
      <c r="WQY59" s="374"/>
      <c r="WQZ59" s="375"/>
      <c r="WRA59" s="374"/>
      <c r="WRB59" s="375"/>
      <c r="WRC59" s="374"/>
      <c r="WRD59" s="375"/>
      <c r="WRE59" s="374"/>
      <c r="WRF59" s="375"/>
      <c r="WRG59" s="374"/>
      <c r="WRH59" s="375"/>
      <c r="WRI59" s="374"/>
      <c r="WRJ59" s="375"/>
      <c r="WRK59" s="374"/>
      <c r="WRL59" s="375"/>
      <c r="WRM59" s="374"/>
      <c r="WRN59" s="375"/>
      <c r="WRO59" s="374"/>
      <c r="WRP59" s="375"/>
      <c r="WRQ59" s="374"/>
      <c r="WRR59" s="375"/>
      <c r="WRS59" s="374"/>
      <c r="WRT59" s="375"/>
      <c r="WRU59" s="374"/>
      <c r="WRV59" s="375"/>
      <c r="WRW59" s="374"/>
      <c r="WRX59" s="375"/>
      <c r="WRY59" s="374"/>
      <c r="WRZ59" s="375"/>
      <c r="WSA59" s="374"/>
      <c r="WSB59" s="375"/>
      <c r="WSC59" s="374"/>
      <c r="WSD59" s="375"/>
      <c r="WSE59" s="374"/>
      <c r="WSF59" s="375"/>
      <c r="WSG59" s="374"/>
      <c r="WSH59" s="375"/>
      <c r="WSI59" s="374"/>
      <c r="WSJ59" s="375"/>
      <c r="WSK59" s="374"/>
      <c r="WSL59" s="375"/>
      <c r="WSM59" s="374"/>
      <c r="WSN59" s="375"/>
      <c r="WSO59" s="374"/>
      <c r="WSP59" s="375"/>
      <c r="WSQ59" s="374"/>
      <c r="WSR59" s="375"/>
      <c r="WSS59" s="374"/>
      <c r="WST59" s="375"/>
      <c r="WSU59" s="374"/>
      <c r="WSV59" s="375"/>
      <c r="WSW59" s="374"/>
      <c r="WSX59" s="375"/>
      <c r="WSY59" s="374"/>
      <c r="WSZ59" s="375"/>
      <c r="WTA59" s="374"/>
      <c r="WTB59" s="375"/>
      <c r="WTC59" s="374"/>
      <c r="WTD59" s="375"/>
      <c r="WTE59" s="374"/>
      <c r="WTF59" s="375"/>
      <c r="WTG59" s="374"/>
      <c r="WTH59" s="375"/>
      <c r="WTI59" s="374"/>
      <c r="WTJ59" s="375"/>
      <c r="WTK59" s="374"/>
      <c r="WTL59" s="375"/>
      <c r="WTM59" s="374"/>
      <c r="WTN59" s="375"/>
      <c r="WTO59" s="374"/>
      <c r="WTP59" s="375"/>
      <c r="WTQ59" s="374"/>
      <c r="WTR59" s="375"/>
      <c r="WTS59" s="374"/>
      <c r="WTT59" s="375"/>
      <c r="WTU59" s="374"/>
      <c r="WTV59" s="375"/>
      <c r="WTW59" s="374"/>
      <c r="WTX59" s="375"/>
      <c r="WTY59" s="374"/>
      <c r="WTZ59" s="375"/>
      <c r="WUA59" s="374"/>
      <c r="WUB59" s="375"/>
      <c r="WUC59" s="374"/>
      <c r="WUD59" s="375"/>
      <c r="WUE59" s="374"/>
      <c r="WUF59" s="375"/>
      <c r="WUG59" s="374"/>
      <c r="WUH59" s="375"/>
      <c r="WUI59" s="374"/>
      <c r="WUJ59" s="375"/>
      <c r="WUK59" s="374"/>
      <c r="WUL59" s="375"/>
      <c r="WUM59" s="374"/>
      <c r="WUN59" s="375"/>
      <c r="WUO59" s="374"/>
      <c r="WUP59" s="375"/>
      <c r="WUQ59" s="374"/>
      <c r="WUR59" s="375"/>
      <c r="WUS59" s="374"/>
      <c r="WUT59" s="375"/>
      <c r="WUU59" s="374"/>
      <c r="WUV59" s="375"/>
      <c r="WUW59" s="374"/>
      <c r="WUX59" s="375"/>
      <c r="WUY59" s="374"/>
      <c r="WUZ59" s="375"/>
      <c r="WVA59" s="374"/>
      <c r="WVB59" s="375"/>
      <c r="WVC59" s="374"/>
      <c r="WVD59" s="375"/>
      <c r="WVE59" s="374"/>
      <c r="WVF59" s="375"/>
      <c r="WVG59" s="374"/>
      <c r="WVH59" s="375"/>
      <c r="WVI59" s="374"/>
      <c r="WVJ59" s="375"/>
      <c r="WVK59" s="374"/>
      <c r="WVL59" s="375"/>
      <c r="WVM59" s="374"/>
      <c r="WVN59" s="375"/>
      <c r="WVO59" s="374"/>
      <c r="WVP59" s="375"/>
      <c r="WVQ59" s="374"/>
      <c r="WVR59" s="375"/>
      <c r="WVS59" s="374"/>
      <c r="WVT59" s="375"/>
      <c r="WVU59" s="374"/>
      <c r="WVV59" s="375"/>
      <c r="WVW59" s="374"/>
      <c r="WVX59" s="375"/>
      <c r="WVY59" s="374"/>
      <c r="WVZ59" s="375"/>
      <c r="WWA59" s="374"/>
      <c r="WWB59" s="375"/>
      <c r="WWC59" s="374"/>
      <c r="WWD59" s="375"/>
      <c r="WWE59" s="374"/>
      <c r="WWF59" s="375"/>
      <c r="WWG59" s="374"/>
      <c r="WWH59" s="375"/>
      <c r="WWI59" s="374"/>
      <c r="WWJ59" s="375"/>
      <c r="WWK59" s="374"/>
      <c r="WWL59" s="375"/>
      <c r="WWM59" s="374"/>
      <c r="WWN59" s="375"/>
      <c r="WWO59" s="374"/>
      <c r="WWP59" s="375"/>
      <c r="WWQ59" s="374"/>
      <c r="WWR59" s="375"/>
      <c r="WWS59" s="374"/>
      <c r="WWT59" s="375"/>
      <c r="WWU59" s="374"/>
      <c r="WWV59" s="375"/>
      <c r="WWW59" s="374"/>
      <c r="WWX59" s="375"/>
      <c r="WWY59" s="374"/>
      <c r="WWZ59" s="375"/>
      <c r="WXA59" s="374"/>
      <c r="WXB59" s="375"/>
      <c r="WXC59" s="374"/>
      <c r="WXD59" s="375"/>
      <c r="WXE59" s="374"/>
      <c r="WXF59" s="375"/>
      <c r="WXG59" s="374"/>
      <c r="WXH59" s="375"/>
      <c r="WXI59" s="374"/>
      <c r="WXJ59" s="375"/>
      <c r="WXK59" s="374"/>
      <c r="WXL59" s="375"/>
      <c r="WXM59" s="374"/>
      <c r="WXN59" s="375"/>
      <c r="WXO59" s="374"/>
      <c r="WXP59" s="375"/>
      <c r="WXQ59" s="374"/>
      <c r="WXR59" s="375"/>
      <c r="WXS59" s="374"/>
      <c r="WXT59" s="375"/>
      <c r="WXU59" s="374"/>
      <c r="WXV59" s="375"/>
      <c r="WXW59" s="374"/>
      <c r="WXX59" s="375"/>
      <c r="WXY59" s="374"/>
      <c r="WXZ59" s="375"/>
      <c r="WYA59" s="374"/>
      <c r="WYB59" s="375"/>
      <c r="WYC59" s="374"/>
      <c r="WYD59" s="375"/>
      <c r="WYE59" s="374"/>
      <c r="WYF59" s="375"/>
      <c r="WYG59" s="374"/>
      <c r="WYH59" s="375"/>
      <c r="WYI59" s="374"/>
      <c r="WYJ59" s="375"/>
      <c r="WYK59" s="374"/>
      <c r="WYL59" s="375"/>
      <c r="WYM59" s="374"/>
      <c r="WYN59" s="375"/>
      <c r="WYO59" s="374"/>
      <c r="WYP59" s="375"/>
      <c r="WYQ59" s="374"/>
      <c r="WYR59" s="375"/>
      <c r="WYS59" s="374"/>
      <c r="WYT59" s="375"/>
      <c r="WYU59" s="374"/>
      <c r="WYV59" s="375"/>
      <c r="WYW59" s="374"/>
      <c r="WYX59" s="375"/>
      <c r="WYY59" s="374"/>
      <c r="WYZ59" s="375"/>
      <c r="WZA59" s="374"/>
      <c r="WZB59" s="375"/>
      <c r="WZC59" s="374"/>
      <c r="WZD59" s="375"/>
      <c r="WZE59" s="374"/>
      <c r="WZF59" s="375"/>
      <c r="WZG59" s="374"/>
      <c r="WZH59" s="375"/>
      <c r="WZI59" s="374"/>
      <c r="WZJ59" s="375"/>
      <c r="WZK59" s="374"/>
      <c r="WZL59" s="375"/>
      <c r="WZM59" s="374"/>
      <c r="WZN59" s="375"/>
      <c r="WZO59" s="374"/>
      <c r="WZP59" s="375"/>
      <c r="WZQ59" s="374"/>
      <c r="WZR59" s="375"/>
      <c r="WZS59" s="374"/>
      <c r="WZT59" s="375"/>
      <c r="WZU59" s="374"/>
      <c r="WZV59" s="375"/>
      <c r="WZW59" s="374"/>
      <c r="WZX59" s="375"/>
      <c r="WZY59" s="374"/>
      <c r="WZZ59" s="375"/>
      <c r="XAA59" s="374"/>
      <c r="XAB59" s="375"/>
      <c r="XAC59" s="374"/>
      <c r="XAD59" s="375"/>
      <c r="XAE59" s="374"/>
      <c r="XAF59" s="375"/>
      <c r="XAG59" s="374"/>
      <c r="XAH59" s="375"/>
      <c r="XAI59" s="374"/>
      <c r="XAJ59" s="375"/>
      <c r="XAK59" s="374"/>
      <c r="XAL59" s="375"/>
      <c r="XAM59" s="374"/>
      <c r="XAN59" s="375"/>
      <c r="XAO59" s="374"/>
      <c r="XAP59" s="375"/>
      <c r="XAQ59" s="374"/>
      <c r="XAR59" s="375"/>
      <c r="XAS59" s="374"/>
      <c r="XAT59" s="375"/>
      <c r="XAU59" s="374"/>
      <c r="XAV59" s="375"/>
      <c r="XAW59" s="374"/>
      <c r="XAX59" s="375"/>
      <c r="XAY59" s="374"/>
      <c r="XAZ59" s="375"/>
      <c r="XBA59" s="374"/>
      <c r="XBB59" s="375"/>
      <c r="XBC59" s="374"/>
      <c r="XBD59" s="375"/>
      <c r="XBE59" s="374"/>
      <c r="XBF59" s="375"/>
      <c r="XBG59" s="374"/>
      <c r="XBH59" s="375"/>
      <c r="XBI59" s="374"/>
      <c r="XBJ59" s="375"/>
      <c r="XBK59" s="374"/>
      <c r="XBL59" s="375"/>
      <c r="XBM59" s="374"/>
      <c r="XBN59" s="375"/>
      <c r="XBO59" s="374"/>
      <c r="XBP59" s="375"/>
      <c r="XBQ59" s="374"/>
      <c r="XBR59" s="375"/>
      <c r="XBS59" s="374"/>
      <c r="XBT59" s="375"/>
      <c r="XBU59" s="374"/>
      <c r="XBV59" s="375"/>
      <c r="XBW59" s="374"/>
      <c r="XBX59" s="375"/>
      <c r="XBY59" s="374"/>
      <c r="XBZ59" s="375"/>
      <c r="XCA59" s="374"/>
      <c r="XCB59" s="375"/>
      <c r="XCC59" s="374"/>
      <c r="XCD59" s="375"/>
      <c r="XCE59" s="374"/>
      <c r="XCF59" s="375"/>
      <c r="XCG59" s="374"/>
      <c r="XCH59" s="375"/>
      <c r="XCI59" s="374"/>
      <c r="XCJ59" s="375"/>
      <c r="XCK59" s="374"/>
      <c r="XCL59" s="375"/>
      <c r="XCM59" s="374"/>
      <c r="XCN59" s="375"/>
      <c r="XCO59" s="374"/>
      <c r="XCP59" s="375"/>
      <c r="XCQ59" s="374"/>
      <c r="XCR59" s="375"/>
      <c r="XCS59" s="374"/>
      <c r="XCT59" s="375"/>
      <c r="XCU59" s="374"/>
      <c r="XCV59" s="375"/>
      <c r="XCW59" s="374"/>
      <c r="XCX59" s="375"/>
      <c r="XCY59" s="374"/>
      <c r="XCZ59" s="375"/>
      <c r="XDA59" s="374"/>
      <c r="XDB59" s="375"/>
      <c r="XDC59" s="374"/>
      <c r="XDD59" s="375"/>
      <c r="XDE59" s="374"/>
      <c r="XDF59" s="375"/>
      <c r="XDG59" s="374"/>
      <c r="XDH59" s="375"/>
      <c r="XDI59" s="374"/>
      <c r="XDJ59" s="375"/>
      <c r="XDK59" s="374"/>
      <c r="XDL59" s="375"/>
      <c r="XDM59" s="374"/>
      <c r="XDN59" s="375"/>
      <c r="XDO59" s="374"/>
      <c r="XDP59" s="375"/>
      <c r="XDQ59" s="374"/>
      <c r="XDR59" s="375"/>
      <c r="XDS59" s="374"/>
      <c r="XDT59" s="375"/>
      <c r="XDU59" s="374"/>
      <c r="XDV59" s="375"/>
      <c r="XDW59" s="374"/>
      <c r="XDX59" s="375"/>
      <c r="XDY59" s="374"/>
      <c r="XDZ59" s="375"/>
      <c r="XEA59" s="374"/>
      <c r="XEB59" s="375"/>
      <c r="XEC59" s="374"/>
      <c r="XED59" s="375"/>
      <c r="XEE59" s="374"/>
      <c r="XEF59" s="375"/>
      <c r="XEG59" s="374"/>
      <c r="XEH59" s="375"/>
      <c r="XEI59" s="374"/>
      <c r="XEJ59" s="375"/>
      <c r="XEK59" s="374"/>
      <c r="XEL59" s="375"/>
      <c r="XEM59" s="374"/>
      <c r="XEN59" s="375"/>
      <c r="XEO59" s="374"/>
      <c r="XEP59" s="375"/>
      <c r="XEQ59" s="374"/>
      <c r="XER59" s="375"/>
      <c r="XES59" s="374"/>
      <c r="XET59" s="375"/>
      <c r="XEU59" s="374"/>
      <c r="XEV59" s="375"/>
      <c r="XEW59" s="374"/>
      <c r="XEX59" s="375"/>
      <c r="XEY59" s="374"/>
      <c r="XEZ59" s="375"/>
      <c r="XFA59" s="374"/>
      <c r="XFB59" s="375"/>
      <c r="XFC59" s="374"/>
      <c r="XFD59" s="375"/>
    </row>
    <row r="60" spans="1:16384" x14ac:dyDescent="0.3">
      <c r="A60" s="376" t="s">
        <v>16</v>
      </c>
      <c r="B60" s="371"/>
      <c r="C60" s="371"/>
      <c r="D60" s="371"/>
      <c r="E60" s="372"/>
      <c r="F60" s="372"/>
      <c r="G60" s="372"/>
      <c r="H60" s="372"/>
      <c r="I60" s="372"/>
      <c r="J60" s="372"/>
      <c r="K60" s="372"/>
      <c r="L60" s="372"/>
    </row>
    <row r="61" spans="1:16384" x14ac:dyDescent="0.3">
      <c r="A61" s="377"/>
      <c r="B61" s="378" t="s">
        <v>1115</v>
      </c>
      <c r="C61" s="372"/>
      <c r="D61" s="372"/>
      <c r="E61" s="372"/>
      <c r="F61" s="372"/>
      <c r="G61" s="372"/>
      <c r="H61" s="372"/>
      <c r="I61" s="372"/>
      <c r="J61" s="372"/>
      <c r="K61" s="372"/>
      <c r="L61" s="372"/>
    </row>
    <row r="62" spans="1:16384" x14ac:dyDescent="0.3">
      <c r="A62" s="377"/>
      <c r="B62" s="378" t="s">
        <v>1116</v>
      </c>
      <c r="C62" s="372"/>
      <c r="D62" s="372"/>
    </row>
    <row r="63" spans="1:16384" x14ac:dyDescent="0.3">
      <c r="A63" s="377"/>
      <c r="B63" s="379" t="s">
        <v>1156</v>
      </c>
      <c r="C63" s="372"/>
      <c r="D63" s="372"/>
    </row>
    <row r="64" spans="1:16384" x14ac:dyDescent="0.3">
      <c r="A64" s="377"/>
      <c r="B64" s="378" t="s">
        <v>1118</v>
      </c>
      <c r="C64" s="372"/>
      <c r="D64" s="372"/>
    </row>
  </sheetData>
  <mergeCells count="2">
    <mergeCell ref="C1:M1"/>
    <mergeCell ref="A40:B4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2"/>
  <dimension ref="A1:O64"/>
  <sheetViews>
    <sheetView showGridLines="0" zoomScale="115" zoomScaleNormal="115" workbookViewId="0">
      <selection activeCell="A3" sqref="A3"/>
    </sheetView>
  </sheetViews>
  <sheetFormatPr defaultRowHeight="14.4" x14ac:dyDescent="0.3"/>
  <cols>
    <col min="1" max="1" width="2.77734375" customWidth="1"/>
    <col min="2" max="2" width="40.77734375" customWidth="1"/>
    <col min="3" max="7" width="5.6640625" bestFit="1" customWidth="1"/>
    <col min="8" max="8" width="5.21875" bestFit="1" customWidth="1"/>
    <col min="9" max="9" width="5" bestFit="1" customWidth="1"/>
    <col min="10" max="10" width="5.21875" bestFit="1" customWidth="1"/>
    <col min="11" max="11" width="5" bestFit="1" customWidth="1"/>
    <col min="12" max="12" width="11.33203125" bestFit="1" customWidth="1"/>
    <col min="13" max="13" width="3.88671875" bestFit="1" customWidth="1"/>
  </cols>
  <sheetData>
    <row r="1" spans="1:14" ht="24" customHeight="1" x14ac:dyDescent="0.3">
      <c r="A1" s="311" t="s">
        <v>15</v>
      </c>
      <c r="B1" s="6"/>
      <c r="C1" s="415" t="s">
        <v>1157</v>
      </c>
      <c r="D1" s="415"/>
      <c r="E1" s="415"/>
      <c r="F1" s="415"/>
      <c r="G1" s="415"/>
      <c r="H1" s="415"/>
      <c r="I1" s="415"/>
      <c r="J1" s="415"/>
      <c r="K1" s="415"/>
      <c r="L1" s="415"/>
      <c r="M1" s="415"/>
    </row>
    <row r="2" spans="1:14" x14ac:dyDescent="0.3">
      <c r="A2" s="312" t="s">
        <v>412</v>
      </c>
      <c r="B2" s="7"/>
      <c r="C2" s="313">
        <v>2020</v>
      </c>
      <c r="D2" s="313">
        <v>2025</v>
      </c>
      <c r="E2" s="313">
        <v>2030</v>
      </c>
      <c r="F2" s="313">
        <v>2040</v>
      </c>
      <c r="G2" s="313">
        <v>2050</v>
      </c>
      <c r="H2" s="313">
        <v>2025</v>
      </c>
      <c r="I2" s="313">
        <v>2025</v>
      </c>
      <c r="J2" s="313">
        <v>2050</v>
      </c>
      <c r="K2" s="313">
        <v>2050</v>
      </c>
      <c r="L2" s="314" t="s">
        <v>14</v>
      </c>
      <c r="M2" s="314" t="s">
        <v>13</v>
      </c>
    </row>
    <row r="3" spans="1:14" ht="15" thickBot="1" x14ac:dyDescent="0.35">
      <c r="A3" s="315" t="s">
        <v>832</v>
      </c>
      <c r="B3" s="8"/>
      <c r="C3" s="316" t="s">
        <v>1081</v>
      </c>
      <c r="D3" s="316" t="s">
        <v>1081</v>
      </c>
      <c r="E3" s="316" t="s">
        <v>1081</v>
      </c>
      <c r="F3" s="316" t="s">
        <v>1081</v>
      </c>
      <c r="G3" s="316" t="s">
        <v>1081</v>
      </c>
      <c r="H3" s="316" t="s">
        <v>12</v>
      </c>
      <c r="I3" s="316" t="s">
        <v>11</v>
      </c>
      <c r="J3" s="316" t="s">
        <v>12</v>
      </c>
      <c r="K3" s="316" t="s">
        <v>11</v>
      </c>
      <c r="L3" s="317" t="s">
        <v>17</v>
      </c>
      <c r="M3" s="317" t="s">
        <v>17</v>
      </c>
    </row>
    <row r="4" spans="1:14" x14ac:dyDescent="0.3">
      <c r="A4" s="318" t="s">
        <v>413</v>
      </c>
      <c r="B4" s="318" t="s">
        <v>414</v>
      </c>
      <c r="C4" s="2"/>
      <c r="D4" s="319"/>
      <c r="E4" s="319"/>
      <c r="F4" s="319"/>
      <c r="G4" s="319"/>
      <c r="H4" s="319"/>
      <c r="I4" s="319"/>
      <c r="J4" s="319"/>
      <c r="K4" s="319"/>
      <c r="L4" s="320"/>
      <c r="M4" s="320"/>
    </row>
    <row r="5" spans="1:14" x14ac:dyDescent="0.3">
      <c r="A5" s="321" t="s">
        <v>10</v>
      </c>
      <c r="B5" s="322"/>
      <c r="C5" s="319"/>
      <c r="D5" s="319"/>
      <c r="E5" s="319"/>
      <c r="F5" s="319"/>
      <c r="G5" s="319"/>
      <c r="H5" s="319"/>
      <c r="I5" s="319"/>
      <c r="J5" s="319"/>
      <c r="K5" s="319"/>
      <c r="L5" s="320"/>
      <c r="M5" s="320"/>
    </row>
    <row r="6" spans="1:14" x14ac:dyDescent="0.3">
      <c r="A6" s="321"/>
      <c r="B6" s="323" t="s">
        <v>1139</v>
      </c>
      <c r="C6" s="324">
        <f>1.85/1.67</f>
        <v>1.1077844311377247</v>
      </c>
      <c r="D6" s="324">
        <f t="shared" ref="D6:G6" si="0">1.85/1.67</f>
        <v>1.1077844311377247</v>
      </c>
      <c r="E6" s="324">
        <f t="shared" si="0"/>
        <v>1.1077844311377247</v>
      </c>
      <c r="F6" s="324">
        <f t="shared" si="0"/>
        <v>1.1077844311377247</v>
      </c>
      <c r="G6" s="324">
        <f t="shared" si="0"/>
        <v>1.1077844311377247</v>
      </c>
      <c r="H6" s="325">
        <f>C6*0.9</f>
        <v>0.99700598802395224</v>
      </c>
      <c r="I6" s="325">
        <f>C6*1.1</f>
        <v>1.2185628742514973</v>
      </c>
      <c r="J6" s="325">
        <f>E6*0.9</f>
        <v>0.99700598802395224</v>
      </c>
      <c r="K6" s="325">
        <f>E6*1.1</f>
        <v>1.2185628742514973</v>
      </c>
      <c r="L6" s="3" t="s">
        <v>1082</v>
      </c>
      <c r="M6" s="3">
        <v>1</v>
      </c>
      <c r="N6" s="326"/>
    </row>
    <row r="7" spans="1:14" x14ac:dyDescent="0.3">
      <c r="A7" s="321"/>
      <c r="B7" s="323" t="s">
        <v>1140</v>
      </c>
      <c r="C7" s="324">
        <v>59.281843917501945</v>
      </c>
      <c r="D7" s="324">
        <f>C7</f>
        <v>59.281843917501945</v>
      </c>
      <c r="E7" s="324">
        <f t="shared" ref="E7:G7" si="1">D7</f>
        <v>59.281843917501945</v>
      </c>
      <c r="F7" s="324">
        <f t="shared" si="1"/>
        <v>59.281843917501945</v>
      </c>
      <c r="G7" s="324">
        <f t="shared" si="1"/>
        <v>59.281843917501945</v>
      </c>
      <c r="H7" s="325"/>
      <c r="I7" s="325"/>
      <c r="J7" s="325"/>
      <c r="K7" s="325"/>
      <c r="L7" s="3" t="s">
        <v>1083</v>
      </c>
      <c r="M7" s="3" t="s">
        <v>1084</v>
      </c>
    </row>
    <row r="8" spans="1:14" x14ac:dyDescent="0.3">
      <c r="A8" s="321"/>
      <c r="B8" s="327" t="s">
        <v>590</v>
      </c>
      <c r="C8" s="325"/>
      <c r="D8" s="325"/>
      <c r="E8" s="325"/>
      <c r="F8" s="325"/>
      <c r="G8" s="325"/>
      <c r="H8" s="325"/>
      <c r="I8" s="325"/>
      <c r="J8" s="325"/>
      <c r="K8" s="325"/>
      <c r="L8" s="328"/>
      <c r="M8" s="328"/>
    </row>
    <row r="9" spans="1:14" x14ac:dyDescent="0.3">
      <c r="A9" s="321"/>
      <c r="B9" s="329" t="s">
        <v>1141</v>
      </c>
      <c r="C9" s="324">
        <f>1.11</f>
        <v>1.1100000000000001</v>
      </c>
      <c r="D9" s="324">
        <f t="shared" ref="D9:G9" si="2">1.11</f>
        <v>1.1100000000000001</v>
      </c>
      <c r="E9" s="324">
        <f t="shared" si="2"/>
        <v>1.1100000000000001</v>
      </c>
      <c r="F9" s="324">
        <f t="shared" si="2"/>
        <v>1.1100000000000001</v>
      </c>
      <c r="G9" s="324">
        <f t="shared" si="2"/>
        <v>1.1100000000000001</v>
      </c>
      <c r="H9" s="324"/>
      <c r="I9" s="324"/>
      <c r="J9" s="324"/>
      <c r="K9" s="324"/>
      <c r="L9" s="328" t="s">
        <v>4</v>
      </c>
      <c r="M9" s="3">
        <v>1</v>
      </c>
    </row>
    <row r="10" spans="1:14" x14ac:dyDescent="0.3">
      <c r="A10" s="321"/>
      <c r="B10" s="329" t="s">
        <v>682</v>
      </c>
      <c r="C10" s="330">
        <v>2.162915423604575E-2</v>
      </c>
      <c r="D10" s="330">
        <f>C10</f>
        <v>2.162915423604575E-2</v>
      </c>
      <c r="E10" s="330">
        <f>C10*0.87</f>
        <v>1.8817364185359804E-2</v>
      </c>
      <c r="F10" s="330">
        <f>C10*0.84</f>
        <v>1.816848955827843E-2</v>
      </c>
      <c r="G10" s="330">
        <f>C10*0.79</f>
        <v>1.7087031846476142E-2</v>
      </c>
      <c r="H10" s="330">
        <f>D10*0.75</f>
        <v>1.6221865677034313E-2</v>
      </c>
      <c r="I10" s="330">
        <f>D10*1.25</f>
        <v>2.7036442795057188E-2</v>
      </c>
      <c r="J10" s="330">
        <f>G10*0.75</f>
        <v>1.2815273884857106E-2</v>
      </c>
      <c r="K10" s="330">
        <f>G10*1.25</f>
        <v>2.1358789808095177E-2</v>
      </c>
      <c r="L10" s="331" t="s">
        <v>3</v>
      </c>
      <c r="M10" s="3">
        <v>1</v>
      </c>
      <c r="N10" s="326"/>
    </row>
    <row r="11" spans="1:14" x14ac:dyDescent="0.3">
      <c r="A11" s="321"/>
      <c r="B11" s="329" t="s">
        <v>683</v>
      </c>
      <c r="C11" s="324">
        <v>10.126042100319975</v>
      </c>
      <c r="D11" s="324">
        <f t="shared" ref="D11:D13" si="3">C11</f>
        <v>10.126042100319975</v>
      </c>
      <c r="E11" s="324">
        <f t="shared" ref="E11:E13" si="4">C11*0.87</f>
        <v>8.8096566272783772</v>
      </c>
      <c r="F11" s="324">
        <f t="shared" ref="F11:F13" si="5">C11*0.84</f>
        <v>8.5058753642687783</v>
      </c>
      <c r="G11" s="332">
        <f t="shared" ref="G11:G13" si="6">C11*0.79</f>
        <v>7.99957325925278</v>
      </c>
      <c r="H11" s="332">
        <f>D11*0.75</f>
        <v>7.5945315752399809</v>
      </c>
      <c r="I11" s="332">
        <f>D11*1.25</f>
        <v>12.657552625399969</v>
      </c>
      <c r="J11" s="332">
        <f>G11*0.75</f>
        <v>5.9996799444395847</v>
      </c>
      <c r="K11" s="332">
        <f>G11*1.25</f>
        <v>9.9994665740659752</v>
      </c>
      <c r="L11" s="331" t="s">
        <v>3</v>
      </c>
      <c r="M11" s="3">
        <v>1</v>
      </c>
    </row>
    <row r="12" spans="1:14" x14ac:dyDescent="0.3">
      <c r="A12" s="321"/>
      <c r="B12" s="4" t="s">
        <v>684</v>
      </c>
      <c r="C12" s="330">
        <v>5.0538519968343007E-2</v>
      </c>
      <c r="D12" s="330">
        <f t="shared" si="3"/>
        <v>5.0538519968343007E-2</v>
      </c>
      <c r="E12" s="330">
        <f t="shared" si="4"/>
        <v>4.3968512372458413E-2</v>
      </c>
      <c r="F12" s="330">
        <f t="shared" si="5"/>
        <v>4.2452356773408126E-2</v>
      </c>
      <c r="G12" s="330">
        <f t="shared" si="6"/>
        <v>3.9925430774990979E-2</v>
      </c>
      <c r="H12" s="330">
        <f>D12*0.85</f>
        <v>4.2957741973091552E-2</v>
      </c>
      <c r="I12" s="330">
        <f>D12*1.15</f>
        <v>5.8119297963594455E-2</v>
      </c>
      <c r="J12" s="330">
        <f>G12*0.85</f>
        <v>3.3936616158742335E-2</v>
      </c>
      <c r="K12" s="330">
        <f>G12*1.15</f>
        <v>4.5914245391239623E-2</v>
      </c>
      <c r="L12" s="3" t="s">
        <v>2</v>
      </c>
      <c r="M12" s="3">
        <v>1</v>
      </c>
      <c r="N12" s="326"/>
    </row>
    <row r="13" spans="1:14" x14ac:dyDescent="0.3">
      <c r="A13" s="321"/>
      <c r="B13" s="4" t="s">
        <v>685</v>
      </c>
      <c r="C13" s="324">
        <f>26.26/C6</f>
        <v>23.704972972972971</v>
      </c>
      <c r="D13" s="324">
        <f t="shared" si="3"/>
        <v>23.704972972972971</v>
      </c>
      <c r="E13" s="324">
        <f t="shared" si="4"/>
        <v>20.623326486486484</v>
      </c>
      <c r="F13" s="324">
        <f t="shared" si="5"/>
        <v>19.912177297297294</v>
      </c>
      <c r="G13" s="332">
        <f t="shared" si="6"/>
        <v>18.726928648648649</v>
      </c>
      <c r="H13" s="324">
        <f>D13*0.85</f>
        <v>20.149227027027024</v>
      </c>
      <c r="I13" s="324">
        <f>D13*1.15</f>
        <v>27.260718918918915</v>
      </c>
      <c r="J13" s="324">
        <f>G13*0.85</f>
        <v>15.91788935135135</v>
      </c>
      <c r="K13" s="324">
        <f>G13*1.15</f>
        <v>21.535967945945945</v>
      </c>
      <c r="L13" s="3" t="s">
        <v>2</v>
      </c>
      <c r="M13" s="3">
        <v>1</v>
      </c>
    </row>
    <row r="14" spans="1:14" x14ac:dyDescent="0.3">
      <c r="A14" s="321"/>
      <c r="B14" s="333" t="s">
        <v>591</v>
      </c>
      <c r="C14" s="334"/>
      <c r="D14" s="334"/>
      <c r="E14" s="334"/>
      <c r="F14" s="335"/>
      <c r="G14" s="335"/>
      <c r="H14" s="324"/>
      <c r="I14" s="324"/>
      <c r="J14" s="324"/>
      <c r="K14" s="324"/>
      <c r="L14" s="331"/>
      <c r="M14" s="331"/>
    </row>
    <row r="15" spans="1:14" x14ac:dyDescent="0.3">
      <c r="A15" s="321"/>
      <c r="B15" s="336" t="s">
        <v>1085</v>
      </c>
      <c r="C15" s="337">
        <v>1</v>
      </c>
      <c r="D15" s="337">
        <v>1</v>
      </c>
      <c r="E15" s="337">
        <v>1</v>
      </c>
      <c r="F15" s="337">
        <v>1</v>
      </c>
      <c r="G15" s="337">
        <v>1</v>
      </c>
      <c r="H15" s="334"/>
      <c r="I15" s="334"/>
      <c r="J15" s="334"/>
      <c r="K15" s="334"/>
      <c r="L15" s="331"/>
      <c r="M15" s="3">
        <v>1</v>
      </c>
    </row>
    <row r="16" spans="1:14" x14ac:dyDescent="0.3">
      <c r="A16" s="321"/>
      <c r="B16" s="329" t="s">
        <v>1142</v>
      </c>
      <c r="C16" s="325">
        <v>1.67</v>
      </c>
      <c r="D16" s="325">
        <v>1.67</v>
      </c>
      <c r="E16" s="325">
        <v>1.67</v>
      </c>
      <c r="F16" s="325">
        <v>1.67</v>
      </c>
      <c r="G16" s="325">
        <v>1.67</v>
      </c>
      <c r="H16" s="325"/>
      <c r="I16" s="325"/>
      <c r="J16" s="325"/>
      <c r="K16" s="325"/>
      <c r="L16" s="331" t="s">
        <v>1083</v>
      </c>
      <c r="M16" s="3">
        <v>1</v>
      </c>
    </row>
    <row r="17" spans="1:14" x14ac:dyDescent="0.3">
      <c r="A17" s="321"/>
      <c r="B17" s="329" t="s">
        <v>1086</v>
      </c>
      <c r="C17" s="335">
        <v>59.281843917501945</v>
      </c>
      <c r="D17" s="335">
        <v>59.281843917501945</v>
      </c>
      <c r="E17" s="335">
        <v>59.281843917501945</v>
      </c>
      <c r="F17" s="335">
        <v>59.281843917501945</v>
      </c>
      <c r="G17" s="335">
        <v>59.281843917501945</v>
      </c>
      <c r="H17" s="335"/>
      <c r="I17" s="335"/>
      <c r="J17" s="335"/>
      <c r="K17" s="335"/>
      <c r="L17" s="331"/>
      <c r="M17" s="3" t="s">
        <v>1084</v>
      </c>
    </row>
    <row r="18" spans="1:14" x14ac:dyDescent="0.3">
      <c r="A18" s="321"/>
      <c r="B18" s="323" t="s">
        <v>417</v>
      </c>
      <c r="C18" s="338" t="s">
        <v>17</v>
      </c>
      <c r="D18" s="338" t="s">
        <v>17</v>
      </c>
      <c r="E18" s="338" t="s">
        <v>17</v>
      </c>
      <c r="F18" s="338" t="s">
        <v>17</v>
      </c>
      <c r="G18" s="338" t="s">
        <v>17</v>
      </c>
      <c r="H18" s="325"/>
      <c r="I18" s="325"/>
      <c r="J18" s="325"/>
      <c r="K18" s="325"/>
      <c r="L18" s="328"/>
      <c r="M18" s="3">
        <v>1</v>
      </c>
    </row>
    <row r="19" spans="1:14" x14ac:dyDescent="0.3">
      <c r="A19" s="321"/>
      <c r="B19" s="323" t="s">
        <v>418</v>
      </c>
      <c r="C19" s="339" t="s">
        <v>17</v>
      </c>
      <c r="D19" s="339" t="s">
        <v>17</v>
      </c>
      <c r="E19" s="339" t="s">
        <v>17</v>
      </c>
      <c r="F19" s="339" t="s">
        <v>17</v>
      </c>
      <c r="G19" s="339" t="s">
        <v>17</v>
      </c>
      <c r="H19" s="325"/>
      <c r="I19" s="325"/>
      <c r="J19" s="325"/>
      <c r="K19" s="325"/>
      <c r="L19" s="328"/>
      <c r="M19" s="3">
        <v>1</v>
      </c>
    </row>
    <row r="20" spans="1:14" x14ac:dyDescent="0.3">
      <c r="A20" s="321"/>
      <c r="B20" s="323" t="s">
        <v>419</v>
      </c>
      <c r="C20" s="324">
        <v>20</v>
      </c>
      <c r="D20" s="324">
        <v>20</v>
      </c>
      <c r="E20" s="324">
        <v>20</v>
      </c>
      <c r="F20" s="324">
        <v>20</v>
      </c>
      <c r="G20" s="324">
        <v>20</v>
      </c>
      <c r="H20" s="325">
        <v>15</v>
      </c>
      <c r="I20" s="325">
        <v>25</v>
      </c>
      <c r="J20" s="325">
        <v>15</v>
      </c>
      <c r="K20" s="325">
        <v>25</v>
      </c>
      <c r="L20" s="328" t="s">
        <v>1</v>
      </c>
      <c r="M20" s="3">
        <v>1</v>
      </c>
      <c r="N20" s="326"/>
    </row>
    <row r="21" spans="1:14" x14ac:dyDescent="0.3">
      <c r="A21" s="321"/>
      <c r="B21" s="323" t="s">
        <v>420</v>
      </c>
      <c r="C21" s="324">
        <v>2</v>
      </c>
      <c r="D21" s="324">
        <v>2</v>
      </c>
      <c r="E21" s="324">
        <v>2</v>
      </c>
      <c r="F21" s="324">
        <v>2</v>
      </c>
      <c r="G21" s="324">
        <v>2</v>
      </c>
      <c r="H21" s="325">
        <v>1</v>
      </c>
      <c r="I21" s="325">
        <v>3</v>
      </c>
      <c r="J21" s="325">
        <v>1</v>
      </c>
      <c r="K21" s="325">
        <v>3</v>
      </c>
      <c r="L21" s="328" t="s">
        <v>1087</v>
      </c>
      <c r="M21" s="3"/>
      <c r="N21" s="326"/>
    </row>
    <row r="22" spans="1:14" x14ac:dyDescent="0.3">
      <c r="A22" s="321" t="s">
        <v>415</v>
      </c>
      <c r="B22" s="322"/>
      <c r="C22" s="340"/>
      <c r="D22" s="340"/>
      <c r="E22" s="340"/>
      <c r="F22" s="340"/>
      <c r="G22" s="340"/>
      <c r="H22" s="340"/>
      <c r="I22" s="340"/>
      <c r="J22" s="340"/>
      <c r="K22" s="340"/>
      <c r="L22" s="320"/>
      <c r="M22" s="320"/>
    </row>
    <row r="23" spans="1:14" x14ac:dyDescent="0.3">
      <c r="A23" s="321"/>
      <c r="B23" s="323" t="s">
        <v>1143</v>
      </c>
      <c r="C23" s="324">
        <v>1.0361130448625524</v>
      </c>
      <c r="D23" s="324">
        <f>C23</f>
        <v>1.0361130448625524</v>
      </c>
      <c r="E23" s="324">
        <f>C23*0.87</f>
        <v>0.90141834903042062</v>
      </c>
      <c r="F23" s="324">
        <f>C23*0.84</f>
        <v>0.87033495768454394</v>
      </c>
      <c r="G23" s="324">
        <f>C23*0.79</f>
        <v>0.81852930544141644</v>
      </c>
      <c r="H23" s="324">
        <f>C23*0.85</f>
        <v>0.88069608813316946</v>
      </c>
      <c r="I23" s="324">
        <f>C23*1.15</f>
        <v>1.1915300015919352</v>
      </c>
      <c r="J23" s="324">
        <f>C23*0.7</f>
        <v>0.72527913140378664</v>
      </c>
      <c r="K23" s="324">
        <f>C23*0.89</f>
        <v>0.92214060992767166</v>
      </c>
      <c r="L23" s="328" t="s">
        <v>1088</v>
      </c>
      <c r="M23" s="3">
        <v>1</v>
      </c>
      <c r="N23" s="341"/>
    </row>
    <row r="24" spans="1:14" x14ac:dyDescent="0.3">
      <c r="A24" s="321"/>
      <c r="B24" s="323" t="s">
        <v>1144</v>
      </c>
      <c r="C24" s="325">
        <f>C23*0.8</f>
        <v>0.82889043589004197</v>
      </c>
      <c r="D24" s="325">
        <f t="shared" ref="D24:D30" si="7">C24</f>
        <v>0.82889043589004197</v>
      </c>
      <c r="E24" s="325">
        <f t="shared" ref="E24:E30" si="8">C24*0.87</f>
        <v>0.72113467922433649</v>
      </c>
      <c r="F24" s="325">
        <f t="shared" ref="F24:F30" si="9">C24*0.84</f>
        <v>0.6962679661476352</v>
      </c>
      <c r="G24" s="325">
        <f t="shared" ref="G24:G30" si="10">C24*0.79</f>
        <v>0.65482344435313322</v>
      </c>
      <c r="H24" s="325">
        <f t="shared" ref="H24:H30" si="11">C24*0.85</f>
        <v>0.7045568705065357</v>
      </c>
      <c r="I24" s="325">
        <f t="shared" ref="I24:I30" si="12">C24*1.15</f>
        <v>0.95322400127354823</v>
      </c>
      <c r="J24" s="325">
        <f t="shared" ref="J24:J30" si="13">C24*0.7</f>
        <v>0.58022330512302933</v>
      </c>
      <c r="K24" s="325">
        <f t="shared" ref="K24:K30" si="14">C24*0.89</f>
        <v>0.7377124879421374</v>
      </c>
      <c r="L24" s="328" t="s">
        <v>1089</v>
      </c>
      <c r="M24" s="3"/>
    </row>
    <row r="25" spans="1:14" x14ac:dyDescent="0.3">
      <c r="A25" s="321"/>
      <c r="B25" s="323" t="s">
        <v>1145</v>
      </c>
      <c r="C25" s="325">
        <f>C23*0.2</f>
        <v>0.20722260897251049</v>
      </c>
      <c r="D25" s="325">
        <f t="shared" si="7"/>
        <v>0.20722260897251049</v>
      </c>
      <c r="E25" s="325">
        <f t="shared" si="8"/>
        <v>0.18028366980608412</v>
      </c>
      <c r="F25" s="325">
        <f t="shared" si="9"/>
        <v>0.1740669915369088</v>
      </c>
      <c r="G25" s="325">
        <f t="shared" si="10"/>
        <v>0.16370586108828331</v>
      </c>
      <c r="H25" s="325">
        <f t="shared" si="11"/>
        <v>0.17613921762663393</v>
      </c>
      <c r="I25" s="325">
        <f t="shared" si="12"/>
        <v>0.23830600031838706</v>
      </c>
      <c r="J25" s="325">
        <f t="shared" si="13"/>
        <v>0.14505582628075733</v>
      </c>
      <c r="K25" s="325">
        <f t="shared" si="14"/>
        <v>0.18442812198553435</v>
      </c>
      <c r="L25" s="328" t="s">
        <v>1089</v>
      </c>
      <c r="M25" s="3"/>
    </row>
    <row r="26" spans="1:14" x14ac:dyDescent="0.3">
      <c r="A26" s="321"/>
      <c r="B26" s="323" t="s">
        <v>1158</v>
      </c>
      <c r="C26" s="342">
        <v>63.977990792384425</v>
      </c>
      <c r="D26" s="324">
        <f t="shared" si="7"/>
        <v>63.977990792384425</v>
      </c>
      <c r="E26" s="324">
        <f>C26*0.87</f>
        <v>55.66085198937445</v>
      </c>
      <c r="F26" s="324">
        <f>C26*0.84</f>
        <v>53.741512265602914</v>
      </c>
      <c r="G26" s="324">
        <f>C26*0.79</f>
        <v>50.542612725983695</v>
      </c>
      <c r="H26" s="324">
        <f t="shared" si="11"/>
        <v>54.381292173526759</v>
      </c>
      <c r="I26" s="324">
        <f t="shared" si="12"/>
        <v>73.574689411242076</v>
      </c>
      <c r="J26" s="324">
        <f t="shared" si="13"/>
        <v>44.784593554669094</v>
      </c>
      <c r="K26" s="324">
        <f t="shared" si="14"/>
        <v>56.940411805222141</v>
      </c>
      <c r="L26" s="328" t="s">
        <v>1090</v>
      </c>
      <c r="M26" s="3">
        <v>1</v>
      </c>
    </row>
    <row r="27" spans="1:14" x14ac:dyDescent="0.3">
      <c r="A27" s="321"/>
      <c r="B27" s="323" t="s">
        <v>1147</v>
      </c>
      <c r="C27" s="324">
        <v>3.4168768146932522</v>
      </c>
      <c r="D27" s="324">
        <f t="shared" si="7"/>
        <v>3.4168768146932522</v>
      </c>
      <c r="E27" s="324">
        <f t="shared" si="8"/>
        <v>2.9726828287831295</v>
      </c>
      <c r="F27" s="324">
        <f t="shared" si="9"/>
        <v>2.8701765243423316</v>
      </c>
      <c r="G27" s="324">
        <f t="shared" si="10"/>
        <v>2.6993326836076692</v>
      </c>
      <c r="H27" s="324">
        <f t="shared" si="11"/>
        <v>2.9043452924892641</v>
      </c>
      <c r="I27" s="324">
        <f t="shared" si="12"/>
        <v>3.9294083368972399</v>
      </c>
      <c r="J27" s="324">
        <f t="shared" si="13"/>
        <v>2.3918137702852764</v>
      </c>
      <c r="K27" s="324">
        <f t="shared" si="14"/>
        <v>3.0410203650769945</v>
      </c>
      <c r="L27" s="328" t="s">
        <v>1091</v>
      </c>
      <c r="M27" s="3">
        <v>1</v>
      </c>
    </row>
    <row r="28" spans="1:14" x14ac:dyDescent="0.3">
      <c r="A28" s="321"/>
      <c r="B28" s="336" t="s">
        <v>687</v>
      </c>
      <c r="C28" s="324">
        <v>2.2757266384686599</v>
      </c>
      <c r="D28" s="324">
        <f t="shared" si="7"/>
        <v>2.2757266384686599</v>
      </c>
      <c r="E28" s="324">
        <f t="shared" si="8"/>
        <v>1.979882175467734</v>
      </c>
      <c r="F28" s="324">
        <f t="shared" si="9"/>
        <v>1.9116103763136743</v>
      </c>
      <c r="G28" s="324">
        <f t="shared" si="10"/>
        <v>1.7978240443902413</v>
      </c>
      <c r="H28" s="324">
        <f t="shared" si="11"/>
        <v>1.9343676426983609</v>
      </c>
      <c r="I28" s="324">
        <f t="shared" si="12"/>
        <v>2.6170856342389586</v>
      </c>
      <c r="J28" s="324">
        <f t="shared" si="13"/>
        <v>1.5930086469280618</v>
      </c>
      <c r="K28" s="324">
        <f t="shared" si="14"/>
        <v>2.0253967082371074</v>
      </c>
      <c r="L28" s="328" t="s">
        <v>1092</v>
      </c>
      <c r="M28" s="3">
        <v>1</v>
      </c>
    </row>
    <row r="29" spans="1:14" x14ac:dyDescent="0.3">
      <c r="A29" s="321"/>
      <c r="B29" s="336" t="s">
        <v>688</v>
      </c>
      <c r="C29" s="324">
        <v>0.63713056895213294</v>
      </c>
      <c r="D29" s="324">
        <f t="shared" si="7"/>
        <v>0.63713056895213294</v>
      </c>
      <c r="E29" s="324">
        <f t="shared" si="8"/>
        <v>0.55430359498835569</v>
      </c>
      <c r="F29" s="324">
        <f t="shared" si="9"/>
        <v>0.53518967791979166</v>
      </c>
      <c r="G29" s="324">
        <f t="shared" si="10"/>
        <v>0.50333314947218499</v>
      </c>
      <c r="H29" s="324">
        <f t="shared" si="11"/>
        <v>0.54156098360931293</v>
      </c>
      <c r="I29" s="324">
        <f t="shared" si="12"/>
        <v>0.73270015429495283</v>
      </c>
      <c r="J29" s="324">
        <f t="shared" si="13"/>
        <v>0.44599139826649303</v>
      </c>
      <c r="K29" s="324">
        <f t="shared" si="14"/>
        <v>0.56704620636739833</v>
      </c>
      <c r="L29" s="328" t="s">
        <v>1093</v>
      </c>
      <c r="M29" s="3">
        <v>1</v>
      </c>
    </row>
    <row r="30" spans="1:14" x14ac:dyDescent="0.3">
      <c r="A30" s="321"/>
      <c r="B30" s="336" t="s">
        <v>689</v>
      </c>
      <c r="C30" s="324">
        <v>0.50401960727245965</v>
      </c>
      <c r="D30" s="324">
        <f t="shared" si="7"/>
        <v>0.50401960727245965</v>
      </c>
      <c r="E30" s="324">
        <f t="shared" si="8"/>
        <v>0.43849705832703989</v>
      </c>
      <c r="F30" s="324">
        <f t="shared" si="9"/>
        <v>0.42337647010886609</v>
      </c>
      <c r="G30" s="324">
        <f t="shared" si="10"/>
        <v>0.39817548974524314</v>
      </c>
      <c r="H30" s="324">
        <f t="shared" si="11"/>
        <v>0.42841666618159069</v>
      </c>
      <c r="I30" s="324">
        <f t="shared" si="12"/>
        <v>0.57962254836332849</v>
      </c>
      <c r="J30" s="324">
        <f t="shared" si="13"/>
        <v>0.35281372509072173</v>
      </c>
      <c r="K30" s="324">
        <f t="shared" si="14"/>
        <v>0.44857745047248909</v>
      </c>
      <c r="L30" s="328" t="s">
        <v>1094</v>
      </c>
      <c r="M30" s="3">
        <v>1</v>
      </c>
    </row>
    <row r="31" spans="1:14" x14ac:dyDescent="0.3">
      <c r="A31" s="321" t="s">
        <v>416</v>
      </c>
      <c r="B31" s="321"/>
      <c r="C31" s="324"/>
      <c r="D31" s="324"/>
      <c r="E31" s="324"/>
      <c r="F31" s="324"/>
      <c r="G31" s="324"/>
      <c r="H31" s="340"/>
      <c r="I31" s="340"/>
      <c r="J31" s="335"/>
      <c r="K31" s="335"/>
      <c r="L31" s="3"/>
      <c r="M31" s="343"/>
    </row>
    <row r="32" spans="1:14" x14ac:dyDescent="0.3">
      <c r="A32" s="321"/>
      <c r="B32" s="329" t="s">
        <v>1148</v>
      </c>
      <c r="C32" s="324">
        <v>5.8863791923340179</v>
      </c>
      <c r="D32" s="324">
        <v>5.8863791923340179</v>
      </c>
      <c r="E32" s="324">
        <v>5.8863791923340179</v>
      </c>
      <c r="F32" s="324">
        <v>5.8863791923340179</v>
      </c>
      <c r="G32" s="324">
        <v>5.8863791923340179</v>
      </c>
      <c r="H32" s="340"/>
      <c r="I32" s="340"/>
      <c r="J32" s="335"/>
      <c r="K32" s="335"/>
      <c r="L32" s="3"/>
      <c r="M32" s="3" t="s">
        <v>1095</v>
      </c>
    </row>
    <row r="33" spans="1:15" x14ac:dyDescent="0.3">
      <c r="A33" s="321"/>
      <c r="B33" s="329" t="s">
        <v>1149</v>
      </c>
      <c r="C33" s="324">
        <v>52.12283287671233</v>
      </c>
      <c r="D33" s="324">
        <v>52.12283287671233</v>
      </c>
      <c r="E33" s="324">
        <v>52.12283287671233</v>
      </c>
      <c r="F33" s="324">
        <v>52.12283287671233</v>
      </c>
      <c r="G33" s="324">
        <v>52.12283287671233</v>
      </c>
      <c r="H33" s="325"/>
      <c r="I33" s="325"/>
      <c r="J33" s="325"/>
      <c r="K33" s="325"/>
      <c r="L33" s="3"/>
      <c r="M33" s="3" t="s">
        <v>1095</v>
      </c>
    </row>
    <row r="34" spans="1:15" x14ac:dyDescent="0.3">
      <c r="A34" s="18"/>
      <c r="B34" s="329" t="s">
        <v>1150</v>
      </c>
      <c r="C34" s="324">
        <v>65</v>
      </c>
      <c r="D34" s="324">
        <v>65</v>
      </c>
      <c r="E34" s="324">
        <v>65</v>
      </c>
      <c r="F34" s="324">
        <v>65</v>
      </c>
      <c r="G34" s="324">
        <v>65</v>
      </c>
      <c r="H34" s="325"/>
      <c r="I34" s="325"/>
      <c r="J34" s="325"/>
      <c r="K34" s="325"/>
      <c r="L34" s="3" t="s">
        <v>244</v>
      </c>
      <c r="M34" s="3" t="s">
        <v>1084</v>
      </c>
    </row>
    <row r="35" spans="1:15" x14ac:dyDescent="0.3">
      <c r="A35" s="321"/>
      <c r="B35" s="329" t="s">
        <v>1096</v>
      </c>
      <c r="C35" s="330">
        <v>0.17299999999999999</v>
      </c>
      <c r="D35" s="330">
        <v>0.17299999999999999</v>
      </c>
      <c r="E35" s="330">
        <v>0.17299999999999999</v>
      </c>
      <c r="F35" s="330">
        <v>0.17299999999999999</v>
      </c>
      <c r="G35" s="330">
        <v>0.17299999999999999</v>
      </c>
      <c r="H35" s="325"/>
      <c r="I35" s="325"/>
      <c r="J35" s="325"/>
      <c r="K35" s="325"/>
      <c r="L35" s="3" t="s">
        <v>245</v>
      </c>
      <c r="M35" s="3" t="s">
        <v>1084</v>
      </c>
    </row>
    <row r="36" spans="1:15" x14ac:dyDescent="0.3">
      <c r="A36" s="18"/>
      <c r="B36" s="329" t="s">
        <v>1151</v>
      </c>
      <c r="C36" s="330">
        <v>9.0000000000000011E-3</v>
      </c>
      <c r="D36" s="330">
        <v>9.0000000000000011E-3</v>
      </c>
      <c r="E36" s="330">
        <v>9.0000000000000011E-3</v>
      </c>
      <c r="F36" s="330">
        <v>9.0000000000000011E-3</v>
      </c>
      <c r="G36" s="330">
        <v>9.0000000000000011E-3</v>
      </c>
      <c r="H36" s="340"/>
      <c r="I36" s="340"/>
      <c r="J36" s="335"/>
      <c r="K36" s="335"/>
      <c r="L36" s="3"/>
      <c r="M36" s="3" t="s">
        <v>1097</v>
      </c>
    </row>
    <row r="37" spans="1:15" x14ac:dyDescent="0.3">
      <c r="A37" s="18"/>
      <c r="B37" s="329" t="s">
        <v>1152</v>
      </c>
      <c r="C37" s="324">
        <v>43.806496300965897</v>
      </c>
      <c r="D37" s="324">
        <v>43.806496300965897</v>
      </c>
      <c r="E37" s="324">
        <v>43.806496300965897</v>
      </c>
      <c r="F37" s="324">
        <v>43.806496300965897</v>
      </c>
      <c r="G37" s="324">
        <v>43.806496300965897</v>
      </c>
      <c r="H37" s="325"/>
      <c r="I37" s="325"/>
      <c r="J37" s="325"/>
      <c r="K37" s="325"/>
      <c r="L37" s="3"/>
      <c r="M37" s="3">
        <v>1</v>
      </c>
    </row>
    <row r="38" spans="1:15" s="350" customFormat="1" ht="15" thickBot="1" x14ac:dyDescent="0.35">
      <c r="A38" s="346"/>
      <c r="B38" s="347" t="s">
        <v>1153</v>
      </c>
      <c r="C38" s="348">
        <f>C37*9.97*3.6*0.055</f>
        <v>86.476652087884759</v>
      </c>
      <c r="D38" s="348">
        <f t="shared" ref="D38:G38" si="15">D37*9.97*3.6*0.055</f>
        <v>86.476652087884759</v>
      </c>
      <c r="E38" s="348">
        <f t="shared" si="15"/>
        <v>86.476652087884759</v>
      </c>
      <c r="F38" s="348">
        <f t="shared" si="15"/>
        <v>86.476652087884759</v>
      </c>
      <c r="G38" s="348">
        <f t="shared" si="15"/>
        <v>86.476652087884759</v>
      </c>
      <c r="H38" s="348"/>
      <c r="I38" s="348"/>
      <c r="J38" s="348"/>
      <c r="K38" s="348"/>
      <c r="L38" s="349"/>
      <c r="M38" s="349"/>
    </row>
    <row r="39" spans="1:15" s="350" customFormat="1" x14ac:dyDescent="0.3">
      <c r="B39" s="351"/>
      <c r="C39" s="352"/>
      <c r="D39" s="352"/>
      <c r="E39" s="352"/>
      <c r="F39" s="352"/>
      <c r="G39" s="352"/>
      <c r="H39" s="352"/>
      <c r="I39" s="352"/>
      <c r="J39" s="352"/>
      <c r="K39" s="352"/>
      <c r="L39" s="353"/>
      <c r="M39" s="353"/>
    </row>
    <row r="40" spans="1:15" ht="15" customHeight="1" x14ac:dyDescent="0.3">
      <c r="A40" s="416" t="s">
        <v>6</v>
      </c>
      <c r="B40" s="416"/>
      <c r="C40" s="354"/>
      <c r="D40" s="355"/>
      <c r="E40" s="354"/>
      <c r="F40" s="355"/>
      <c r="G40" s="355"/>
      <c r="H40" s="354"/>
      <c r="I40" s="354"/>
      <c r="J40" s="354"/>
      <c r="K40" s="354"/>
      <c r="L40" s="356"/>
      <c r="M40" s="417"/>
      <c r="N40" s="417"/>
    </row>
    <row r="41" spans="1:15" x14ac:dyDescent="0.3">
      <c r="A41" s="358"/>
      <c r="B41" s="359" t="s">
        <v>1098</v>
      </c>
      <c r="C41" s="360"/>
      <c r="D41" s="360"/>
      <c r="E41" s="360"/>
      <c r="F41" s="360"/>
      <c r="G41" s="360"/>
      <c r="H41" s="360"/>
      <c r="I41" s="360"/>
      <c r="J41" s="360"/>
      <c r="K41" s="360"/>
      <c r="L41" s="344"/>
      <c r="M41" s="344"/>
      <c r="N41" s="344"/>
    </row>
    <row r="42" spans="1:15" x14ac:dyDescent="0.3">
      <c r="A42" s="358"/>
      <c r="B42" s="361" t="s">
        <v>1119</v>
      </c>
      <c r="C42" s="360"/>
      <c r="D42" s="360"/>
      <c r="E42" s="360"/>
      <c r="F42" s="360"/>
      <c r="G42" s="360"/>
      <c r="H42" s="360"/>
      <c r="I42" s="360"/>
      <c r="J42" s="360"/>
      <c r="K42" s="360"/>
      <c r="L42" s="344"/>
      <c r="M42" s="344"/>
      <c r="N42" s="344"/>
      <c r="O42" s="345"/>
    </row>
    <row r="43" spans="1:15" x14ac:dyDescent="0.3">
      <c r="A43" s="358"/>
      <c r="B43" s="363" t="s">
        <v>1100</v>
      </c>
      <c r="C43" s="362"/>
      <c r="D43" s="362"/>
      <c r="E43" s="362"/>
      <c r="F43" s="362"/>
      <c r="G43" s="362"/>
      <c r="H43" s="362"/>
      <c r="I43" s="362"/>
      <c r="J43" s="362"/>
      <c r="K43" s="362"/>
      <c r="L43" s="362"/>
      <c r="M43" s="362"/>
      <c r="N43" s="362"/>
    </row>
    <row r="44" spans="1:15" x14ac:dyDescent="0.3">
      <c r="A44" s="358"/>
      <c r="B44" s="363" t="s">
        <v>1101</v>
      </c>
      <c r="C44" s="360"/>
      <c r="D44" s="360"/>
      <c r="E44" s="360"/>
      <c r="F44" s="360"/>
      <c r="G44" s="360"/>
      <c r="H44" s="360"/>
      <c r="I44" s="360"/>
      <c r="J44" s="360"/>
      <c r="K44" s="360"/>
      <c r="L44" s="360"/>
      <c r="M44" s="344"/>
      <c r="N44" s="344"/>
    </row>
    <row r="45" spans="1:15" x14ac:dyDescent="0.3">
      <c r="A45" s="358"/>
      <c r="B45" s="359" t="s">
        <v>1102</v>
      </c>
      <c r="C45" s="365"/>
      <c r="D45" s="365"/>
      <c r="E45" s="365"/>
      <c r="F45" s="365"/>
      <c r="G45" s="365"/>
      <c r="H45" s="365"/>
      <c r="I45" s="365"/>
      <c r="J45" s="365"/>
      <c r="K45" s="365"/>
      <c r="L45" s="356"/>
      <c r="M45" s="364"/>
      <c r="N45" s="364"/>
    </row>
    <row r="46" spans="1:15" x14ac:dyDescent="0.3">
      <c r="A46" s="358"/>
      <c r="B46" s="359" t="s">
        <v>1103</v>
      </c>
      <c r="C46" s="365"/>
      <c r="D46" s="365"/>
      <c r="E46" s="365"/>
      <c r="F46" s="365"/>
      <c r="G46" s="365"/>
      <c r="H46" s="365"/>
      <c r="I46" s="365"/>
      <c r="J46" s="365"/>
      <c r="K46" s="365"/>
      <c r="L46" s="365"/>
      <c r="M46" s="365"/>
      <c r="N46" s="365"/>
    </row>
    <row r="47" spans="1:15" x14ac:dyDescent="0.3">
      <c r="A47" s="358"/>
      <c r="B47" s="359" t="s">
        <v>1104</v>
      </c>
      <c r="C47" s="364"/>
      <c r="D47" s="364"/>
      <c r="E47" s="364"/>
      <c r="F47" s="364"/>
      <c r="G47" s="364"/>
      <c r="H47" s="364"/>
      <c r="I47" s="364"/>
      <c r="J47" s="364"/>
      <c r="K47" s="364"/>
      <c r="L47" s="364"/>
      <c r="M47" s="364"/>
      <c r="N47" s="364"/>
    </row>
    <row r="48" spans="1:15" x14ac:dyDescent="0.3">
      <c r="A48" s="358"/>
      <c r="B48" s="366" t="s">
        <v>1105</v>
      </c>
      <c r="C48" s="364"/>
      <c r="D48" s="364"/>
      <c r="E48" s="364"/>
      <c r="F48" s="364"/>
      <c r="G48" s="364"/>
      <c r="H48" s="364"/>
      <c r="I48" s="364"/>
      <c r="J48" s="364"/>
      <c r="K48" s="364"/>
      <c r="L48" s="364"/>
    </row>
    <row r="49" spans="1:15" x14ac:dyDescent="0.3">
      <c r="A49" s="358"/>
      <c r="B49" s="367" t="s">
        <v>1106</v>
      </c>
      <c r="C49" s="362"/>
      <c r="D49" s="362"/>
      <c r="E49" s="362"/>
      <c r="F49" s="362"/>
      <c r="G49" s="362"/>
      <c r="H49" s="362"/>
      <c r="I49" s="362"/>
      <c r="J49" s="362"/>
      <c r="K49" s="362"/>
    </row>
    <row r="50" spans="1:15" x14ac:dyDescent="0.3">
      <c r="A50" s="358"/>
      <c r="B50" s="367" t="s">
        <v>1107</v>
      </c>
      <c r="C50" s="368"/>
      <c r="D50" s="368"/>
      <c r="E50" s="368"/>
      <c r="F50" s="368"/>
      <c r="G50" s="368"/>
      <c r="H50" s="368"/>
      <c r="I50" s="368"/>
      <c r="J50" s="368"/>
      <c r="K50" s="368"/>
      <c r="L50" s="368"/>
      <c r="M50" s="368"/>
      <c r="N50" s="368"/>
      <c r="O50" s="368"/>
    </row>
    <row r="51" spans="1:15" x14ac:dyDescent="0.3">
      <c r="A51" s="358"/>
      <c r="B51" s="369" t="s">
        <v>1108</v>
      </c>
      <c r="C51" s="368"/>
      <c r="D51" s="368"/>
      <c r="E51" s="368"/>
      <c r="F51" s="368"/>
      <c r="G51" s="368"/>
      <c r="H51" s="368"/>
      <c r="I51" s="368"/>
      <c r="J51" s="368"/>
      <c r="K51" s="368"/>
      <c r="L51" s="368"/>
      <c r="M51" s="368"/>
      <c r="N51" s="368"/>
      <c r="O51" s="368"/>
    </row>
    <row r="52" spans="1:15" x14ac:dyDescent="0.3">
      <c r="A52" s="358"/>
      <c r="B52" s="369" t="s">
        <v>1109</v>
      </c>
      <c r="C52" s="368"/>
      <c r="D52" s="368"/>
      <c r="E52" s="370"/>
      <c r="F52" s="370"/>
      <c r="G52" s="370"/>
      <c r="H52" s="370"/>
      <c r="I52" s="370"/>
      <c r="J52" s="370"/>
      <c r="K52" s="370"/>
      <c r="L52" s="370"/>
      <c r="M52" s="370"/>
      <c r="N52" s="370"/>
      <c r="O52" s="370"/>
    </row>
    <row r="53" spans="1:15" x14ac:dyDescent="0.3">
      <c r="A53" s="358"/>
      <c r="B53" s="366" t="s">
        <v>1110</v>
      </c>
      <c r="C53" s="368"/>
      <c r="D53" s="368"/>
      <c r="E53" s="371"/>
      <c r="F53" s="371"/>
      <c r="G53" s="371"/>
      <c r="H53" s="371"/>
      <c r="I53" s="371"/>
      <c r="J53" s="371"/>
    </row>
    <row r="54" spans="1:15" x14ac:dyDescent="0.3">
      <c r="A54" s="358"/>
      <c r="B54" s="366" t="s">
        <v>1111</v>
      </c>
      <c r="C54" s="368"/>
      <c r="D54" s="368"/>
      <c r="E54" s="372"/>
      <c r="F54" s="372"/>
      <c r="G54" s="372"/>
      <c r="H54" s="372"/>
      <c r="I54" s="372"/>
      <c r="J54" s="372"/>
      <c r="K54" s="372"/>
      <c r="L54" s="372"/>
    </row>
    <row r="55" spans="1:15" x14ac:dyDescent="0.3">
      <c r="A55" s="358"/>
      <c r="B55" s="366" t="s">
        <v>1112</v>
      </c>
      <c r="C55" s="368"/>
      <c r="D55" s="368"/>
      <c r="E55" s="368"/>
      <c r="F55" s="368"/>
      <c r="G55" s="368"/>
      <c r="H55" s="368"/>
      <c r="I55" s="368"/>
      <c r="J55" s="368"/>
      <c r="K55" s="368"/>
      <c r="N55" s="370"/>
      <c r="O55" s="370"/>
    </row>
    <row r="56" spans="1:15" x14ac:dyDescent="0.3">
      <c r="A56" s="358"/>
      <c r="B56" s="366" t="s">
        <v>1113</v>
      </c>
      <c r="C56" s="368"/>
      <c r="D56" s="368"/>
      <c r="E56" s="368"/>
      <c r="F56" s="368"/>
      <c r="G56" s="368"/>
      <c r="H56" s="368"/>
      <c r="I56" s="368"/>
      <c r="J56" s="368"/>
      <c r="K56" s="368"/>
      <c r="L56" s="375"/>
      <c r="M56" s="374"/>
      <c r="N56" s="370"/>
      <c r="O56" s="370"/>
    </row>
    <row r="57" spans="1:15" x14ac:dyDescent="0.3">
      <c r="A57" s="358"/>
      <c r="B57" s="366" t="s">
        <v>1154</v>
      </c>
      <c r="C57" s="371"/>
      <c r="D57" s="371"/>
      <c r="E57" s="372"/>
      <c r="F57" s="372"/>
      <c r="G57" s="372"/>
      <c r="H57" s="372"/>
      <c r="I57" s="372"/>
      <c r="J57" s="372"/>
      <c r="K57" s="372"/>
      <c r="L57" s="375"/>
      <c r="M57" s="374"/>
    </row>
    <row r="58" spans="1:15" x14ac:dyDescent="0.3">
      <c r="A58" s="358"/>
      <c r="B58" s="366" t="s">
        <v>1159</v>
      </c>
      <c r="C58" s="372"/>
      <c r="D58" s="372"/>
      <c r="E58" s="372"/>
      <c r="F58" s="372"/>
      <c r="G58" s="372"/>
      <c r="H58" s="372"/>
      <c r="I58" s="372"/>
      <c r="J58" s="372"/>
      <c r="K58" s="372"/>
      <c r="L58" s="375"/>
      <c r="M58" s="374"/>
    </row>
    <row r="59" spans="1:15" x14ac:dyDescent="0.3">
      <c r="A59" s="374"/>
      <c r="B59" s="375"/>
      <c r="C59" s="372"/>
      <c r="D59" s="372"/>
      <c r="E59" s="372"/>
      <c r="F59" s="372"/>
      <c r="G59" s="372"/>
      <c r="H59" s="372"/>
      <c r="I59" s="372"/>
      <c r="J59" s="372"/>
      <c r="K59" s="372"/>
      <c r="L59" s="375"/>
      <c r="M59" s="374"/>
    </row>
    <row r="60" spans="1:15" x14ac:dyDescent="0.3">
      <c r="A60" s="376" t="s">
        <v>16</v>
      </c>
      <c r="B60" s="371"/>
      <c r="C60" s="372"/>
      <c r="D60" s="372"/>
      <c r="L60" s="372"/>
    </row>
    <row r="61" spans="1:15" x14ac:dyDescent="0.3">
      <c r="A61" s="377"/>
      <c r="B61" s="378" t="s">
        <v>1115</v>
      </c>
      <c r="C61" s="372"/>
      <c r="D61" s="372"/>
      <c r="L61" s="372"/>
    </row>
    <row r="62" spans="1:15" x14ac:dyDescent="0.3">
      <c r="A62" s="377"/>
      <c r="B62" s="378" t="s">
        <v>1116</v>
      </c>
      <c r="C62" s="372"/>
      <c r="D62" s="372"/>
    </row>
    <row r="63" spans="1:15" x14ac:dyDescent="0.3">
      <c r="A63" s="377"/>
      <c r="B63" s="379" t="s">
        <v>1156</v>
      </c>
    </row>
    <row r="64" spans="1:15" x14ac:dyDescent="0.3">
      <c r="A64" s="377"/>
      <c r="B64" s="378" t="s">
        <v>1118</v>
      </c>
    </row>
  </sheetData>
  <mergeCells count="3">
    <mergeCell ref="C1:M1"/>
    <mergeCell ref="A40:B40"/>
    <mergeCell ref="M40:N40"/>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3"/>
  <dimension ref="A1:O64"/>
  <sheetViews>
    <sheetView showGridLines="0" zoomScale="150" zoomScaleNormal="90" workbookViewId="0">
      <selection activeCell="A3" sqref="A3"/>
    </sheetView>
  </sheetViews>
  <sheetFormatPr defaultRowHeight="14.4" x14ac:dyDescent="0.3"/>
  <cols>
    <col min="1" max="1" width="2.77734375" customWidth="1"/>
    <col min="2" max="2" width="40.77734375" customWidth="1"/>
    <col min="3" max="7" width="5.88671875" bestFit="1" customWidth="1"/>
    <col min="8" max="8" width="6.33203125" bestFit="1" customWidth="1"/>
    <col min="9" max="9" width="6.44140625" bestFit="1" customWidth="1"/>
    <col min="10" max="10" width="6.33203125" bestFit="1" customWidth="1"/>
    <col min="11" max="11" width="6.44140625" bestFit="1" customWidth="1"/>
    <col min="12" max="12" width="12.109375" bestFit="1" customWidth="1"/>
    <col min="13" max="13" width="4.21875" bestFit="1" customWidth="1"/>
    <col min="15" max="15" width="13.109375" bestFit="1" customWidth="1"/>
  </cols>
  <sheetData>
    <row r="1" spans="1:14" ht="24" customHeight="1" x14ac:dyDescent="0.3">
      <c r="A1" s="311" t="s">
        <v>15</v>
      </c>
      <c r="B1" s="6"/>
      <c r="C1" s="415" t="s">
        <v>1160</v>
      </c>
      <c r="D1" s="415"/>
      <c r="E1" s="415"/>
      <c r="F1" s="415"/>
      <c r="G1" s="415"/>
      <c r="H1" s="415"/>
      <c r="I1" s="415"/>
      <c r="J1" s="415"/>
      <c r="K1" s="415"/>
      <c r="L1" s="415"/>
      <c r="M1" s="415"/>
    </row>
    <row r="2" spans="1:14" x14ac:dyDescent="0.3">
      <c r="A2" s="312" t="s">
        <v>412</v>
      </c>
      <c r="B2" s="7"/>
      <c r="C2" s="313">
        <v>2020</v>
      </c>
      <c r="D2" s="313">
        <v>2025</v>
      </c>
      <c r="E2" s="313">
        <v>2030</v>
      </c>
      <c r="F2" s="313">
        <v>2040</v>
      </c>
      <c r="G2" s="313">
        <v>2050</v>
      </c>
      <c r="H2" s="313">
        <v>2025</v>
      </c>
      <c r="I2" s="313">
        <v>2025</v>
      </c>
      <c r="J2" s="313">
        <v>2050</v>
      </c>
      <c r="K2" s="313">
        <v>2050</v>
      </c>
      <c r="L2" s="314" t="s">
        <v>14</v>
      </c>
      <c r="M2" s="314" t="s">
        <v>13</v>
      </c>
    </row>
    <row r="3" spans="1:14" ht="15" thickBot="1" x14ac:dyDescent="0.35">
      <c r="A3" s="315" t="s">
        <v>832</v>
      </c>
      <c r="B3" s="8"/>
      <c r="C3" s="316" t="s">
        <v>1081</v>
      </c>
      <c r="D3" s="316" t="s">
        <v>1081</v>
      </c>
      <c r="E3" s="316" t="s">
        <v>1081</v>
      </c>
      <c r="F3" s="316" t="s">
        <v>1081</v>
      </c>
      <c r="G3" s="316" t="s">
        <v>1081</v>
      </c>
      <c r="H3" s="316" t="s">
        <v>12</v>
      </c>
      <c r="I3" s="316" t="s">
        <v>11</v>
      </c>
      <c r="J3" s="316" t="s">
        <v>12</v>
      </c>
      <c r="K3" s="316" t="s">
        <v>11</v>
      </c>
      <c r="L3" s="317" t="s">
        <v>17</v>
      </c>
      <c r="M3" s="317" t="s">
        <v>17</v>
      </c>
    </row>
    <row r="4" spans="1:14" x14ac:dyDescent="0.3">
      <c r="A4" s="318" t="s">
        <v>413</v>
      </c>
      <c r="B4" s="318" t="s">
        <v>414</v>
      </c>
      <c r="C4" s="2"/>
      <c r="D4" s="319"/>
      <c r="E4" s="319"/>
      <c r="F4" s="319"/>
      <c r="G4" s="319"/>
      <c r="H4" s="319"/>
      <c r="I4" s="319"/>
      <c r="J4" s="319"/>
      <c r="K4" s="319"/>
      <c r="L4" s="320"/>
      <c r="M4" s="320"/>
    </row>
    <row r="5" spans="1:14" x14ac:dyDescent="0.3">
      <c r="A5" s="321" t="s">
        <v>10</v>
      </c>
      <c r="B5" s="322"/>
      <c r="C5" s="319"/>
      <c r="D5" s="319"/>
      <c r="E5" s="319"/>
      <c r="F5" s="319"/>
      <c r="G5" s="319"/>
      <c r="H5" s="319"/>
      <c r="I5" s="319"/>
      <c r="J5" s="319"/>
      <c r="K5" s="319"/>
      <c r="L5" s="320"/>
      <c r="M5" s="320"/>
    </row>
    <row r="6" spans="1:14" x14ac:dyDescent="0.3">
      <c r="A6" s="321"/>
      <c r="B6" s="323" t="s">
        <v>1139</v>
      </c>
      <c r="C6" s="324">
        <v>0.93</v>
      </c>
      <c r="D6" s="324">
        <v>0.93</v>
      </c>
      <c r="E6" s="324">
        <v>0.93</v>
      </c>
      <c r="F6" s="324">
        <v>0.93</v>
      </c>
      <c r="G6" s="324">
        <v>0.93</v>
      </c>
      <c r="H6" s="325">
        <f>C6*0.9</f>
        <v>0.83700000000000008</v>
      </c>
      <c r="I6" s="325">
        <f>C6*1.1</f>
        <v>1.0230000000000001</v>
      </c>
      <c r="J6" s="325">
        <f>E6*0.9</f>
        <v>0.83700000000000008</v>
      </c>
      <c r="K6" s="325">
        <f>E6*1.1</f>
        <v>1.0230000000000001</v>
      </c>
      <c r="L6" s="3" t="s">
        <v>1082</v>
      </c>
      <c r="M6" s="3">
        <v>1</v>
      </c>
      <c r="N6" s="326"/>
    </row>
    <row r="7" spans="1:14" x14ac:dyDescent="0.3">
      <c r="A7" s="321"/>
      <c r="B7" s="323" t="s">
        <v>1140</v>
      </c>
      <c r="C7" s="324">
        <v>59.281843917501945</v>
      </c>
      <c r="D7" s="324">
        <f>C7</f>
        <v>59.281843917501945</v>
      </c>
      <c r="E7" s="324">
        <f t="shared" ref="E7:G7" si="0">D7</f>
        <v>59.281843917501945</v>
      </c>
      <c r="F7" s="324">
        <f t="shared" si="0"/>
        <v>59.281843917501945</v>
      </c>
      <c r="G7" s="324">
        <f t="shared" si="0"/>
        <v>59.281843917501945</v>
      </c>
      <c r="H7" s="325"/>
      <c r="I7" s="325"/>
      <c r="J7" s="325"/>
      <c r="K7" s="325"/>
      <c r="L7" s="3" t="s">
        <v>1083</v>
      </c>
      <c r="M7" s="3" t="s">
        <v>1084</v>
      </c>
    </row>
    <row r="8" spans="1:14" x14ac:dyDescent="0.3">
      <c r="A8" s="321"/>
      <c r="B8" s="327" t="s">
        <v>590</v>
      </c>
      <c r="C8" s="325"/>
      <c r="D8" s="325"/>
      <c r="E8" s="325"/>
      <c r="F8" s="325"/>
      <c r="G8" s="325"/>
      <c r="H8" s="325"/>
      <c r="I8" s="325"/>
      <c r="J8" s="325"/>
      <c r="K8" s="325"/>
      <c r="L8" s="328"/>
      <c r="M8" s="328"/>
    </row>
    <row r="9" spans="1:14" x14ac:dyDescent="0.3">
      <c r="A9" s="321"/>
      <c r="B9" s="329" t="s">
        <v>1141</v>
      </c>
      <c r="C9" s="324">
        <f>1.85/2</f>
        <v>0.92500000000000004</v>
      </c>
      <c r="D9" s="324">
        <f t="shared" ref="D9:G9" si="1">1.85/2</f>
        <v>0.92500000000000004</v>
      </c>
      <c r="E9" s="324">
        <f t="shared" si="1"/>
        <v>0.92500000000000004</v>
      </c>
      <c r="F9" s="324">
        <f t="shared" si="1"/>
        <v>0.92500000000000004</v>
      </c>
      <c r="G9" s="324">
        <f t="shared" si="1"/>
        <v>0.92500000000000004</v>
      </c>
      <c r="H9" s="324"/>
      <c r="I9" s="324"/>
      <c r="J9" s="324"/>
      <c r="K9" s="324"/>
      <c r="L9" s="328" t="s">
        <v>4</v>
      </c>
      <c r="M9" s="3">
        <v>1</v>
      </c>
    </row>
    <row r="10" spans="1:14" x14ac:dyDescent="0.3">
      <c r="A10" s="321"/>
      <c r="B10" s="329" t="s">
        <v>682</v>
      </c>
      <c r="C10" s="330">
        <v>2.2365146268302234E-2</v>
      </c>
      <c r="D10" s="330">
        <f>C10</f>
        <v>2.2365146268302234E-2</v>
      </c>
      <c r="E10" s="330">
        <f>C10*0.87</f>
        <v>1.9457677253422942E-2</v>
      </c>
      <c r="F10" s="330">
        <f>C10*0.84</f>
        <v>1.8786722865373875E-2</v>
      </c>
      <c r="G10" s="330">
        <f>C10*0.79</f>
        <v>1.7668465551958765E-2</v>
      </c>
      <c r="H10" s="330">
        <f>C10*0.75</f>
        <v>1.6773859701226676E-2</v>
      </c>
      <c r="I10" s="330">
        <f>C10*1.25</f>
        <v>2.7956432835377791E-2</v>
      </c>
      <c r="J10" s="330">
        <f>G10*0.75</f>
        <v>1.3251349163969074E-2</v>
      </c>
      <c r="K10" s="330">
        <f>G10*1.25</f>
        <v>2.2085581939948456E-2</v>
      </c>
      <c r="L10" s="331" t="s">
        <v>3</v>
      </c>
      <c r="M10" s="3">
        <v>1</v>
      </c>
      <c r="N10" s="326"/>
    </row>
    <row r="11" spans="1:14" x14ac:dyDescent="0.3">
      <c r="A11" s="321"/>
      <c r="B11" s="329" t="s">
        <v>683</v>
      </c>
      <c r="C11" s="324">
        <v>12.497178245831464</v>
      </c>
      <c r="D11" s="332">
        <f t="shared" ref="D11:D13" si="2">C11</f>
        <v>12.497178245831464</v>
      </c>
      <c r="E11" s="332">
        <f t="shared" ref="E11:E13" si="3">C11*0.87</f>
        <v>10.872545073873374</v>
      </c>
      <c r="F11" s="332">
        <f t="shared" ref="F11:F13" si="4">C11*0.84</f>
        <v>10.497629726498429</v>
      </c>
      <c r="G11" s="332">
        <f t="shared" ref="G11:G13" si="5">C11*0.79</f>
        <v>9.8727708142068558</v>
      </c>
      <c r="H11" s="324">
        <f>C11*0.75</f>
        <v>9.3728836843735976</v>
      </c>
      <c r="I11" s="324">
        <f>C11*1.25</f>
        <v>15.621472807289329</v>
      </c>
      <c r="J11" s="324">
        <f>G11*0.75</f>
        <v>7.4045781106551418</v>
      </c>
      <c r="K11" s="324">
        <f>G11*1.25</f>
        <v>12.340963517758571</v>
      </c>
      <c r="L11" s="331" t="s">
        <v>3</v>
      </c>
      <c r="M11" s="3">
        <v>1</v>
      </c>
    </row>
    <row r="12" spans="1:14" x14ac:dyDescent="0.3">
      <c r="A12" s="321"/>
      <c r="B12" s="4" t="s">
        <v>684</v>
      </c>
      <c r="C12" s="330">
        <v>5.0538519968343007E-2</v>
      </c>
      <c r="D12" s="330">
        <f t="shared" si="2"/>
        <v>5.0538519968343007E-2</v>
      </c>
      <c r="E12" s="330">
        <f t="shared" si="3"/>
        <v>4.3968512372458413E-2</v>
      </c>
      <c r="F12" s="330">
        <f t="shared" si="4"/>
        <v>4.2452356773408126E-2</v>
      </c>
      <c r="G12" s="330">
        <f t="shared" si="5"/>
        <v>3.9925430774990979E-2</v>
      </c>
      <c r="H12" s="330">
        <f>C12*0.85</f>
        <v>4.2957741973091552E-2</v>
      </c>
      <c r="I12" s="330">
        <f>C12*1.15</f>
        <v>5.8119297963594455E-2</v>
      </c>
      <c r="J12" s="330">
        <f>G12*0.85</f>
        <v>3.3936616158742335E-2</v>
      </c>
      <c r="K12" s="330">
        <f>G12*1.15</f>
        <v>4.5914245391239623E-2</v>
      </c>
      <c r="L12" s="3" t="s">
        <v>2</v>
      </c>
      <c r="M12" s="3">
        <v>1</v>
      </c>
      <c r="N12" s="326"/>
    </row>
    <row r="13" spans="1:14" x14ac:dyDescent="0.3">
      <c r="A13" s="321"/>
      <c r="B13" s="4" t="s">
        <v>685</v>
      </c>
      <c r="C13" s="324">
        <f>26.26/C6</f>
        <v>28.236559139784948</v>
      </c>
      <c r="D13" s="332">
        <f t="shared" si="2"/>
        <v>28.236559139784948</v>
      </c>
      <c r="E13" s="332">
        <f t="shared" si="3"/>
        <v>24.565806451612904</v>
      </c>
      <c r="F13" s="332">
        <f t="shared" si="4"/>
        <v>23.718709677419355</v>
      </c>
      <c r="G13" s="332">
        <f t="shared" si="5"/>
        <v>22.306881720430109</v>
      </c>
      <c r="H13" s="324">
        <f>C13*0.85</f>
        <v>24.001075268817203</v>
      </c>
      <c r="I13" s="324">
        <f>C13*1.15</f>
        <v>32.472043010752685</v>
      </c>
      <c r="J13" s="324">
        <f>G13*0.85</f>
        <v>18.960849462365591</v>
      </c>
      <c r="K13" s="324">
        <f>G13*1.15</f>
        <v>25.652913978494624</v>
      </c>
      <c r="L13" s="3" t="s">
        <v>2</v>
      </c>
      <c r="M13" s="3">
        <v>1</v>
      </c>
    </row>
    <row r="14" spans="1:14" x14ac:dyDescent="0.3">
      <c r="A14" s="321"/>
      <c r="B14" s="333" t="s">
        <v>591</v>
      </c>
      <c r="C14" s="334"/>
      <c r="D14" s="334"/>
      <c r="E14" s="334"/>
      <c r="F14" s="335"/>
      <c r="G14" s="335"/>
      <c r="H14" s="324"/>
      <c r="I14" s="324"/>
      <c r="J14" s="324"/>
      <c r="K14" s="324"/>
      <c r="L14" s="331"/>
      <c r="M14" s="331"/>
    </row>
    <row r="15" spans="1:14" x14ac:dyDescent="0.3">
      <c r="A15" s="321"/>
      <c r="B15" s="336" t="s">
        <v>1085</v>
      </c>
      <c r="C15" s="337">
        <v>1</v>
      </c>
      <c r="D15" s="337">
        <v>1</v>
      </c>
      <c r="E15" s="337">
        <v>1</v>
      </c>
      <c r="F15" s="337">
        <v>1</v>
      </c>
      <c r="G15" s="337">
        <v>1</v>
      </c>
      <c r="H15" s="334"/>
      <c r="I15" s="334"/>
      <c r="J15" s="334"/>
      <c r="K15" s="334"/>
      <c r="L15" s="331"/>
      <c r="M15" s="3">
        <v>1</v>
      </c>
    </row>
    <row r="16" spans="1:14" x14ac:dyDescent="0.3">
      <c r="A16" s="321"/>
      <c r="B16" s="329" t="s">
        <v>1142</v>
      </c>
      <c r="C16" s="325">
        <v>2</v>
      </c>
      <c r="D16" s="325">
        <v>2</v>
      </c>
      <c r="E16" s="325">
        <v>2</v>
      </c>
      <c r="F16" s="325">
        <v>2</v>
      </c>
      <c r="G16" s="325">
        <v>2</v>
      </c>
      <c r="H16" s="325"/>
      <c r="I16" s="325"/>
      <c r="J16" s="325"/>
      <c r="K16" s="325"/>
      <c r="L16" s="331" t="s">
        <v>1083</v>
      </c>
      <c r="M16" s="3">
        <v>1</v>
      </c>
    </row>
    <row r="17" spans="1:14" x14ac:dyDescent="0.3">
      <c r="A17" s="321"/>
      <c r="B17" s="329" t="s">
        <v>1086</v>
      </c>
      <c r="C17" s="335">
        <v>59.281843917501945</v>
      </c>
      <c r="D17" s="335">
        <v>59.281843917501945</v>
      </c>
      <c r="E17" s="335">
        <v>59.281843917501945</v>
      </c>
      <c r="F17" s="335">
        <v>59.281843917501945</v>
      </c>
      <c r="G17" s="335">
        <v>59.281843917501945</v>
      </c>
      <c r="H17" s="335"/>
      <c r="I17" s="335"/>
      <c r="J17" s="335"/>
      <c r="K17" s="335"/>
      <c r="L17" s="331"/>
      <c r="M17" s="3" t="s">
        <v>1084</v>
      </c>
    </row>
    <row r="18" spans="1:14" x14ac:dyDescent="0.3">
      <c r="A18" s="321"/>
      <c r="B18" s="323" t="s">
        <v>417</v>
      </c>
      <c r="C18" s="338" t="s">
        <v>17</v>
      </c>
      <c r="D18" s="338" t="s">
        <v>17</v>
      </c>
      <c r="E18" s="338" t="s">
        <v>17</v>
      </c>
      <c r="F18" s="338" t="s">
        <v>17</v>
      </c>
      <c r="G18" s="338" t="s">
        <v>17</v>
      </c>
      <c r="H18" s="325"/>
      <c r="I18" s="325"/>
      <c r="J18" s="325"/>
      <c r="K18" s="325"/>
      <c r="L18" s="328"/>
      <c r="M18" s="3">
        <v>1</v>
      </c>
    </row>
    <row r="19" spans="1:14" x14ac:dyDescent="0.3">
      <c r="A19" s="321"/>
      <c r="B19" s="323" t="s">
        <v>418</v>
      </c>
      <c r="C19" s="339" t="s">
        <v>17</v>
      </c>
      <c r="D19" s="339" t="s">
        <v>17</v>
      </c>
      <c r="E19" s="339" t="s">
        <v>17</v>
      </c>
      <c r="F19" s="339" t="s">
        <v>17</v>
      </c>
      <c r="G19" s="339" t="s">
        <v>17</v>
      </c>
      <c r="H19" s="325"/>
      <c r="I19" s="325"/>
      <c r="J19" s="325"/>
      <c r="K19" s="325"/>
      <c r="L19" s="328"/>
      <c r="M19" s="3">
        <v>1</v>
      </c>
    </row>
    <row r="20" spans="1:14" x14ac:dyDescent="0.3">
      <c r="A20" s="321"/>
      <c r="B20" s="323" t="s">
        <v>419</v>
      </c>
      <c r="C20" s="324">
        <v>20</v>
      </c>
      <c r="D20" s="324">
        <v>20</v>
      </c>
      <c r="E20" s="324">
        <v>20</v>
      </c>
      <c r="F20" s="324">
        <v>20</v>
      </c>
      <c r="G20" s="324">
        <v>20</v>
      </c>
      <c r="H20" s="325">
        <v>15</v>
      </c>
      <c r="I20" s="325">
        <v>25</v>
      </c>
      <c r="J20" s="325">
        <v>15</v>
      </c>
      <c r="K20" s="325">
        <v>25</v>
      </c>
      <c r="L20" s="328" t="s">
        <v>1</v>
      </c>
      <c r="M20" s="3">
        <v>1</v>
      </c>
      <c r="N20" s="326"/>
    </row>
    <row r="21" spans="1:14" x14ac:dyDescent="0.3">
      <c r="A21" s="321"/>
      <c r="B21" s="323" t="s">
        <v>420</v>
      </c>
      <c r="C21" s="324">
        <v>2</v>
      </c>
      <c r="D21" s="324">
        <v>2</v>
      </c>
      <c r="E21" s="324">
        <v>2</v>
      </c>
      <c r="F21" s="324">
        <v>2</v>
      </c>
      <c r="G21" s="324">
        <v>2</v>
      </c>
      <c r="H21" s="325">
        <v>1</v>
      </c>
      <c r="I21" s="325">
        <v>3</v>
      </c>
      <c r="J21" s="325">
        <v>1</v>
      </c>
      <c r="K21" s="325">
        <v>3</v>
      </c>
      <c r="L21" s="328" t="s">
        <v>1087</v>
      </c>
      <c r="M21" s="3"/>
      <c r="N21" s="326"/>
    </row>
    <row r="22" spans="1:14" x14ac:dyDescent="0.3">
      <c r="A22" s="321" t="s">
        <v>415</v>
      </c>
      <c r="B22" s="322"/>
      <c r="C22" s="340"/>
      <c r="D22" s="340"/>
      <c r="E22" s="340"/>
      <c r="F22" s="340"/>
      <c r="G22" s="340"/>
      <c r="H22" s="340"/>
      <c r="I22" s="340"/>
      <c r="J22" s="340"/>
      <c r="K22" s="340"/>
      <c r="L22" s="320"/>
      <c r="M22" s="320"/>
    </row>
    <row r="23" spans="1:14" x14ac:dyDescent="0.3">
      <c r="A23" s="321"/>
      <c r="B23" s="323" t="s">
        <v>1143</v>
      </c>
      <c r="C23" s="324">
        <v>1.0464778860723603</v>
      </c>
      <c r="D23" s="324">
        <f>C23</f>
        <v>1.0464778860723603</v>
      </c>
      <c r="E23" s="324">
        <f>C23*0.87</f>
        <v>0.91043576088295342</v>
      </c>
      <c r="F23" s="324">
        <f>C23*0.84</f>
        <v>0.87904142430078258</v>
      </c>
      <c r="G23" s="324">
        <f>C23*0.79</f>
        <v>0.82671752999716464</v>
      </c>
      <c r="H23" s="324">
        <f>C23*0.85</f>
        <v>0.88950620316150619</v>
      </c>
      <c r="I23" s="324">
        <f>C23*1.15</f>
        <v>1.2034495689832141</v>
      </c>
      <c r="J23" s="324">
        <f>C23*0.7</f>
        <v>0.73253452025065213</v>
      </c>
      <c r="K23" s="324">
        <f>C23*0.89</f>
        <v>0.93136531860440064</v>
      </c>
      <c r="L23" s="328" t="s">
        <v>1088</v>
      </c>
      <c r="M23" s="3">
        <v>1</v>
      </c>
      <c r="N23" s="341"/>
    </row>
    <row r="24" spans="1:14" x14ac:dyDescent="0.3">
      <c r="A24" s="321"/>
      <c r="B24" s="323" t="s">
        <v>1144</v>
      </c>
      <c r="C24" s="325">
        <f>C23*0.8</f>
        <v>0.83718230885788825</v>
      </c>
      <c r="D24" s="325">
        <f t="shared" ref="D24:D30" si="6">C24</f>
        <v>0.83718230885788825</v>
      </c>
      <c r="E24" s="325">
        <f t="shared" ref="E24:E30" si="7">C24*0.87</f>
        <v>0.72834860870636275</v>
      </c>
      <c r="F24" s="325">
        <f t="shared" ref="F24:F30" si="8">C24*0.84</f>
        <v>0.70323313944062615</v>
      </c>
      <c r="G24" s="325">
        <f t="shared" ref="G24:G30" si="9">C24*0.79</f>
        <v>0.66137402399773171</v>
      </c>
      <c r="H24" s="325">
        <f t="shared" ref="H24:H30" si="10">C24*0.85</f>
        <v>0.71160496252920502</v>
      </c>
      <c r="I24" s="325">
        <f t="shared" ref="I24:I30" si="11">C24*1.15</f>
        <v>0.96275965518657136</v>
      </c>
      <c r="J24" s="325">
        <f t="shared" ref="J24:J30" si="12">C24*0.7</f>
        <v>0.58602761620052168</v>
      </c>
      <c r="K24" s="325">
        <f t="shared" ref="K24:K30" si="13">G24*0.89</f>
        <v>0.58862288135798124</v>
      </c>
      <c r="L24" s="328" t="s">
        <v>1089</v>
      </c>
      <c r="M24" s="3"/>
    </row>
    <row r="25" spans="1:14" x14ac:dyDescent="0.3">
      <c r="A25" s="321"/>
      <c r="B25" s="323" t="s">
        <v>1145</v>
      </c>
      <c r="C25" s="325">
        <f>C23*0.2</f>
        <v>0.20929557721447206</v>
      </c>
      <c r="D25" s="325">
        <f t="shared" si="6"/>
        <v>0.20929557721447206</v>
      </c>
      <c r="E25" s="325">
        <f t="shared" si="7"/>
        <v>0.18208715217659069</v>
      </c>
      <c r="F25" s="325">
        <f t="shared" si="8"/>
        <v>0.17580828486015654</v>
      </c>
      <c r="G25" s="325">
        <f t="shared" si="9"/>
        <v>0.16534350599943293</v>
      </c>
      <c r="H25" s="325">
        <f t="shared" si="10"/>
        <v>0.17790124063230126</v>
      </c>
      <c r="I25" s="325">
        <f t="shared" si="11"/>
        <v>0.24068991379664284</v>
      </c>
      <c r="J25" s="325">
        <f t="shared" si="12"/>
        <v>0.14650690405013042</v>
      </c>
      <c r="K25" s="325">
        <f t="shared" si="13"/>
        <v>0.14715572033949531</v>
      </c>
      <c r="L25" s="328" t="s">
        <v>1089</v>
      </c>
      <c r="M25" s="3"/>
    </row>
    <row r="26" spans="1:14" x14ac:dyDescent="0.3">
      <c r="A26" s="321"/>
      <c r="B26" s="323" t="s">
        <v>1146</v>
      </c>
      <c r="C26" s="342">
        <v>64.805984608143405</v>
      </c>
      <c r="D26" s="324">
        <f t="shared" si="6"/>
        <v>64.805984608143405</v>
      </c>
      <c r="E26" s="324">
        <f t="shared" si="7"/>
        <v>56.381206609084764</v>
      </c>
      <c r="F26" s="324">
        <f t="shared" si="8"/>
        <v>54.437027070840458</v>
      </c>
      <c r="G26" s="324">
        <f t="shared" si="9"/>
        <v>51.19672784043329</v>
      </c>
      <c r="H26" s="324">
        <f t="shared" si="10"/>
        <v>55.085086916921895</v>
      </c>
      <c r="I26" s="324">
        <f t="shared" si="11"/>
        <v>74.526882299364914</v>
      </c>
      <c r="J26" s="324">
        <f t="shared" si="12"/>
        <v>45.364189225700379</v>
      </c>
      <c r="K26" s="324">
        <f t="shared" si="13"/>
        <v>45.565087777985632</v>
      </c>
      <c r="L26" s="328" t="s">
        <v>1090</v>
      </c>
      <c r="M26" s="3">
        <v>1</v>
      </c>
    </row>
    <row r="27" spans="1:14" x14ac:dyDescent="0.3">
      <c r="A27" s="321"/>
      <c r="B27" s="323" t="s">
        <v>686</v>
      </c>
      <c r="C27" s="324">
        <v>4.0904618659264242</v>
      </c>
      <c r="D27" s="324">
        <f t="shared" si="6"/>
        <v>4.0904618659264242</v>
      </c>
      <c r="E27" s="324">
        <f t="shared" si="7"/>
        <v>3.5587018233559893</v>
      </c>
      <c r="F27" s="324">
        <f t="shared" si="8"/>
        <v>3.4359879673781961</v>
      </c>
      <c r="G27" s="324">
        <f t="shared" si="9"/>
        <v>3.2314648740818752</v>
      </c>
      <c r="H27" s="324">
        <f t="shared" si="10"/>
        <v>3.4768925860374607</v>
      </c>
      <c r="I27" s="324">
        <f t="shared" si="11"/>
        <v>4.7040311458153878</v>
      </c>
      <c r="J27" s="324">
        <f t="shared" si="12"/>
        <v>2.8633233061484966</v>
      </c>
      <c r="K27" s="324">
        <f t="shared" si="13"/>
        <v>2.8760037379328689</v>
      </c>
      <c r="L27" s="328" t="s">
        <v>1091</v>
      </c>
      <c r="M27" s="3">
        <v>1</v>
      </c>
    </row>
    <row r="28" spans="1:14" x14ac:dyDescent="0.3">
      <c r="A28" s="321"/>
      <c r="B28" s="336" t="s">
        <v>687</v>
      </c>
      <c r="C28" s="324">
        <v>2.7860016255640501</v>
      </c>
      <c r="D28" s="324">
        <f t="shared" si="6"/>
        <v>2.7860016255640501</v>
      </c>
      <c r="E28" s="324">
        <f t="shared" si="7"/>
        <v>2.4238214142407237</v>
      </c>
      <c r="F28" s="324">
        <f t="shared" si="8"/>
        <v>2.3402413654738021</v>
      </c>
      <c r="G28" s="324">
        <f t="shared" si="9"/>
        <v>2.2009412841955998</v>
      </c>
      <c r="H28" s="324">
        <f t="shared" si="10"/>
        <v>2.3681013817294425</v>
      </c>
      <c r="I28" s="324">
        <f t="shared" si="11"/>
        <v>3.2039018693986572</v>
      </c>
      <c r="J28" s="324">
        <f t="shared" si="12"/>
        <v>1.950201137894835</v>
      </c>
      <c r="K28" s="324">
        <f t="shared" si="13"/>
        <v>1.9588377429340837</v>
      </c>
      <c r="L28" s="328" t="s">
        <v>1092</v>
      </c>
      <c r="M28" s="3">
        <v>1</v>
      </c>
    </row>
    <row r="29" spans="1:14" x14ac:dyDescent="0.3">
      <c r="A29" s="321"/>
      <c r="B29" s="336" t="s">
        <v>688</v>
      </c>
      <c r="C29" s="324">
        <v>0.78632245522771571</v>
      </c>
      <c r="D29" s="324">
        <f t="shared" si="6"/>
        <v>0.78632245522771571</v>
      </c>
      <c r="E29" s="324">
        <f t="shared" si="7"/>
        <v>0.68410053604811272</v>
      </c>
      <c r="F29" s="324">
        <f t="shared" si="8"/>
        <v>0.66051086239128121</v>
      </c>
      <c r="G29" s="324">
        <f t="shared" si="9"/>
        <v>0.62119473962989546</v>
      </c>
      <c r="H29" s="324">
        <f t="shared" si="10"/>
        <v>0.66837408694355838</v>
      </c>
      <c r="I29" s="324">
        <f t="shared" si="11"/>
        <v>0.90427082351187305</v>
      </c>
      <c r="J29" s="324">
        <f t="shared" si="12"/>
        <v>0.55042571865940093</v>
      </c>
      <c r="K29" s="324">
        <f t="shared" si="13"/>
        <v>0.55286331827060697</v>
      </c>
      <c r="L29" s="328" t="s">
        <v>1093</v>
      </c>
      <c r="M29" s="3">
        <v>1</v>
      </c>
    </row>
    <row r="30" spans="1:14" x14ac:dyDescent="0.3">
      <c r="A30" s="321"/>
      <c r="B30" s="336" t="s">
        <v>689</v>
      </c>
      <c r="C30" s="324">
        <v>0.51813778513465836</v>
      </c>
      <c r="D30" s="324">
        <f t="shared" si="6"/>
        <v>0.51813778513465836</v>
      </c>
      <c r="E30" s="324">
        <f t="shared" si="7"/>
        <v>0.45077987306715278</v>
      </c>
      <c r="F30" s="324">
        <f t="shared" si="8"/>
        <v>0.43523573951311301</v>
      </c>
      <c r="G30" s="324">
        <f t="shared" si="9"/>
        <v>0.40932885025638011</v>
      </c>
      <c r="H30" s="324">
        <f t="shared" si="10"/>
        <v>0.4404171173644596</v>
      </c>
      <c r="I30" s="324">
        <f t="shared" si="11"/>
        <v>0.59585845290485706</v>
      </c>
      <c r="J30" s="324">
        <f t="shared" si="12"/>
        <v>0.36269644959426084</v>
      </c>
      <c r="K30" s="324">
        <f t="shared" si="13"/>
        <v>0.36430267672817829</v>
      </c>
      <c r="L30" s="328" t="s">
        <v>1094</v>
      </c>
      <c r="M30" s="3">
        <v>1</v>
      </c>
    </row>
    <row r="31" spans="1:14" x14ac:dyDescent="0.3">
      <c r="A31" s="321" t="s">
        <v>416</v>
      </c>
      <c r="B31" s="321"/>
      <c r="C31" s="324"/>
      <c r="D31" s="324"/>
      <c r="E31" s="324"/>
      <c r="F31" s="324"/>
      <c r="G31" s="324"/>
      <c r="H31" s="340"/>
      <c r="I31" s="340"/>
      <c r="J31" s="335"/>
      <c r="K31" s="335"/>
      <c r="L31" s="3"/>
      <c r="M31" s="343"/>
    </row>
    <row r="32" spans="1:14" x14ac:dyDescent="0.3">
      <c r="A32" s="321"/>
      <c r="B32" s="329" t="s">
        <v>1148</v>
      </c>
      <c r="C32" s="324">
        <v>5.8863791923340179</v>
      </c>
      <c r="D32" s="324">
        <v>5.8863791923340179</v>
      </c>
      <c r="E32" s="324">
        <v>5.8863791923340179</v>
      </c>
      <c r="F32" s="324">
        <v>5.8863791923340179</v>
      </c>
      <c r="G32" s="324">
        <v>5.8863791923340179</v>
      </c>
      <c r="H32" s="325"/>
      <c r="I32" s="325"/>
      <c r="J32" s="325"/>
      <c r="K32" s="325"/>
      <c r="L32" s="3"/>
      <c r="M32" s="3" t="s">
        <v>1095</v>
      </c>
    </row>
    <row r="33" spans="1:15" x14ac:dyDescent="0.3">
      <c r="A33" s="18"/>
      <c r="B33" s="329" t="s">
        <v>1149</v>
      </c>
      <c r="C33" s="324">
        <v>52.12283287671233</v>
      </c>
      <c r="D33" s="324">
        <v>52.097032876712326</v>
      </c>
      <c r="E33" s="324">
        <v>52.097032876712326</v>
      </c>
      <c r="F33" s="324">
        <v>52.097032876712326</v>
      </c>
      <c r="G33" s="324">
        <v>52.097032876712326</v>
      </c>
      <c r="H33" s="340"/>
      <c r="I33" s="340"/>
      <c r="J33" s="335"/>
      <c r="K33" s="335"/>
      <c r="L33" s="3"/>
      <c r="M33" s="3" t="s">
        <v>1095</v>
      </c>
    </row>
    <row r="34" spans="1:15" x14ac:dyDescent="0.3">
      <c r="A34" s="321"/>
      <c r="B34" s="329" t="s">
        <v>1150</v>
      </c>
      <c r="C34" s="324">
        <v>65</v>
      </c>
      <c r="D34" s="324">
        <v>65</v>
      </c>
      <c r="E34" s="324">
        <v>65</v>
      </c>
      <c r="F34" s="324">
        <v>65</v>
      </c>
      <c r="G34" s="324">
        <v>65</v>
      </c>
      <c r="H34" s="325"/>
      <c r="I34" s="325"/>
      <c r="J34" s="325"/>
      <c r="K34" s="325"/>
      <c r="L34" s="3" t="s">
        <v>244</v>
      </c>
      <c r="M34" s="3" t="s">
        <v>1084</v>
      </c>
    </row>
    <row r="35" spans="1:15" x14ac:dyDescent="0.3">
      <c r="A35" s="18"/>
      <c r="B35" s="329" t="s">
        <v>1096</v>
      </c>
      <c r="C35" s="330">
        <v>0.21</v>
      </c>
      <c r="D35" s="330">
        <v>0.21</v>
      </c>
      <c r="E35" s="330">
        <v>0.21</v>
      </c>
      <c r="F35" s="330">
        <v>0.21</v>
      </c>
      <c r="G35" s="330">
        <v>0.21</v>
      </c>
      <c r="H35" s="340"/>
      <c r="I35" s="340"/>
      <c r="J35" s="335"/>
      <c r="K35" s="335"/>
      <c r="L35" s="3" t="s">
        <v>245</v>
      </c>
      <c r="M35" s="3" t="s">
        <v>1084</v>
      </c>
    </row>
    <row r="36" spans="1:15" x14ac:dyDescent="0.3">
      <c r="A36" s="18"/>
      <c r="B36" s="329" t="s">
        <v>1151</v>
      </c>
      <c r="C36" s="330">
        <v>8.9999999999999993E-3</v>
      </c>
      <c r="D36" s="330">
        <v>5.0000000000000001E-3</v>
      </c>
      <c r="E36" s="330">
        <v>5.0000000000000001E-3</v>
      </c>
      <c r="F36" s="330">
        <v>5.0000000000000001E-3</v>
      </c>
      <c r="G36" s="330">
        <v>5.0000000000000001E-3</v>
      </c>
      <c r="H36" s="325"/>
      <c r="I36" s="325"/>
      <c r="J36" s="325"/>
      <c r="K36" s="325"/>
      <c r="L36" s="3"/>
      <c r="M36" s="3" t="s">
        <v>1097</v>
      </c>
    </row>
    <row r="37" spans="1:15" x14ac:dyDescent="0.3">
      <c r="A37" s="380"/>
      <c r="B37" s="329" t="s">
        <v>1152</v>
      </c>
      <c r="C37" s="324">
        <v>43.806496300965897</v>
      </c>
      <c r="D37" s="324">
        <f>C37</f>
        <v>43.806496300965897</v>
      </c>
      <c r="E37" s="324">
        <f t="shared" ref="E37:G37" si="14">D37</f>
        <v>43.806496300965897</v>
      </c>
      <c r="F37" s="324">
        <f t="shared" si="14"/>
        <v>43.806496300965897</v>
      </c>
      <c r="G37" s="325">
        <f t="shared" si="14"/>
        <v>43.806496300965897</v>
      </c>
      <c r="H37" s="325"/>
      <c r="I37" s="325"/>
      <c r="J37" s="325"/>
      <c r="K37" s="325"/>
      <c r="L37" s="3"/>
      <c r="M37" s="3">
        <v>1</v>
      </c>
    </row>
    <row r="38" spans="1:15" ht="15" thickBot="1" x14ac:dyDescent="0.35">
      <c r="A38" s="19"/>
      <c r="B38" s="347" t="s">
        <v>1153</v>
      </c>
      <c r="C38" s="348">
        <f>C37*9.97*3.6*0.055</f>
        <v>86.476652087884759</v>
      </c>
      <c r="D38" s="348">
        <f t="shared" ref="D38:G38" si="15">D37*9.97*3.6*0.055</f>
        <v>86.476652087884759</v>
      </c>
      <c r="E38" s="348">
        <f t="shared" si="15"/>
        <v>86.476652087884759</v>
      </c>
      <c r="F38" s="348">
        <f t="shared" si="15"/>
        <v>86.476652087884759</v>
      </c>
      <c r="G38" s="348">
        <f t="shared" si="15"/>
        <v>86.476652087884759</v>
      </c>
      <c r="H38" s="348"/>
      <c r="I38" s="348"/>
      <c r="J38" s="348"/>
      <c r="K38" s="348"/>
      <c r="L38" s="349"/>
      <c r="M38" s="349"/>
    </row>
    <row r="39" spans="1:15" x14ac:dyDescent="0.3">
      <c r="B39" s="351"/>
      <c r="C39" s="352"/>
      <c r="D39" s="352"/>
      <c r="E39" s="352"/>
      <c r="F39" s="352"/>
      <c r="G39" s="352"/>
      <c r="H39" s="352"/>
      <c r="I39" s="352"/>
      <c r="J39" s="352"/>
      <c r="K39" s="352"/>
      <c r="L39" s="353"/>
      <c r="M39" s="353"/>
    </row>
    <row r="40" spans="1:15" ht="15" customHeight="1" x14ac:dyDescent="0.3">
      <c r="A40" s="416" t="s">
        <v>6</v>
      </c>
      <c r="B40" s="416"/>
      <c r="C40" s="354"/>
      <c r="D40" s="355"/>
      <c r="E40" s="354"/>
      <c r="F40" s="354"/>
      <c r="G40" s="355"/>
      <c r="H40" s="355"/>
      <c r="I40" s="354"/>
      <c r="J40" s="354"/>
      <c r="K40" s="354"/>
      <c r="L40" s="356"/>
      <c r="M40" s="357"/>
      <c r="N40" s="344"/>
    </row>
    <row r="41" spans="1:15" x14ac:dyDescent="0.3">
      <c r="A41" s="358"/>
      <c r="B41" s="359" t="s">
        <v>1098</v>
      </c>
      <c r="C41" s="360"/>
      <c r="D41" s="360"/>
      <c r="E41" s="360"/>
      <c r="F41" s="360"/>
      <c r="G41" s="360"/>
      <c r="H41" s="360"/>
      <c r="I41" s="360"/>
      <c r="J41" s="360"/>
      <c r="K41" s="360"/>
      <c r="L41" s="344"/>
      <c r="M41" s="344"/>
      <c r="N41" s="344"/>
      <c r="O41" s="345"/>
    </row>
    <row r="42" spans="1:15" x14ac:dyDescent="0.3">
      <c r="A42" s="358"/>
      <c r="B42" s="361" t="s">
        <v>1121</v>
      </c>
      <c r="C42" s="360"/>
      <c r="D42" s="360"/>
      <c r="E42" s="360"/>
      <c r="F42" s="360"/>
      <c r="G42" s="360"/>
      <c r="H42" s="360"/>
      <c r="I42" s="360"/>
      <c r="J42" s="360"/>
      <c r="K42" s="360"/>
      <c r="L42" s="344"/>
      <c r="M42" s="344"/>
      <c r="N42" s="362"/>
    </row>
    <row r="43" spans="1:15" x14ac:dyDescent="0.3">
      <c r="A43" s="358"/>
      <c r="B43" s="363" t="s">
        <v>1100</v>
      </c>
      <c r="C43" s="362"/>
      <c r="D43" s="362"/>
      <c r="E43" s="362"/>
      <c r="F43" s="362"/>
      <c r="G43" s="362"/>
      <c r="H43" s="362"/>
      <c r="I43" s="362"/>
      <c r="J43" s="362"/>
      <c r="K43" s="362"/>
      <c r="L43" s="362"/>
      <c r="M43" s="362"/>
      <c r="N43" s="344"/>
    </row>
    <row r="44" spans="1:15" x14ac:dyDescent="0.3">
      <c r="A44" s="358"/>
      <c r="B44" s="363" t="s">
        <v>1101</v>
      </c>
      <c r="C44" s="360"/>
      <c r="D44" s="360"/>
      <c r="E44" s="360"/>
      <c r="F44" s="360"/>
      <c r="G44" s="360"/>
      <c r="H44" s="360"/>
      <c r="I44" s="360"/>
      <c r="J44" s="360"/>
      <c r="K44" s="360"/>
      <c r="L44" s="360"/>
      <c r="M44" s="344"/>
      <c r="N44" s="364"/>
    </row>
    <row r="45" spans="1:15" x14ac:dyDescent="0.3">
      <c r="A45" s="358"/>
      <c r="B45" s="359" t="s">
        <v>1102</v>
      </c>
      <c r="C45" s="365"/>
      <c r="D45" s="365"/>
      <c r="E45" s="365"/>
      <c r="F45" s="365"/>
      <c r="G45" s="365"/>
      <c r="H45" s="365"/>
      <c r="I45" s="365"/>
      <c r="J45" s="365"/>
      <c r="K45" s="365"/>
      <c r="L45" s="356"/>
      <c r="M45" s="364"/>
      <c r="N45" s="365"/>
    </row>
    <row r="46" spans="1:15" x14ac:dyDescent="0.3">
      <c r="A46" s="358"/>
      <c r="B46" s="359" t="s">
        <v>1103</v>
      </c>
      <c r="C46" s="365"/>
      <c r="D46" s="365"/>
      <c r="E46" s="365"/>
      <c r="F46" s="365"/>
      <c r="G46" s="365"/>
      <c r="H46" s="365"/>
      <c r="I46" s="365"/>
      <c r="J46" s="365"/>
      <c r="K46" s="365"/>
      <c r="L46" s="365"/>
      <c r="M46" s="365"/>
      <c r="N46" s="364"/>
    </row>
    <row r="47" spans="1:15" x14ac:dyDescent="0.3">
      <c r="A47" s="358"/>
      <c r="B47" s="359" t="s">
        <v>1104</v>
      </c>
      <c r="C47" s="364"/>
      <c r="D47" s="364"/>
      <c r="E47" s="364"/>
      <c r="F47" s="364"/>
      <c r="G47" s="364"/>
      <c r="H47" s="364"/>
      <c r="I47" s="364"/>
      <c r="J47" s="364"/>
      <c r="K47" s="364"/>
      <c r="L47" s="364"/>
      <c r="M47" s="364"/>
    </row>
    <row r="48" spans="1:15" x14ac:dyDescent="0.3">
      <c r="A48" s="358"/>
      <c r="B48" s="366" t="s">
        <v>1105</v>
      </c>
      <c r="C48" s="364"/>
      <c r="D48" s="364"/>
      <c r="E48" s="364"/>
      <c r="F48" s="364"/>
      <c r="G48" s="364"/>
      <c r="H48" s="364"/>
      <c r="I48" s="364"/>
      <c r="J48" s="364"/>
      <c r="K48" s="364"/>
      <c r="L48" s="364"/>
    </row>
    <row r="49" spans="1:15" x14ac:dyDescent="0.3">
      <c r="A49" s="358"/>
      <c r="B49" s="367" t="s">
        <v>1106</v>
      </c>
      <c r="C49" s="362"/>
      <c r="D49" s="362"/>
      <c r="E49" s="362"/>
      <c r="F49" s="362"/>
      <c r="G49" s="362"/>
      <c r="H49" s="362"/>
      <c r="I49" s="362"/>
      <c r="J49" s="362"/>
      <c r="K49" s="362"/>
      <c r="N49" s="368"/>
      <c r="O49" s="368"/>
    </row>
    <row r="50" spans="1:15" x14ac:dyDescent="0.3">
      <c r="A50" s="358"/>
      <c r="B50" s="367" t="s">
        <v>1107</v>
      </c>
      <c r="C50" s="368"/>
      <c r="D50" s="368"/>
      <c r="E50" s="368"/>
      <c r="F50" s="368"/>
      <c r="G50" s="368"/>
      <c r="H50" s="368"/>
      <c r="I50" s="368"/>
      <c r="J50" s="368"/>
      <c r="K50" s="368"/>
      <c r="L50" s="368"/>
      <c r="M50" s="368"/>
      <c r="N50" s="368"/>
      <c r="O50" s="368"/>
    </row>
    <row r="51" spans="1:15" x14ac:dyDescent="0.3">
      <c r="A51" s="358"/>
      <c r="B51" s="369" t="s">
        <v>1108</v>
      </c>
      <c r="C51" s="368"/>
      <c r="D51" s="368"/>
      <c r="E51" s="368"/>
      <c r="F51" s="368"/>
      <c r="G51" s="368"/>
      <c r="H51" s="368"/>
      <c r="I51" s="368"/>
      <c r="J51" s="368"/>
      <c r="K51" s="368"/>
      <c r="L51" s="368"/>
      <c r="M51" s="368"/>
      <c r="N51" s="370"/>
      <c r="O51" s="370"/>
    </row>
    <row r="52" spans="1:15" x14ac:dyDescent="0.3">
      <c r="A52" s="358"/>
      <c r="B52" s="369" t="s">
        <v>1109</v>
      </c>
      <c r="C52" s="368"/>
      <c r="D52" s="368"/>
      <c r="E52" s="368"/>
      <c r="F52" s="368"/>
      <c r="G52" s="368"/>
      <c r="H52" s="368"/>
      <c r="I52" s="368"/>
      <c r="J52" s="368"/>
      <c r="K52" s="368"/>
      <c r="L52" s="370"/>
      <c r="M52" s="370"/>
      <c r="N52" s="370"/>
      <c r="O52" s="370"/>
    </row>
    <row r="53" spans="1:15" x14ac:dyDescent="0.3">
      <c r="A53" s="358"/>
      <c r="B53" s="366" t="s">
        <v>1110</v>
      </c>
      <c r="C53" s="368"/>
      <c r="D53" s="368"/>
      <c r="E53" s="368"/>
      <c r="F53" s="368"/>
      <c r="G53" s="368"/>
      <c r="H53" s="368"/>
      <c r="I53" s="368"/>
      <c r="J53" s="368"/>
      <c r="K53" s="368"/>
      <c r="N53" s="370"/>
      <c r="O53" s="370"/>
    </row>
    <row r="54" spans="1:15" x14ac:dyDescent="0.3">
      <c r="A54" s="358"/>
      <c r="B54" s="366" t="s">
        <v>1111</v>
      </c>
      <c r="C54" s="368"/>
      <c r="D54" s="368"/>
      <c r="E54" s="368"/>
      <c r="F54" s="368"/>
      <c r="G54" s="368"/>
      <c r="H54" s="368"/>
      <c r="I54" s="368"/>
      <c r="J54" s="368"/>
      <c r="K54" s="368"/>
      <c r="L54" s="372"/>
      <c r="N54" s="370"/>
      <c r="O54" s="370"/>
    </row>
    <row r="55" spans="1:15" x14ac:dyDescent="0.3">
      <c r="A55" s="358"/>
      <c r="B55" s="366" t="s">
        <v>1112</v>
      </c>
      <c r="C55" s="368"/>
      <c r="D55" s="368"/>
      <c r="E55" s="368"/>
      <c r="F55" s="368"/>
      <c r="G55" s="368"/>
      <c r="H55" s="368"/>
      <c r="I55" s="368"/>
      <c r="J55" s="368"/>
      <c r="K55" s="368"/>
      <c r="N55" s="370"/>
      <c r="O55" s="370"/>
    </row>
    <row r="56" spans="1:15" x14ac:dyDescent="0.3">
      <c r="A56" s="358"/>
      <c r="B56" s="366" t="s">
        <v>1113</v>
      </c>
      <c r="C56" s="370"/>
      <c r="D56" s="370"/>
      <c r="E56" s="370"/>
      <c r="F56" s="370"/>
      <c r="G56" s="370"/>
      <c r="H56" s="370"/>
      <c r="I56" s="370"/>
      <c r="J56" s="370"/>
      <c r="K56" s="370"/>
      <c r="L56" s="375"/>
      <c r="M56" s="374"/>
    </row>
    <row r="57" spans="1:15" x14ac:dyDescent="0.3">
      <c r="A57" s="358"/>
      <c r="B57" s="366" t="s">
        <v>1154</v>
      </c>
      <c r="C57" s="371"/>
      <c r="D57" s="371"/>
      <c r="E57" s="371"/>
      <c r="F57" s="371"/>
      <c r="G57" s="371"/>
      <c r="H57" s="371"/>
      <c r="I57" s="371"/>
      <c r="J57" s="371"/>
      <c r="L57" s="375"/>
      <c r="M57" s="374"/>
    </row>
    <row r="58" spans="1:15" x14ac:dyDescent="0.3">
      <c r="A58" s="358"/>
      <c r="B58" s="366" t="s">
        <v>1161</v>
      </c>
      <c r="C58" s="372"/>
      <c r="D58" s="372"/>
      <c r="E58" s="372"/>
      <c r="F58" s="372"/>
      <c r="G58" s="372"/>
      <c r="H58" s="372"/>
      <c r="I58" s="372"/>
      <c r="J58" s="372"/>
      <c r="K58" s="372"/>
      <c r="L58" s="375"/>
      <c r="M58" s="374"/>
    </row>
    <row r="59" spans="1:15" x14ac:dyDescent="0.3">
      <c r="A59" s="374"/>
      <c r="B59" s="375"/>
      <c r="C59" s="372"/>
      <c r="D59" s="372"/>
      <c r="E59" s="372"/>
      <c r="F59" s="372"/>
      <c r="G59" s="372"/>
      <c r="H59" s="372"/>
      <c r="I59" s="372"/>
      <c r="J59" s="372"/>
      <c r="K59" s="372"/>
      <c r="L59" s="375"/>
      <c r="M59" s="374"/>
    </row>
    <row r="60" spans="1:15" x14ac:dyDescent="0.3">
      <c r="A60" s="376" t="s">
        <v>16</v>
      </c>
      <c r="B60" s="371"/>
      <c r="C60" s="372"/>
      <c r="D60" s="372"/>
      <c r="E60" s="372"/>
      <c r="F60" s="372"/>
      <c r="G60" s="372"/>
      <c r="H60" s="372"/>
      <c r="I60" s="372"/>
      <c r="J60" s="372"/>
      <c r="L60" s="372"/>
    </row>
    <row r="61" spans="1:15" x14ac:dyDescent="0.3">
      <c r="A61" s="377"/>
      <c r="B61" s="378" t="s">
        <v>1115</v>
      </c>
      <c r="C61" s="372"/>
      <c r="D61" s="372"/>
      <c r="E61" s="372"/>
      <c r="F61" s="372"/>
      <c r="G61" s="372"/>
      <c r="H61" s="372"/>
      <c r="I61" s="372"/>
      <c r="J61" s="372"/>
      <c r="K61" s="372"/>
      <c r="L61" s="372"/>
    </row>
    <row r="62" spans="1:15" x14ac:dyDescent="0.3">
      <c r="A62" s="377"/>
      <c r="B62" s="378" t="s">
        <v>1116</v>
      </c>
      <c r="C62" s="372"/>
      <c r="D62" s="372"/>
      <c r="E62" s="372"/>
      <c r="F62" s="372"/>
      <c r="G62" s="372"/>
      <c r="H62" s="372"/>
      <c r="I62" s="372"/>
      <c r="J62" s="372"/>
      <c r="K62" s="372"/>
    </row>
    <row r="63" spans="1:15" x14ac:dyDescent="0.3">
      <c r="A63" s="377"/>
      <c r="B63" s="378" t="s">
        <v>1156</v>
      </c>
    </row>
    <row r="64" spans="1:15" x14ac:dyDescent="0.3">
      <c r="A64" s="377"/>
      <c r="B64" s="378" t="s">
        <v>1118</v>
      </c>
    </row>
  </sheetData>
  <mergeCells count="2">
    <mergeCell ref="C1:M1"/>
    <mergeCell ref="A40:B4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5"/>
  <dimension ref="A1:N64"/>
  <sheetViews>
    <sheetView zoomScale="115" zoomScaleNormal="115" workbookViewId="0">
      <selection activeCell="A3" sqref="A3"/>
    </sheetView>
  </sheetViews>
  <sheetFormatPr defaultRowHeight="14.4" x14ac:dyDescent="0.3"/>
  <cols>
    <col min="1" max="1" width="2.77734375" style="350" customWidth="1"/>
    <col min="2" max="2" width="40.77734375" style="350" customWidth="1"/>
    <col min="3" max="7" width="5.6640625" style="350" bestFit="1" customWidth="1"/>
    <col min="8" max="8" width="5.21875" style="350" bestFit="1" customWidth="1"/>
    <col min="9" max="9" width="5" style="350" bestFit="1" customWidth="1"/>
    <col min="10" max="10" width="5.21875" style="350" bestFit="1" customWidth="1"/>
    <col min="11" max="11" width="5" style="350" bestFit="1" customWidth="1"/>
    <col min="12" max="12" width="11.33203125" style="350" bestFit="1" customWidth="1"/>
    <col min="13" max="13" width="3.88671875" style="350" bestFit="1" customWidth="1"/>
    <col min="14" max="16384" width="8.88671875" style="350"/>
  </cols>
  <sheetData>
    <row r="1" spans="1:13" ht="24" customHeight="1" x14ac:dyDescent="0.3">
      <c r="A1" s="311" t="s">
        <v>15</v>
      </c>
      <c r="B1" s="6"/>
      <c r="C1" s="415" t="s">
        <v>1124</v>
      </c>
      <c r="D1" s="415"/>
      <c r="E1" s="415"/>
      <c r="F1" s="415"/>
      <c r="G1" s="415"/>
      <c r="H1" s="415"/>
      <c r="I1" s="415"/>
      <c r="J1" s="415"/>
      <c r="K1" s="415"/>
      <c r="L1" s="415"/>
      <c r="M1" s="415"/>
    </row>
    <row r="2" spans="1:13" x14ac:dyDescent="0.3">
      <c r="A2" s="312" t="s">
        <v>412</v>
      </c>
      <c r="B2" s="7"/>
      <c r="C2" s="313">
        <v>2020</v>
      </c>
      <c r="D2" s="313">
        <v>2025</v>
      </c>
      <c r="E2" s="313">
        <v>2030</v>
      </c>
      <c r="F2" s="313">
        <v>2040</v>
      </c>
      <c r="G2" s="313">
        <v>2050</v>
      </c>
      <c r="H2" s="313">
        <v>2025</v>
      </c>
      <c r="I2" s="313">
        <v>2025</v>
      </c>
      <c r="J2" s="313">
        <v>2050</v>
      </c>
      <c r="K2" s="313">
        <v>2050</v>
      </c>
      <c r="L2" s="314" t="s">
        <v>14</v>
      </c>
      <c r="M2" s="314" t="s">
        <v>13</v>
      </c>
    </row>
    <row r="3" spans="1:13" ht="15" thickBot="1" x14ac:dyDescent="0.35">
      <c r="A3" s="315" t="s">
        <v>832</v>
      </c>
      <c r="B3" s="8"/>
      <c r="C3" s="316" t="s">
        <v>1081</v>
      </c>
      <c r="D3" s="316" t="s">
        <v>1081</v>
      </c>
      <c r="E3" s="316" t="s">
        <v>1081</v>
      </c>
      <c r="F3" s="316" t="s">
        <v>1081</v>
      </c>
      <c r="G3" s="316" t="s">
        <v>1081</v>
      </c>
      <c r="H3" s="316" t="s">
        <v>12</v>
      </c>
      <c r="I3" s="316" t="s">
        <v>11</v>
      </c>
      <c r="J3" s="316" t="s">
        <v>12</v>
      </c>
      <c r="K3" s="316" t="s">
        <v>11</v>
      </c>
      <c r="L3" s="317" t="s">
        <v>17</v>
      </c>
      <c r="M3" s="317" t="s">
        <v>17</v>
      </c>
    </row>
    <row r="4" spans="1:13" x14ac:dyDescent="0.3">
      <c r="A4" s="318" t="s">
        <v>413</v>
      </c>
      <c r="B4" s="318" t="s">
        <v>414</v>
      </c>
      <c r="C4" s="381"/>
      <c r="D4" s="319"/>
      <c r="E4" s="319"/>
      <c r="F4" s="319"/>
      <c r="G4" s="319"/>
      <c r="H4" s="319"/>
      <c r="I4" s="319"/>
      <c r="J4" s="319"/>
      <c r="K4" s="319"/>
      <c r="L4" s="320"/>
      <c r="M4" s="320"/>
    </row>
    <row r="5" spans="1:13" x14ac:dyDescent="0.3">
      <c r="A5" s="382" t="s">
        <v>10</v>
      </c>
      <c r="B5" s="322"/>
      <c r="C5" s="319"/>
      <c r="D5" s="319"/>
      <c r="E5" s="319"/>
      <c r="F5" s="319"/>
      <c r="G5" s="319"/>
      <c r="H5" s="319"/>
      <c r="I5" s="319"/>
      <c r="J5" s="319"/>
      <c r="K5" s="319"/>
      <c r="L5" s="320"/>
      <c r="M5" s="320"/>
    </row>
    <row r="6" spans="1:13" x14ac:dyDescent="0.3">
      <c r="A6" s="382"/>
      <c r="B6" s="323" t="s">
        <v>1139</v>
      </c>
      <c r="C6" s="325">
        <f>0.92/1.67</f>
        <v>0.55089820359281438</v>
      </c>
      <c r="D6" s="325">
        <f>C6</f>
        <v>0.55089820359281438</v>
      </c>
      <c r="E6" s="325">
        <f t="shared" ref="E6:G7" si="0">D6</f>
        <v>0.55089820359281438</v>
      </c>
      <c r="F6" s="325">
        <f t="shared" si="0"/>
        <v>0.55089820359281438</v>
      </c>
      <c r="G6" s="325">
        <f t="shared" si="0"/>
        <v>0.55089820359281438</v>
      </c>
      <c r="H6" s="325">
        <f>C6*0.9</f>
        <v>0.49580838323353293</v>
      </c>
      <c r="I6" s="325">
        <f>C6*1.1</f>
        <v>0.60598802395209583</v>
      </c>
      <c r="J6" s="325">
        <f>E6*0.9</f>
        <v>0.49580838323353293</v>
      </c>
      <c r="K6" s="325">
        <f>E6*1.1</f>
        <v>0.60598802395209583</v>
      </c>
      <c r="L6" s="17" t="s">
        <v>1082</v>
      </c>
      <c r="M6" s="17">
        <v>1</v>
      </c>
    </row>
    <row r="7" spans="1:13" x14ac:dyDescent="0.3">
      <c r="A7" s="382"/>
      <c r="B7" s="323" t="s">
        <v>1140</v>
      </c>
      <c r="C7" s="325">
        <v>29.626250158614074</v>
      </c>
      <c r="D7" s="325">
        <f>C7</f>
        <v>29.626250158614074</v>
      </c>
      <c r="E7" s="325">
        <f t="shared" si="0"/>
        <v>29.626250158614074</v>
      </c>
      <c r="F7" s="325">
        <f t="shared" si="0"/>
        <v>29.626250158614074</v>
      </c>
      <c r="G7" s="325">
        <f t="shared" si="0"/>
        <v>29.626250158614074</v>
      </c>
      <c r="H7" s="325"/>
      <c r="I7" s="325"/>
      <c r="J7" s="325"/>
      <c r="K7" s="325"/>
      <c r="L7" s="17" t="s">
        <v>1083</v>
      </c>
      <c r="M7" s="17" t="s">
        <v>1084</v>
      </c>
    </row>
    <row r="8" spans="1:13" x14ac:dyDescent="0.3">
      <c r="A8" s="382"/>
      <c r="B8" s="327" t="s">
        <v>590</v>
      </c>
      <c r="C8" s="325"/>
      <c r="D8" s="325"/>
      <c r="E8" s="325"/>
      <c r="F8" s="325"/>
      <c r="G8" s="325"/>
      <c r="H8" s="325"/>
      <c r="I8" s="325"/>
      <c r="J8" s="325"/>
      <c r="K8" s="325"/>
      <c r="L8" s="328"/>
      <c r="M8" s="328"/>
    </row>
    <row r="9" spans="1:13" x14ac:dyDescent="0.3">
      <c r="A9" s="382"/>
      <c r="B9" s="323" t="s">
        <v>1141</v>
      </c>
      <c r="C9" s="325">
        <f>C6</f>
        <v>0.55089820359281438</v>
      </c>
      <c r="D9" s="325">
        <f>D6</f>
        <v>0.55089820359281438</v>
      </c>
      <c r="E9" s="325">
        <f>E6</f>
        <v>0.55089820359281438</v>
      </c>
      <c r="F9" s="325">
        <f>F6</f>
        <v>0.55089820359281438</v>
      </c>
      <c r="G9" s="325">
        <f>G6</f>
        <v>0.55089820359281438</v>
      </c>
      <c r="H9" s="325"/>
      <c r="I9" s="325"/>
      <c r="J9" s="325"/>
      <c r="K9" s="325"/>
      <c r="L9" s="328" t="s">
        <v>4</v>
      </c>
      <c r="M9" s="17">
        <v>1</v>
      </c>
    </row>
    <row r="10" spans="1:13" x14ac:dyDescent="0.3">
      <c r="A10" s="382"/>
      <c r="B10" s="323" t="s">
        <v>682</v>
      </c>
      <c r="C10" s="383">
        <v>2.3856141248065826E-2</v>
      </c>
      <c r="D10" s="383">
        <f>C10</f>
        <v>2.3856141248065826E-2</v>
      </c>
      <c r="E10" s="383">
        <f>C10*0.87</f>
        <v>2.0754842885817269E-2</v>
      </c>
      <c r="F10" s="383">
        <f>C10*0.84</f>
        <v>2.0039158648375292E-2</v>
      </c>
      <c r="G10" s="383">
        <f>C10*0.79</f>
        <v>1.8846351585972004E-2</v>
      </c>
      <c r="H10" s="383">
        <f>D10*0.75</f>
        <v>1.7892105936049368E-2</v>
      </c>
      <c r="I10" s="383">
        <f>C10*1.25</f>
        <v>2.9820176560082283E-2</v>
      </c>
      <c r="J10" s="383">
        <f>G10*0.75</f>
        <v>1.4134763689479003E-2</v>
      </c>
      <c r="K10" s="383">
        <f>G10*1.25</f>
        <v>2.3557939482465005E-2</v>
      </c>
      <c r="L10" s="328" t="s">
        <v>3</v>
      </c>
      <c r="M10" s="17">
        <v>1</v>
      </c>
    </row>
    <row r="11" spans="1:13" x14ac:dyDescent="0.3">
      <c r="A11" s="382"/>
      <c r="B11" s="323" t="s">
        <v>683</v>
      </c>
      <c r="C11" s="325">
        <v>11.244153106962274</v>
      </c>
      <c r="D11" s="384">
        <f t="shared" ref="D11:D13" si="1">C11</f>
        <v>11.244153106962274</v>
      </c>
      <c r="E11" s="325">
        <f t="shared" ref="E11:E13" si="2">C11*0.87</f>
        <v>9.7824132030571782</v>
      </c>
      <c r="F11" s="325">
        <f t="shared" ref="F11:F13" si="3">C11*0.84</f>
        <v>9.4450886098483107</v>
      </c>
      <c r="G11" s="325">
        <f t="shared" ref="G11:G13" si="4">C11*0.79</f>
        <v>8.8828809545001963</v>
      </c>
      <c r="H11" s="325">
        <f t="shared" ref="H11" si="5">D11*0.75</f>
        <v>8.4331148302217063</v>
      </c>
      <c r="I11" s="325">
        <f t="shared" ref="I11" si="6">C11*1.25</f>
        <v>14.055191383702843</v>
      </c>
      <c r="J11" s="325">
        <f t="shared" ref="J11" si="7">G11*0.75</f>
        <v>6.6621607158751477</v>
      </c>
      <c r="K11" s="325">
        <f t="shared" ref="K11" si="8">G11*1.25</f>
        <v>11.103601193125245</v>
      </c>
      <c r="L11" s="328" t="s">
        <v>3</v>
      </c>
      <c r="M11" s="17">
        <v>1</v>
      </c>
    </row>
    <row r="12" spans="1:13" x14ac:dyDescent="0.3">
      <c r="A12" s="382"/>
      <c r="B12" s="16" t="s">
        <v>684</v>
      </c>
      <c r="C12" s="383">
        <v>6.8669185149258974E-2</v>
      </c>
      <c r="D12" s="383">
        <f t="shared" si="1"/>
        <v>6.8669185149258974E-2</v>
      </c>
      <c r="E12" s="383">
        <f t="shared" si="2"/>
        <v>5.974219107985531E-2</v>
      </c>
      <c r="F12" s="383">
        <f t="shared" si="3"/>
        <v>5.7682115525377539E-2</v>
      </c>
      <c r="G12" s="383">
        <f t="shared" si="4"/>
        <v>5.4248656267914593E-2</v>
      </c>
      <c r="H12" s="383">
        <f>D12*0.85</f>
        <v>5.8368807376870127E-2</v>
      </c>
      <c r="I12" s="383">
        <f>C12*1.15</f>
        <v>7.8969562921647821E-2</v>
      </c>
      <c r="J12" s="383">
        <f>G12*0.85</f>
        <v>4.6111357827727399E-2</v>
      </c>
      <c r="K12" s="383">
        <f>G12*1.15</f>
        <v>6.2385954708101779E-2</v>
      </c>
      <c r="L12" s="17" t="s">
        <v>2</v>
      </c>
      <c r="M12" s="17">
        <v>1</v>
      </c>
    </row>
    <row r="13" spans="1:13" x14ac:dyDescent="0.3">
      <c r="A13" s="382"/>
      <c r="B13" s="16" t="s">
        <v>685</v>
      </c>
      <c r="C13" s="325">
        <f>50.34*'81 Biogas, Scen. A, small'!C9</f>
        <v>27.732215568862276</v>
      </c>
      <c r="D13" s="384">
        <f t="shared" si="1"/>
        <v>27.732215568862276</v>
      </c>
      <c r="E13" s="325">
        <f t="shared" si="2"/>
        <v>24.127027544910181</v>
      </c>
      <c r="F13" s="325">
        <f t="shared" si="3"/>
        <v>23.295061077844313</v>
      </c>
      <c r="G13" s="325">
        <f t="shared" si="4"/>
        <v>21.908450299401199</v>
      </c>
      <c r="H13" s="325">
        <f>D13*0.85</f>
        <v>23.572383233532936</v>
      </c>
      <c r="I13" s="325">
        <f>C13*1.15</f>
        <v>31.892047904191614</v>
      </c>
      <c r="J13" s="325">
        <f>G13*0.85</f>
        <v>18.622182754491018</v>
      </c>
      <c r="K13" s="325">
        <f>G13*1.15</f>
        <v>25.194717844311377</v>
      </c>
      <c r="L13" s="17" t="s">
        <v>2</v>
      </c>
      <c r="M13" s="17">
        <v>1</v>
      </c>
    </row>
    <row r="14" spans="1:13" x14ac:dyDescent="0.3">
      <c r="A14" s="382"/>
      <c r="B14" s="327" t="s">
        <v>591</v>
      </c>
      <c r="C14" s="385"/>
      <c r="D14" s="385"/>
      <c r="E14" s="385"/>
      <c r="F14" s="386"/>
      <c r="G14" s="386"/>
      <c r="H14" s="325"/>
      <c r="I14" s="325"/>
      <c r="J14" s="325"/>
      <c r="K14" s="325"/>
      <c r="L14" s="328"/>
      <c r="M14" s="328"/>
    </row>
    <row r="15" spans="1:13" x14ac:dyDescent="0.3">
      <c r="A15" s="382"/>
      <c r="B15" s="387" t="s">
        <v>1085</v>
      </c>
      <c r="C15" s="388">
        <v>1</v>
      </c>
      <c r="D15" s="388">
        <v>1</v>
      </c>
      <c r="E15" s="388">
        <v>1</v>
      </c>
      <c r="F15" s="388">
        <v>1</v>
      </c>
      <c r="G15" s="388">
        <v>1</v>
      </c>
      <c r="H15" s="385"/>
      <c r="I15" s="385"/>
      <c r="J15" s="385"/>
      <c r="K15" s="385"/>
      <c r="L15" s="328"/>
      <c r="M15" s="17">
        <v>1</v>
      </c>
    </row>
    <row r="16" spans="1:13" x14ac:dyDescent="0.3">
      <c r="A16" s="382"/>
      <c r="B16" s="323" t="s">
        <v>1142</v>
      </c>
      <c r="C16" s="325">
        <v>1.67</v>
      </c>
      <c r="D16" s="325">
        <f>C16</f>
        <v>1.67</v>
      </c>
      <c r="E16" s="325">
        <f t="shared" ref="E16:G16" si="9">D16</f>
        <v>1.67</v>
      </c>
      <c r="F16" s="325">
        <f t="shared" si="9"/>
        <v>1.67</v>
      </c>
      <c r="G16" s="325">
        <f t="shared" si="9"/>
        <v>1.67</v>
      </c>
      <c r="H16" s="325"/>
      <c r="I16" s="325"/>
      <c r="J16" s="325"/>
      <c r="K16" s="325"/>
      <c r="L16" s="328" t="s">
        <v>1083</v>
      </c>
      <c r="M16" s="17">
        <v>1</v>
      </c>
    </row>
    <row r="17" spans="1:14" x14ac:dyDescent="0.3">
      <c r="A17" s="382"/>
      <c r="B17" s="323" t="s">
        <v>1086</v>
      </c>
      <c r="C17" s="386">
        <v>29.626250158614074</v>
      </c>
      <c r="D17" s="386">
        <v>29.626250158614074</v>
      </c>
      <c r="E17" s="386">
        <v>29.626250158614074</v>
      </c>
      <c r="F17" s="386">
        <v>29.626250158614074</v>
      </c>
      <c r="G17" s="386">
        <v>29.626250158614074</v>
      </c>
      <c r="H17" s="386"/>
      <c r="I17" s="386"/>
      <c r="J17" s="386"/>
      <c r="K17" s="386"/>
      <c r="L17" s="328"/>
      <c r="M17" s="17" t="s">
        <v>1084</v>
      </c>
    </row>
    <row r="18" spans="1:14" x14ac:dyDescent="0.3">
      <c r="A18" s="382"/>
      <c r="B18" s="323" t="s">
        <v>417</v>
      </c>
      <c r="C18" s="338" t="s">
        <v>17</v>
      </c>
      <c r="D18" s="338" t="s">
        <v>17</v>
      </c>
      <c r="E18" s="338" t="s">
        <v>17</v>
      </c>
      <c r="F18" s="338" t="s">
        <v>17</v>
      </c>
      <c r="G18" s="338" t="s">
        <v>17</v>
      </c>
      <c r="H18" s="325"/>
      <c r="I18" s="325"/>
      <c r="J18" s="325"/>
      <c r="K18" s="325"/>
      <c r="L18" s="328"/>
      <c r="M18" s="17">
        <v>1</v>
      </c>
    </row>
    <row r="19" spans="1:14" x14ac:dyDescent="0.3">
      <c r="A19" s="382"/>
      <c r="B19" s="323" t="s">
        <v>418</v>
      </c>
      <c r="C19" s="339" t="s">
        <v>17</v>
      </c>
      <c r="D19" s="339" t="s">
        <v>17</v>
      </c>
      <c r="E19" s="339" t="s">
        <v>17</v>
      </c>
      <c r="F19" s="339" t="s">
        <v>17</v>
      </c>
      <c r="G19" s="339" t="s">
        <v>17</v>
      </c>
      <c r="H19" s="325"/>
      <c r="I19" s="325"/>
      <c r="J19" s="325"/>
      <c r="K19" s="325"/>
      <c r="L19" s="328"/>
      <c r="M19" s="17">
        <v>1</v>
      </c>
    </row>
    <row r="20" spans="1:14" x14ac:dyDescent="0.3">
      <c r="A20" s="382"/>
      <c r="B20" s="323" t="s">
        <v>419</v>
      </c>
      <c r="C20" s="325">
        <v>20</v>
      </c>
      <c r="D20" s="325">
        <v>20</v>
      </c>
      <c r="E20" s="325">
        <v>20</v>
      </c>
      <c r="F20" s="325">
        <v>20</v>
      </c>
      <c r="G20" s="325">
        <v>20</v>
      </c>
      <c r="H20" s="325">
        <v>15</v>
      </c>
      <c r="I20" s="325">
        <v>25</v>
      </c>
      <c r="J20" s="325">
        <v>15</v>
      </c>
      <c r="K20" s="325">
        <v>25</v>
      </c>
      <c r="L20" s="328" t="s">
        <v>1</v>
      </c>
      <c r="M20" s="17">
        <v>1</v>
      </c>
    </row>
    <row r="21" spans="1:14" x14ac:dyDescent="0.3">
      <c r="A21" s="382"/>
      <c r="B21" s="323" t="s">
        <v>420</v>
      </c>
      <c r="C21" s="325">
        <v>2</v>
      </c>
      <c r="D21" s="325">
        <v>2</v>
      </c>
      <c r="E21" s="325">
        <v>2</v>
      </c>
      <c r="F21" s="325">
        <v>2</v>
      </c>
      <c r="G21" s="325">
        <v>2</v>
      </c>
      <c r="H21" s="325">
        <v>1</v>
      </c>
      <c r="I21" s="325">
        <v>3</v>
      </c>
      <c r="J21" s="325">
        <v>1</v>
      </c>
      <c r="K21" s="325">
        <v>3</v>
      </c>
      <c r="L21" s="328" t="s">
        <v>1087</v>
      </c>
      <c r="M21" s="17"/>
    </row>
    <row r="22" spans="1:14" x14ac:dyDescent="0.3">
      <c r="A22" s="382" t="s">
        <v>415</v>
      </c>
      <c r="B22" s="322"/>
      <c r="C22" s="340"/>
      <c r="D22" s="340"/>
      <c r="E22" s="340"/>
      <c r="F22" s="340"/>
      <c r="G22" s="340"/>
      <c r="H22" s="340"/>
      <c r="I22" s="340"/>
      <c r="J22" s="340"/>
      <c r="K22" s="340"/>
      <c r="L22" s="320"/>
      <c r="M22" s="320"/>
    </row>
    <row r="23" spans="1:14" x14ac:dyDescent="0.3">
      <c r="A23" s="382"/>
      <c r="B23" s="323" t="s">
        <v>1143</v>
      </c>
      <c r="C23" s="325">
        <v>0.97538835341148189</v>
      </c>
      <c r="D23" s="325">
        <f>C23</f>
        <v>0.97538835341148189</v>
      </c>
      <c r="E23" s="325">
        <f>C23*0.87</f>
        <v>0.8485878674679892</v>
      </c>
      <c r="F23" s="325">
        <f>C23*0.84</f>
        <v>0.81932621686564477</v>
      </c>
      <c r="G23" s="325">
        <f>C23*0.79</f>
        <v>0.7705567991950707</v>
      </c>
      <c r="H23" s="325">
        <f>C23*0.85</f>
        <v>0.82908010039975955</v>
      </c>
      <c r="I23" s="325">
        <f>C23*1.15</f>
        <v>1.1216966064232041</v>
      </c>
      <c r="J23" s="325">
        <f>C23*0.7</f>
        <v>0.68277184738803731</v>
      </c>
      <c r="K23" s="325">
        <f>C23*0.89</f>
        <v>0.86809563453621885</v>
      </c>
      <c r="L23" s="328" t="s">
        <v>1088</v>
      </c>
      <c r="M23" s="17">
        <v>1</v>
      </c>
      <c r="N23" s="389"/>
    </row>
    <row r="24" spans="1:14" x14ac:dyDescent="0.3">
      <c r="A24" s="382"/>
      <c r="B24" s="323" t="s">
        <v>1144</v>
      </c>
      <c r="C24" s="325">
        <f>C23*0.8</f>
        <v>0.78031068272918558</v>
      </c>
      <c r="D24" s="325">
        <f t="shared" ref="D24:G24" si="10">D23*0.8</f>
        <v>0.78031068272918558</v>
      </c>
      <c r="E24" s="325">
        <f t="shared" si="10"/>
        <v>0.67887029397439136</v>
      </c>
      <c r="F24" s="325">
        <f t="shared" si="10"/>
        <v>0.65546097349251586</v>
      </c>
      <c r="G24" s="325">
        <f t="shared" si="10"/>
        <v>0.61644543935605656</v>
      </c>
      <c r="H24" s="325">
        <f>C24*0.85</f>
        <v>0.66326408031980777</v>
      </c>
      <c r="I24" s="325">
        <f t="shared" ref="I24:I29" si="11">C24*1.15</f>
        <v>0.89735728513856339</v>
      </c>
      <c r="J24" s="325">
        <f t="shared" ref="J24:J29" si="12">C24*0.7</f>
        <v>0.54621747791042985</v>
      </c>
      <c r="K24" s="325">
        <f t="shared" ref="K24:K29" si="13">C24*0.89</f>
        <v>0.69447650762897517</v>
      </c>
      <c r="L24" s="328" t="s">
        <v>1089</v>
      </c>
      <c r="M24" s="17"/>
    </row>
    <row r="25" spans="1:14" x14ac:dyDescent="0.3">
      <c r="A25" s="382"/>
      <c r="B25" s="323" t="s">
        <v>1145</v>
      </c>
      <c r="C25" s="325">
        <f>C23*0.2</f>
        <v>0.19507767068229639</v>
      </c>
      <c r="D25" s="325">
        <f t="shared" ref="D25:G25" si="14">D23*0.2</f>
        <v>0.19507767068229639</v>
      </c>
      <c r="E25" s="325">
        <f t="shared" si="14"/>
        <v>0.16971757349359784</v>
      </c>
      <c r="F25" s="325">
        <f t="shared" si="14"/>
        <v>0.16386524337312897</v>
      </c>
      <c r="G25" s="325">
        <f t="shared" si="14"/>
        <v>0.15411135983901414</v>
      </c>
      <c r="H25" s="325">
        <f t="shared" ref="H25:H29" si="15">C25*0.85</f>
        <v>0.16581602007995194</v>
      </c>
      <c r="I25" s="325">
        <f t="shared" si="11"/>
        <v>0.22433932128464085</v>
      </c>
      <c r="J25" s="325">
        <f t="shared" si="12"/>
        <v>0.13655436947760746</v>
      </c>
      <c r="K25" s="325">
        <f t="shared" si="13"/>
        <v>0.17361912690724379</v>
      </c>
      <c r="L25" s="328" t="s">
        <v>1089</v>
      </c>
      <c r="M25" s="17"/>
    </row>
    <row r="26" spans="1:14" x14ac:dyDescent="0.3">
      <c r="A26" s="382"/>
      <c r="B26" s="323" t="s">
        <v>1146</v>
      </c>
      <c r="C26" s="385">
        <v>76.584338008547448</v>
      </c>
      <c r="D26" s="385">
        <f>C26</f>
        <v>76.584338008547448</v>
      </c>
      <c r="E26" s="385">
        <f>C26*0.87</f>
        <v>66.628374067436283</v>
      </c>
      <c r="F26" s="385">
        <f>C26*0.84</f>
        <v>64.330843927179856</v>
      </c>
      <c r="G26" s="385">
        <f>C26*0.79</f>
        <v>60.501627026752487</v>
      </c>
      <c r="H26" s="325">
        <f t="shared" si="15"/>
        <v>65.096687307265327</v>
      </c>
      <c r="I26" s="325">
        <f t="shared" si="11"/>
        <v>88.071988709829554</v>
      </c>
      <c r="J26" s="325">
        <f t="shared" si="12"/>
        <v>53.609036605983214</v>
      </c>
      <c r="K26" s="325">
        <f t="shared" si="13"/>
        <v>68.160060827607225</v>
      </c>
      <c r="L26" s="328" t="s">
        <v>1090</v>
      </c>
      <c r="M26" s="17">
        <v>1</v>
      </c>
    </row>
    <row r="27" spans="1:14" x14ac:dyDescent="0.3">
      <c r="A27" s="382"/>
      <c r="B27" s="323" t="s">
        <v>686</v>
      </c>
      <c r="C27" s="325">
        <v>4.0794212293846259</v>
      </c>
      <c r="D27" s="385">
        <f t="shared" ref="D27:D30" si="16">C27</f>
        <v>4.0794212293846259</v>
      </c>
      <c r="E27" s="385">
        <f t="shared" ref="E27:E30" si="17">C27*0.87</f>
        <v>3.5490964695646245</v>
      </c>
      <c r="F27" s="385">
        <f t="shared" ref="F27:F30" si="18">C27*0.84</f>
        <v>3.4267138326830855</v>
      </c>
      <c r="G27" s="385">
        <f t="shared" ref="G27:G30" si="19">C27*0.79</f>
        <v>3.2227427712138548</v>
      </c>
      <c r="H27" s="325">
        <f t="shared" si="15"/>
        <v>3.467508044976932</v>
      </c>
      <c r="I27" s="325">
        <f t="shared" si="11"/>
        <v>4.6913344137923199</v>
      </c>
      <c r="J27" s="325">
        <f t="shared" si="12"/>
        <v>2.8555948605692381</v>
      </c>
      <c r="K27" s="325">
        <f t="shared" si="13"/>
        <v>3.6306848941523171</v>
      </c>
      <c r="L27" s="328" t="s">
        <v>1091</v>
      </c>
      <c r="M27" s="17">
        <v>1</v>
      </c>
    </row>
    <row r="28" spans="1:14" x14ac:dyDescent="0.3">
      <c r="A28" s="382"/>
      <c r="B28" s="387" t="s">
        <v>687</v>
      </c>
      <c r="C28" s="325">
        <v>2.6323115038461173</v>
      </c>
      <c r="D28" s="385">
        <f t="shared" si="16"/>
        <v>2.6323115038461173</v>
      </c>
      <c r="E28" s="385">
        <f t="shared" si="17"/>
        <v>2.290111008346122</v>
      </c>
      <c r="F28" s="385">
        <f t="shared" si="18"/>
        <v>2.2111416632307384</v>
      </c>
      <c r="G28" s="385">
        <f t="shared" si="19"/>
        <v>2.079526088038433</v>
      </c>
      <c r="H28" s="325">
        <f t="shared" si="15"/>
        <v>2.2374647782691999</v>
      </c>
      <c r="I28" s="325">
        <f t="shared" si="11"/>
        <v>3.0271582294230348</v>
      </c>
      <c r="J28" s="325">
        <f t="shared" si="12"/>
        <v>1.842618052692282</v>
      </c>
      <c r="K28" s="325">
        <f t="shared" si="13"/>
        <v>2.3427572384230446</v>
      </c>
      <c r="L28" s="328" t="s">
        <v>1092</v>
      </c>
      <c r="M28" s="17">
        <v>1</v>
      </c>
    </row>
    <row r="29" spans="1:14" x14ac:dyDescent="0.3">
      <c r="A29" s="382"/>
      <c r="B29" s="387" t="s">
        <v>688</v>
      </c>
      <c r="C29" s="325">
        <v>0.7074821134900664</v>
      </c>
      <c r="D29" s="385">
        <f t="shared" si="16"/>
        <v>0.7074821134900664</v>
      </c>
      <c r="E29" s="385">
        <f t="shared" si="17"/>
        <v>0.61550943873635777</v>
      </c>
      <c r="F29" s="385">
        <f t="shared" si="18"/>
        <v>0.59428497533165581</v>
      </c>
      <c r="G29" s="385">
        <f t="shared" si="19"/>
        <v>0.55891086965715253</v>
      </c>
      <c r="H29" s="325">
        <f t="shared" si="15"/>
        <v>0.60135979646655646</v>
      </c>
      <c r="I29" s="325">
        <f t="shared" si="11"/>
        <v>0.81360443051357634</v>
      </c>
      <c r="J29" s="325">
        <f t="shared" si="12"/>
        <v>0.49523747944304647</v>
      </c>
      <c r="K29" s="325">
        <f t="shared" si="13"/>
        <v>0.62965908100615908</v>
      </c>
      <c r="L29" s="328" t="s">
        <v>1093</v>
      </c>
      <c r="M29" s="17">
        <v>1</v>
      </c>
    </row>
    <row r="30" spans="1:14" x14ac:dyDescent="0.3">
      <c r="A30" s="382"/>
      <c r="B30" s="387" t="s">
        <v>689</v>
      </c>
      <c r="C30" s="325">
        <v>0.7396276120484423</v>
      </c>
      <c r="D30" s="385">
        <f t="shared" si="16"/>
        <v>0.7396276120484423</v>
      </c>
      <c r="E30" s="385">
        <f t="shared" si="17"/>
        <v>0.64347602248214475</v>
      </c>
      <c r="F30" s="385">
        <f t="shared" si="18"/>
        <v>0.62128719412069155</v>
      </c>
      <c r="G30" s="385">
        <f t="shared" si="19"/>
        <v>0.58430581351826949</v>
      </c>
      <c r="H30" s="325"/>
      <c r="I30" s="325"/>
      <c r="J30" s="325"/>
      <c r="K30" s="325"/>
      <c r="L30" s="328" t="s">
        <v>1094</v>
      </c>
      <c r="M30" s="17">
        <v>1</v>
      </c>
    </row>
    <row r="31" spans="1:14" x14ac:dyDescent="0.3">
      <c r="A31" s="382" t="s">
        <v>416</v>
      </c>
      <c r="B31" s="322"/>
      <c r="C31" s="325"/>
      <c r="D31" s="325"/>
      <c r="E31" s="325"/>
      <c r="F31" s="325"/>
      <c r="G31" s="325"/>
      <c r="H31" s="340"/>
      <c r="I31" s="340"/>
      <c r="J31" s="386"/>
      <c r="K31" s="386"/>
      <c r="L31" s="17"/>
      <c r="M31" s="343"/>
    </row>
    <row r="32" spans="1:14" x14ac:dyDescent="0.3">
      <c r="A32" s="382"/>
      <c r="B32" s="323" t="s">
        <v>1148</v>
      </c>
      <c r="C32" s="325">
        <v>2.9735749358854067</v>
      </c>
      <c r="D32" s="325">
        <v>2.9735749358854067</v>
      </c>
      <c r="E32" s="325">
        <v>2.9735749358854067</v>
      </c>
      <c r="F32" s="325">
        <v>2.9735749358854067</v>
      </c>
      <c r="G32" s="325">
        <v>2.9735749358854067</v>
      </c>
      <c r="H32" s="325"/>
      <c r="I32" s="325"/>
      <c r="J32" s="325"/>
      <c r="K32" s="325"/>
      <c r="L32" s="17"/>
      <c r="M32" s="17" t="s">
        <v>1095</v>
      </c>
    </row>
    <row r="33" spans="1:13" x14ac:dyDescent="0.3">
      <c r="A33" s="382"/>
      <c r="B33" s="323" t="s">
        <v>1149</v>
      </c>
      <c r="C33" s="325">
        <v>26.048516438356163</v>
      </c>
      <c r="D33" s="325">
        <v>26.048516438356163</v>
      </c>
      <c r="E33" s="325">
        <v>26.048516438356163</v>
      </c>
      <c r="F33" s="325">
        <v>26.048516438356163</v>
      </c>
      <c r="G33" s="325">
        <v>26.048516438356163</v>
      </c>
      <c r="H33" s="340"/>
      <c r="I33" s="340"/>
      <c r="J33" s="386"/>
      <c r="K33" s="386"/>
      <c r="L33" s="17"/>
      <c r="M33" s="17" t="s">
        <v>1095</v>
      </c>
    </row>
    <row r="34" spans="1:13" x14ac:dyDescent="0.3">
      <c r="A34" s="382"/>
      <c r="B34" s="323" t="s">
        <v>1150</v>
      </c>
      <c r="C34" s="325">
        <v>65</v>
      </c>
      <c r="D34" s="325">
        <f>C34</f>
        <v>65</v>
      </c>
      <c r="E34" s="325">
        <f t="shared" ref="E34:G35" si="20">D34</f>
        <v>65</v>
      </c>
      <c r="F34" s="325">
        <f t="shared" si="20"/>
        <v>65</v>
      </c>
      <c r="G34" s="325">
        <f t="shared" si="20"/>
        <v>65</v>
      </c>
      <c r="H34" s="325"/>
      <c r="I34" s="325"/>
      <c r="J34" s="325"/>
      <c r="K34" s="325"/>
      <c r="L34" s="17" t="s">
        <v>244</v>
      </c>
      <c r="M34" s="17" t="s">
        <v>1084</v>
      </c>
    </row>
    <row r="35" spans="1:13" x14ac:dyDescent="0.3">
      <c r="A35" s="382"/>
      <c r="B35" s="323" t="s">
        <v>1096</v>
      </c>
      <c r="C35" s="383">
        <v>0.17299999999999999</v>
      </c>
      <c r="D35" s="383">
        <f>C35</f>
        <v>0.17299999999999999</v>
      </c>
      <c r="E35" s="383">
        <f t="shared" si="20"/>
        <v>0.17299999999999999</v>
      </c>
      <c r="F35" s="383">
        <f t="shared" si="20"/>
        <v>0.17299999999999999</v>
      </c>
      <c r="G35" s="383">
        <f t="shared" si="20"/>
        <v>0.17299999999999999</v>
      </c>
      <c r="H35" s="340"/>
      <c r="I35" s="340"/>
      <c r="J35" s="386"/>
      <c r="K35" s="386"/>
      <c r="L35" s="17" t="s">
        <v>245</v>
      </c>
      <c r="M35" s="17" t="s">
        <v>1084</v>
      </c>
    </row>
    <row r="36" spans="1:13" x14ac:dyDescent="0.3">
      <c r="A36" s="382"/>
      <c r="B36" s="323" t="s">
        <v>1151</v>
      </c>
      <c r="C36" s="383">
        <v>9.0000000000000011E-3</v>
      </c>
      <c r="D36" s="383">
        <v>9.0000000000000011E-3</v>
      </c>
      <c r="E36" s="383">
        <v>9.0000000000000011E-3</v>
      </c>
      <c r="F36" s="383">
        <v>9.0000000000000011E-3</v>
      </c>
      <c r="G36" s="383">
        <v>9.0000000000000011E-3</v>
      </c>
      <c r="H36" s="340"/>
      <c r="I36" s="340"/>
      <c r="J36" s="386"/>
      <c r="K36" s="386"/>
      <c r="L36" s="17"/>
      <c r="M36" s="17" t="s">
        <v>1097</v>
      </c>
    </row>
    <row r="37" spans="1:13" x14ac:dyDescent="0.3">
      <c r="A37" s="382"/>
      <c r="B37" s="323" t="s">
        <v>1152</v>
      </c>
      <c r="C37" s="325">
        <v>19.227115383240911</v>
      </c>
      <c r="D37" s="325">
        <f>C37</f>
        <v>19.227115383240911</v>
      </c>
      <c r="E37" s="325">
        <f t="shared" ref="E37:G37" si="21">D37</f>
        <v>19.227115383240911</v>
      </c>
      <c r="F37" s="325">
        <f t="shared" si="21"/>
        <v>19.227115383240911</v>
      </c>
      <c r="G37" s="325">
        <f t="shared" si="21"/>
        <v>19.227115383240911</v>
      </c>
      <c r="H37" s="325"/>
      <c r="I37" s="325"/>
      <c r="J37" s="325"/>
      <c r="K37" s="325"/>
      <c r="L37" s="17"/>
      <c r="M37" s="17">
        <v>1</v>
      </c>
    </row>
    <row r="38" spans="1:13" ht="15" thickBot="1" x14ac:dyDescent="0.35">
      <c r="A38" s="346"/>
      <c r="B38" s="347" t="s">
        <v>1153</v>
      </c>
      <c r="C38" s="348">
        <f>C37*9.97*3.6*0.055</f>
        <v>37.955479393440562</v>
      </c>
      <c r="D38" s="348">
        <f t="shared" ref="D38:G38" si="22">D37*9.97*3.6*0.055</f>
        <v>37.955479393440562</v>
      </c>
      <c r="E38" s="348">
        <f t="shared" si="22"/>
        <v>37.955479393440562</v>
      </c>
      <c r="F38" s="348">
        <f t="shared" si="22"/>
        <v>37.955479393440562</v>
      </c>
      <c r="G38" s="348">
        <f t="shared" si="22"/>
        <v>37.955479393440562</v>
      </c>
      <c r="H38" s="348"/>
      <c r="I38" s="348"/>
      <c r="J38" s="348"/>
      <c r="K38" s="348"/>
      <c r="L38" s="349"/>
      <c r="M38" s="349"/>
    </row>
    <row r="39" spans="1:13" x14ac:dyDescent="0.3">
      <c r="B39" s="351"/>
      <c r="C39" s="352"/>
      <c r="D39" s="352"/>
      <c r="E39" s="352"/>
      <c r="F39" s="352"/>
      <c r="G39" s="352"/>
      <c r="H39" s="352"/>
      <c r="I39" s="352"/>
      <c r="J39" s="352"/>
      <c r="K39" s="352"/>
      <c r="L39" s="353"/>
      <c r="M39" s="353"/>
    </row>
    <row r="40" spans="1:13" x14ac:dyDescent="0.3">
      <c r="A40" s="416" t="s">
        <v>6</v>
      </c>
      <c r="B40" s="416"/>
      <c r="L40" s="390"/>
      <c r="M40" s="390"/>
    </row>
    <row r="41" spans="1:13" x14ac:dyDescent="0.3">
      <c r="A41" s="358"/>
      <c r="B41" s="359" t="s">
        <v>1098</v>
      </c>
      <c r="L41" s="390"/>
      <c r="M41" s="390"/>
    </row>
    <row r="42" spans="1:13" x14ac:dyDescent="0.3">
      <c r="A42" s="358"/>
      <c r="B42" s="361" t="s">
        <v>1119</v>
      </c>
      <c r="L42" s="362"/>
      <c r="M42" s="362"/>
    </row>
    <row r="43" spans="1:13" x14ac:dyDescent="0.3">
      <c r="A43" s="358"/>
      <c r="B43" s="363" t="s">
        <v>1100</v>
      </c>
      <c r="L43" s="391"/>
      <c r="M43" s="390"/>
    </row>
    <row r="44" spans="1:13" x14ac:dyDescent="0.3">
      <c r="A44" s="358"/>
      <c r="B44" s="363" t="s">
        <v>1101</v>
      </c>
      <c r="L44" s="356"/>
      <c r="M44" s="364"/>
    </row>
    <row r="45" spans="1:13" x14ac:dyDescent="0.3">
      <c r="A45" s="358"/>
      <c r="B45" s="359" t="s">
        <v>1102</v>
      </c>
      <c r="L45" s="365"/>
      <c r="M45" s="365"/>
    </row>
    <row r="46" spans="1:13" x14ac:dyDescent="0.3">
      <c r="A46" s="358"/>
      <c r="B46" s="359" t="s">
        <v>1103</v>
      </c>
      <c r="L46" s="364"/>
      <c r="M46" s="364"/>
    </row>
    <row r="47" spans="1:13" x14ac:dyDescent="0.3">
      <c r="A47" s="358"/>
      <c r="B47" s="359" t="s">
        <v>1104</v>
      </c>
      <c r="L47" s="364"/>
    </row>
    <row r="48" spans="1:13" x14ac:dyDescent="0.3">
      <c r="A48" s="358"/>
      <c r="B48" s="392" t="s">
        <v>1105</v>
      </c>
    </row>
    <row r="49" spans="1:13" x14ac:dyDescent="0.3">
      <c r="A49" s="358"/>
      <c r="B49" s="367" t="s">
        <v>1106</v>
      </c>
      <c r="L49" s="393"/>
      <c r="M49" s="393"/>
    </row>
    <row r="50" spans="1:13" x14ac:dyDescent="0.3">
      <c r="A50" s="358"/>
      <c r="B50" s="367" t="s">
        <v>1107</v>
      </c>
      <c r="L50" s="393"/>
      <c r="M50" s="393"/>
    </row>
    <row r="51" spans="1:13" x14ac:dyDescent="0.3">
      <c r="A51" s="358"/>
      <c r="B51" s="394" t="s">
        <v>1108</v>
      </c>
      <c r="L51" s="395"/>
      <c r="M51" s="395"/>
    </row>
    <row r="52" spans="1:13" x14ac:dyDescent="0.3">
      <c r="A52" s="358"/>
      <c r="B52" s="394" t="s">
        <v>1109</v>
      </c>
    </row>
    <row r="53" spans="1:13" x14ac:dyDescent="0.3">
      <c r="A53" s="358"/>
      <c r="B53" s="392" t="s">
        <v>1110</v>
      </c>
      <c r="L53" s="396"/>
    </row>
    <row r="54" spans="1:13" x14ac:dyDescent="0.3">
      <c r="A54" s="358"/>
      <c r="B54" s="392" t="s">
        <v>1111</v>
      </c>
    </row>
    <row r="55" spans="1:13" x14ac:dyDescent="0.3">
      <c r="A55" s="358"/>
      <c r="B55" s="392" t="s">
        <v>1112</v>
      </c>
      <c r="L55" s="397"/>
      <c r="M55" s="374"/>
    </row>
    <row r="56" spans="1:13" x14ac:dyDescent="0.3">
      <c r="A56" s="358"/>
      <c r="B56" s="392" t="s">
        <v>1113</v>
      </c>
      <c r="L56" s="397"/>
      <c r="M56" s="374"/>
    </row>
    <row r="57" spans="1:13" x14ac:dyDescent="0.3">
      <c r="A57" s="358"/>
      <c r="B57" s="392" t="s">
        <v>1114</v>
      </c>
      <c r="L57" s="397"/>
      <c r="M57" s="374"/>
    </row>
    <row r="58" spans="1:13" x14ac:dyDescent="0.3">
      <c r="A58" s="358"/>
      <c r="B58" s="392" t="s">
        <v>1120</v>
      </c>
      <c r="L58" s="396"/>
    </row>
    <row r="59" spans="1:13" x14ac:dyDescent="0.3">
      <c r="A59" s="374"/>
      <c r="B59" s="397"/>
      <c r="L59" s="396"/>
    </row>
    <row r="60" spans="1:13" x14ac:dyDescent="0.3">
      <c r="A60" s="376" t="s">
        <v>16</v>
      </c>
      <c r="B60" s="371"/>
      <c r="L60" s="396"/>
    </row>
    <row r="61" spans="1:13" x14ac:dyDescent="0.3">
      <c r="A61" s="398"/>
      <c r="B61" s="399" t="s">
        <v>1115</v>
      </c>
    </row>
    <row r="62" spans="1:13" x14ac:dyDescent="0.3">
      <c r="A62" s="398"/>
      <c r="B62" s="399" t="s">
        <v>1116</v>
      </c>
    </row>
    <row r="63" spans="1:13" x14ac:dyDescent="0.3">
      <c r="A63" s="398"/>
      <c r="B63" s="399" t="s">
        <v>1117</v>
      </c>
    </row>
    <row r="64" spans="1:13" x14ac:dyDescent="0.3">
      <c r="A64" s="398"/>
      <c r="B64" s="399" t="s">
        <v>1118</v>
      </c>
    </row>
  </sheetData>
  <mergeCells count="2">
    <mergeCell ref="C1:M1"/>
    <mergeCell ref="A40:B4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Excel Dokument" ma:contentTypeID="0x010100008600E184967748BFA4CA34F83773ED0040C72188BCF4A349906F4396917C1B32" ma:contentTypeVersion="" ma:contentTypeDescription="Opret et nyt tomt Excel dokument" ma:contentTypeScope="" ma:versionID="8d8d17a0eae0feb20786ca554487ca8f">
  <xsd:schema xmlns:xsd="http://www.w3.org/2001/XMLSchema" xmlns:xs="http://www.w3.org/2001/XMLSchema" xmlns:p="http://schemas.microsoft.com/office/2006/metadata/properties" targetNamespace="http://schemas.microsoft.com/office/2006/metadata/properties" ma:root="true" ma:fieldsID="ef06a95e37044c945ad81735293fa98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F37F251-E261-4CFF-A43E-7C7B20614BAE}">
  <ds:schemaRefs>
    <ds:schemaRef ds:uri="http://schemas.microsoft.com/sharepoint/v3/contenttype/forms"/>
  </ds:schemaRefs>
</ds:datastoreItem>
</file>

<file path=customXml/itemProps2.xml><?xml version="1.0" encoding="utf-8"?>
<ds:datastoreItem xmlns:ds="http://schemas.openxmlformats.org/officeDocument/2006/customXml" ds:itemID="{492D1EAB-9772-42CC-9504-74CCBD45048C}">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23E7674E-762A-47EF-9926-47D40036A7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40</vt:i4>
      </vt:variant>
      <vt:variant>
        <vt:lpstr>Named Ranges</vt:lpstr>
      </vt:variant>
      <vt:variant>
        <vt:i4>42</vt:i4>
      </vt:variant>
    </vt:vector>
  </HeadingPairs>
  <TitlesOfParts>
    <vt:vector size="82" baseType="lpstr">
      <vt:lpstr>Index</vt:lpstr>
      <vt:lpstr>alldata_flat</vt:lpstr>
      <vt:lpstr>Notes</vt:lpstr>
      <vt:lpstr>Ref</vt:lpstr>
      <vt:lpstr>81 Biogas, Basic plant, small</vt:lpstr>
      <vt:lpstr>81 Biogas, Basic plant, large</vt:lpstr>
      <vt:lpstr>81 Biogas, Scen. A, large</vt:lpstr>
      <vt:lpstr>81 Biogas, Scen. B, large</vt:lpstr>
      <vt:lpstr>81 Biogas, Scen. A, small</vt:lpstr>
      <vt:lpstr>81 Biogas, Scen. B, small</vt:lpstr>
      <vt:lpstr>82 Upgrading 6,000 Nm3 per h</vt:lpstr>
      <vt:lpstr>82 Upgrading 3,000 Nm3 per h</vt:lpstr>
      <vt:lpstr>83 Gasif. Fixed Bed, Producer </vt:lpstr>
      <vt:lpstr>84 Gasif. CFB, Bio-SNG</vt:lpstr>
      <vt:lpstr>85 Gasif. Ent. Flow FT, liq fu </vt:lpstr>
      <vt:lpstr>86 AEC 1MW</vt:lpstr>
      <vt:lpstr>86 AEC 100MW</vt:lpstr>
      <vt:lpstr>86 PEMEC 1MW</vt:lpstr>
      <vt:lpstr>86 PEMEC 100MW</vt:lpstr>
      <vt:lpstr>86 SOEC 1MW</vt:lpstr>
      <vt:lpstr>89 Vegetable oil FAME</vt:lpstr>
      <vt:lpstr>90 UCO &amp; animal fat FAME</vt:lpstr>
      <vt:lpstr>91 Hydrogenated veg oil</vt:lpstr>
      <vt:lpstr>92 HVO jet fuel</vt:lpstr>
      <vt:lpstr>93 1st generation ethanol</vt:lpstr>
      <vt:lpstr>94 Pyrolysis oils</vt:lpstr>
      <vt:lpstr>95 Cellulosic ethanol</vt:lpstr>
      <vt:lpstr>97 Methanol from biomass gasif.</vt:lpstr>
      <vt:lpstr>98 Methanol from hydrogen</vt:lpstr>
      <vt:lpstr>99 SNG from methan. of biogas</vt:lpstr>
      <vt:lpstr>100 Hydrothermal liquifaction</vt:lpstr>
      <vt:lpstr>101 Catalytic Hydropyrolysis 2</vt:lpstr>
      <vt:lpstr>101 Catalytic Hydropyrolysis 1</vt:lpstr>
      <vt:lpstr>102 Hydrogen to Jet</vt:lpstr>
      <vt:lpstr>102 Power to Jet</vt:lpstr>
      <vt:lpstr>103 Hydrogen to Ammonia</vt:lpstr>
      <vt:lpstr>104 Methane pyrolysis, MBR</vt:lpstr>
      <vt:lpstr>104 Methane pyrolysis, Plasma</vt:lpstr>
      <vt:lpstr>105 Slow pyrolysis, Straw</vt:lpstr>
      <vt:lpstr>105 Slow pyrolysis, Digestate</vt:lpstr>
      <vt:lpstr>'102 Hydrogen to Jet'!_Ref27922520</vt:lpstr>
      <vt:lpstr>'102 Hydrogen to Jet'!_Ref27922536</vt:lpstr>
      <vt:lpstr>'102 Hydrogen to Jet'!_Ref27922576</vt:lpstr>
      <vt:lpstr>'102 Hydrogen to Jet'!_Ref27922596</vt:lpstr>
      <vt:lpstr>'102 Hydrogen to Jet'!_Ref27922635</vt:lpstr>
      <vt:lpstr>'91 Hydrogenated veg oil'!_Toc520721076</vt:lpstr>
      <vt:lpstr>'92 HVO jet fuel'!_Toc520721099</vt:lpstr>
      <vt:lpstr>'93 1st generation ethanol'!_Toc520721122</vt:lpstr>
      <vt:lpstr>'94 Pyrolysis oils'!_Toc520721145</vt:lpstr>
      <vt:lpstr>'95 Cellulosic ethanol'!_Toc520721168</vt:lpstr>
      <vt:lpstr>'97 Methanol from biomass gasif.'!_Toc520721214</vt:lpstr>
      <vt:lpstr>'103 Hydrogen to Ammonia'!_Toc520721237</vt:lpstr>
      <vt:lpstr>'98 Methanol from hydrogen'!_Toc520721237</vt:lpstr>
      <vt:lpstr>'99 SNG from methan. of biogas'!_Toc520721259</vt:lpstr>
      <vt:lpstr>'100 Hydrothermal liquifaction'!_Toc520721282</vt:lpstr>
      <vt:lpstr>index</vt:lpstr>
      <vt:lpstr>Sheet</vt:lpstr>
      <vt:lpstr>sheet12</vt:lpstr>
      <vt:lpstr>sheet13</vt:lpstr>
      <vt:lpstr>sheet14</vt:lpstr>
      <vt:lpstr>sheet15</vt:lpstr>
      <vt:lpstr>sheet16</vt:lpstr>
      <vt:lpstr>sheet17</vt:lpstr>
      <vt:lpstr>sheet18</vt:lpstr>
      <vt:lpstr>sheet19</vt:lpstr>
      <vt:lpstr>'98 Methanol from hydrogen'!sheet20</vt:lpstr>
      <vt:lpstr>sheet21</vt:lpstr>
      <vt:lpstr>sheet22</vt:lpstr>
      <vt:lpstr>sheet23</vt:lpstr>
      <vt:lpstr>sheet24</vt:lpstr>
      <vt:lpstr>sheet25</vt:lpstr>
      <vt:lpstr>sheet26</vt:lpstr>
      <vt:lpstr>'104 Methane pyrolysis, MBR'!sheet3</vt:lpstr>
      <vt:lpstr>'104 Methane pyrolysis, Plasma'!sheet3</vt:lpstr>
      <vt:lpstr>'86 AEC 100MW'!sheet3</vt:lpstr>
      <vt:lpstr>'86 AEC 1MW'!sheet3</vt:lpstr>
      <vt:lpstr>'86 PEMEC 100MW'!sheet3</vt:lpstr>
      <vt:lpstr>'86 PEMEC 1MW'!sheet3</vt:lpstr>
      <vt:lpstr>'86 SOEC 1MW'!sheet3</vt:lpstr>
      <vt:lpstr>sheet6</vt:lpstr>
      <vt:lpstr>sheet7</vt:lpstr>
      <vt:lpstr>sheet8</vt:lpstr>
    </vt:vector>
  </TitlesOfParts>
  <Company>Statens 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Frederik Just Melson</cp:lastModifiedBy>
  <cp:lastPrinted>2016-08-12T08:57:26Z</cp:lastPrinted>
  <dcterms:created xsi:type="dcterms:W3CDTF">2014-12-02T13:12:45Z</dcterms:created>
  <dcterms:modified xsi:type="dcterms:W3CDTF">2023-06-20T06:46:55Z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0x010100008600E184967748BFA4CA34F83773ED0040C72188BCF4A349906F4396917C1B32</vt:lpwstr>
  </property>
  <property fmtid="{D5CDD505-2E9C-101B-9397-08002B2CF9AE}" pid="3" name="SaveCode">
    <vt:r8>208671033382415</vt:r8>
  </property>
</Properties>
</file>