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51_H2020_DECIPHER\05_Model\CGE_Maquette_RE\"/>
    </mc:Choice>
  </mc:AlternateContent>
  <xr:revisionPtr revIDLastSave="0" documentId="13_ncr:1_{6443E0DC-6180-40B7-8D1B-4E8242CD8B49}" xr6:coauthVersionLast="47" xr6:coauthVersionMax="47" xr10:uidLastSave="{00000000-0000-0000-0000-000000000000}"/>
  <bookViews>
    <workbookView xWindow="-120" yWindow="-120" windowWidth="29040" windowHeight="15840" tabRatio="803" activeTab="4" xr2:uid="{80295613-B6E8-4D2C-A53C-1267E9FB29FF}"/>
  </bookViews>
  <sheets>
    <sheet name="IO_Table_R1" sheetId="79" r:id="rId1"/>
    <sheet name="IO_Table_R2" sheetId="80" r:id="rId2"/>
    <sheet name="IO_Table_R3" sheetId="81" r:id="rId3"/>
    <sheet name="Bilateral_Trade" sheetId="82" r:id="rId4"/>
    <sheet name="INDEX" sheetId="77" r:id="rId5"/>
    <sheet name="SEC" sheetId="1" r:id="rId6"/>
    <sheet name="REG" sheetId="2" r:id="rId7"/>
    <sheet name="CAL_indc" sheetId="3" r:id="rId8"/>
    <sheet name="CAL_hc" sheetId="4" r:id="rId9"/>
    <sheet name="CAL_gc" sheetId="5" r:id="rId10"/>
    <sheet name="CAL_inv_v" sheetId="6" r:id="rId11"/>
    <sheet name="CAL_exprts" sheetId="7" r:id="rId12"/>
    <sheet name="CAL_cap" sheetId="9" r:id="rId13"/>
    <sheet name="CAL_lab" sheetId="22" r:id="rId14"/>
    <sheet name="CAL_tax" sheetId="16" r:id="rId15"/>
    <sheet name="CAL_imprts" sheetId="20" r:id="rId16"/>
    <sheet name="CAL_expbil" sheetId="25" r:id="rId17"/>
    <sheet name="CAL_inst_fsefa" sheetId="29" r:id="rId18"/>
    <sheet name="CAL_inst_fgrb" sheetId="32" r:id="rId19"/>
    <sheet name="CAL_lh" sheetId="38" r:id="rId20"/>
    <sheet name="CAL_lab_frc_tot" sheetId="40" r:id="rId21"/>
    <sheet name="CAL_rltlr" sheetId="46" r:id="rId22"/>
    <sheet name="CAL_a0inv" sheetId="47" r:id="rId23"/>
    <sheet name="CAL_a1inv" sheetId="48" r:id="rId24"/>
    <sheet name="CAL_decl" sheetId="49" r:id="rId25"/>
    <sheet name="CAL_Capital_Stock" sheetId="50" r:id="rId26"/>
    <sheet name="CAL_invm" sheetId="51" r:id="rId27"/>
    <sheet name="CAL_tcinv" sheetId="52" r:id="rId28"/>
    <sheet name="CAL_PD" sheetId="53" r:id="rId29"/>
    <sheet name="CAL_sn0" sheetId="54" r:id="rId30"/>
    <sheet name="CAL_sn1" sheetId="55" r:id="rId31"/>
    <sheet name="CAL_sn2" sheetId="56" r:id="rId32"/>
    <sheet name="CAL_sn3" sheetId="57" r:id="rId33"/>
    <sheet name="CAL_sn4" sheetId="58" r:id="rId34"/>
    <sheet name="CAL_sn5" sheetId="59" r:id="rId35"/>
    <sheet name="CAL_sninv" sheetId="62" r:id="rId36"/>
    <sheet name="CAL_sigmax" sheetId="66" r:id="rId37"/>
    <sheet name="CAL_sigmai" sheetId="67" r:id="rId38"/>
    <sheet name="CAL_hcfu" sheetId="68" r:id="rId39"/>
    <sheet name="CAL_eehc" sheetId="69" r:id="rId40"/>
    <sheet name="CAL_frisch" sheetId="70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1" i="3" l="1"/>
  <c r="D51" i="3"/>
  <c r="C51" i="3"/>
  <c r="E50" i="3"/>
  <c r="D50" i="3"/>
  <c r="C50" i="3"/>
  <c r="E49" i="3"/>
  <c r="D49" i="3"/>
  <c r="C49" i="3"/>
  <c r="E48" i="3"/>
  <c r="D48" i="3"/>
  <c r="C48" i="3"/>
  <c r="E47" i="3"/>
  <c r="D47" i="3"/>
  <c r="C47" i="3"/>
  <c r="E46" i="3"/>
  <c r="D46" i="3"/>
  <c r="C46" i="3"/>
  <c r="E45" i="3"/>
  <c r="D45" i="3"/>
  <c r="C45" i="3"/>
  <c r="E44" i="3"/>
  <c r="D44" i="3"/>
  <c r="C44" i="3"/>
  <c r="E43" i="3"/>
  <c r="D43" i="3"/>
  <c r="C43" i="3"/>
  <c r="E42" i="3"/>
  <c r="D42" i="3"/>
  <c r="C42" i="3"/>
  <c r="E41" i="3"/>
  <c r="D41" i="3"/>
  <c r="C41" i="3"/>
  <c r="E40" i="3"/>
  <c r="D40" i="3"/>
  <c r="C40" i="3"/>
  <c r="E39" i="3"/>
  <c r="D39" i="3"/>
  <c r="C39" i="3"/>
  <c r="E38" i="3"/>
  <c r="D38" i="3"/>
  <c r="C38" i="3"/>
  <c r="E37" i="3"/>
  <c r="D37" i="3"/>
  <c r="C37" i="3"/>
  <c r="E36" i="3"/>
  <c r="D36" i="3"/>
  <c r="C36" i="3"/>
  <c r="E35" i="3"/>
  <c r="D35" i="3"/>
  <c r="C35" i="3"/>
  <c r="E34" i="3"/>
  <c r="D34" i="3"/>
  <c r="C34" i="3"/>
  <c r="E33" i="3"/>
  <c r="D33" i="3"/>
  <c r="C3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  <c r="E22" i="3"/>
  <c r="D22" i="3"/>
  <c r="C22" i="3"/>
  <c r="E21" i="3"/>
  <c r="D21" i="3"/>
  <c r="C21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  <c r="E3" i="3"/>
  <c r="D3" i="3"/>
  <c r="C3" i="3"/>
  <c r="E9" i="68"/>
  <c r="D9" i="68"/>
  <c r="C9" i="68"/>
  <c r="E8" i="68"/>
  <c r="D8" i="68"/>
  <c r="C8" i="68"/>
  <c r="E7" i="68"/>
  <c r="D7" i="68"/>
  <c r="C7" i="68"/>
  <c r="E6" i="68"/>
  <c r="D6" i="68"/>
  <c r="C6" i="68"/>
  <c r="E5" i="68"/>
  <c r="D5" i="68"/>
  <c r="C5" i="68"/>
  <c r="E4" i="68"/>
  <c r="D4" i="68"/>
  <c r="C4" i="68"/>
  <c r="E3" i="68"/>
  <c r="D3" i="68"/>
  <c r="C3" i="68"/>
  <c r="E51" i="51"/>
  <c r="E50" i="51"/>
  <c r="E49" i="51"/>
  <c r="E48" i="51"/>
  <c r="E47" i="51"/>
  <c r="E46" i="51"/>
  <c r="E45" i="51"/>
  <c r="E44" i="51"/>
  <c r="E43" i="51"/>
  <c r="E42" i="51"/>
  <c r="E41" i="51"/>
  <c r="E40" i="51"/>
  <c r="E39" i="51"/>
  <c r="E38" i="51"/>
  <c r="E37" i="51"/>
  <c r="E36" i="51"/>
  <c r="E35" i="51"/>
  <c r="E34" i="51"/>
  <c r="E33" i="51"/>
  <c r="E32" i="51"/>
  <c r="E31" i="51"/>
  <c r="E30" i="51"/>
  <c r="E29" i="51"/>
  <c r="E28" i="51"/>
  <c r="E27" i="51"/>
  <c r="E26" i="51"/>
  <c r="E25" i="51"/>
  <c r="E24" i="51"/>
  <c r="E23" i="51"/>
  <c r="E22" i="51"/>
  <c r="E21" i="51"/>
  <c r="E20" i="51"/>
  <c r="E19" i="51"/>
  <c r="E18" i="51"/>
  <c r="E17" i="51"/>
  <c r="E16" i="51"/>
  <c r="E15" i="51"/>
  <c r="E14" i="51"/>
  <c r="E13" i="51"/>
  <c r="E12" i="51"/>
  <c r="E11" i="51"/>
  <c r="E10" i="51"/>
  <c r="E9" i="51"/>
  <c r="E8" i="51"/>
  <c r="E7" i="51"/>
  <c r="E6" i="51"/>
  <c r="E5" i="51"/>
  <c r="E4" i="51"/>
  <c r="E3" i="51"/>
  <c r="D51" i="51"/>
  <c r="D50" i="51"/>
  <c r="D49" i="51"/>
  <c r="D48" i="51"/>
  <c r="D47" i="51"/>
  <c r="D46" i="51"/>
  <c r="D45" i="51"/>
  <c r="D44" i="51"/>
  <c r="D43" i="51"/>
  <c r="D42" i="51"/>
  <c r="D41" i="51"/>
  <c r="D40" i="51"/>
  <c r="D39" i="51"/>
  <c r="D38" i="51"/>
  <c r="D37" i="51"/>
  <c r="D36" i="51"/>
  <c r="D35" i="51"/>
  <c r="D34" i="51"/>
  <c r="D33" i="51"/>
  <c r="D32" i="51"/>
  <c r="D31" i="51"/>
  <c r="D30" i="51"/>
  <c r="D29" i="51"/>
  <c r="D28" i="51"/>
  <c r="D27" i="51"/>
  <c r="D26" i="51"/>
  <c r="D25" i="51"/>
  <c r="D24" i="51"/>
  <c r="D23" i="51"/>
  <c r="D22" i="51"/>
  <c r="D21" i="51"/>
  <c r="D20" i="51"/>
  <c r="D19" i="51"/>
  <c r="D18" i="51"/>
  <c r="D17" i="51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C51" i="51"/>
  <c r="C50" i="51"/>
  <c r="C49" i="51"/>
  <c r="C48" i="51"/>
  <c r="C47" i="51"/>
  <c r="C46" i="51"/>
  <c r="C45" i="51"/>
  <c r="C44" i="51"/>
  <c r="C43" i="51"/>
  <c r="C42" i="51"/>
  <c r="C41" i="51"/>
  <c r="C40" i="51"/>
  <c r="C39" i="51"/>
  <c r="C38" i="51"/>
  <c r="C37" i="51"/>
  <c r="C36" i="51"/>
  <c r="C35" i="51"/>
  <c r="C34" i="51"/>
  <c r="C33" i="51"/>
  <c r="C32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C19" i="51"/>
  <c r="C18" i="51"/>
  <c r="C17" i="51"/>
  <c r="C16" i="51"/>
  <c r="C15" i="51"/>
  <c r="C14" i="51"/>
  <c r="C13" i="51"/>
  <c r="C12" i="51"/>
  <c r="C11" i="51"/>
  <c r="C10" i="51"/>
  <c r="C9" i="51"/>
  <c r="C8" i="51"/>
  <c r="C7" i="51"/>
  <c r="C6" i="51"/>
  <c r="C5" i="51"/>
  <c r="C4" i="51"/>
  <c r="C3" i="51"/>
  <c r="J46" i="51"/>
  <c r="O46" i="51"/>
  <c r="O45" i="51"/>
  <c r="N45" i="51"/>
  <c r="M45" i="51"/>
  <c r="L45" i="51"/>
  <c r="K45" i="51"/>
  <c r="O44" i="51"/>
  <c r="N44" i="51"/>
  <c r="M44" i="51"/>
  <c r="L44" i="51"/>
  <c r="K44" i="51"/>
  <c r="O43" i="51"/>
  <c r="N43" i="51"/>
  <c r="M43" i="51"/>
  <c r="L43" i="51"/>
  <c r="K43" i="51"/>
  <c r="O42" i="51"/>
  <c r="N42" i="51"/>
  <c r="M42" i="51"/>
  <c r="L42" i="51"/>
  <c r="K42" i="51"/>
  <c r="O41" i="51"/>
  <c r="N41" i="51"/>
  <c r="M41" i="51"/>
  <c r="L41" i="51"/>
  <c r="K41" i="51"/>
  <c r="O40" i="51"/>
  <c r="N40" i="51"/>
  <c r="M40" i="51"/>
  <c r="L40" i="51"/>
  <c r="K40" i="51"/>
  <c r="I45" i="51"/>
  <c r="I44" i="51"/>
  <c r="I43" i="51"/>
  <c r="I42" i="51"/>
  <c r="I41" i="51"/>
  <c r="I40" i="51"/>
  <c r="J45" i="51"/>
  <c r="J44" i="51"/>
  <c r="J43" i="51"/>
  <c r="J42" i="51"/>
  <c r="J41" i="51"/>
  <c r="J40" i="51"/>
  <c r="J32" i="51"/>
  <c r="O32" i="51" s="1"/>
  <c r="L32" i="51"/>
  <c r="K32" i="51"/>
  <c r="O31" i="51"/>
  <c r="N31" i="51"/>
  <c r="M31" i="51"/>
  <c r="L31" i="51"/>
  <c r="K31" i="51"/>
  <c r="O30" i="51"/>
  <c r="N30" i="51"/>
  <c r="M30" i="51"/>
  <c r="L30" i="51"/>
  <c r="K30" i="51"/>
  <c r="O29" i="51"/>
  <c r="N29" i="51"/>
  <c r="M29" i="51"/>
  <c r="L29" i="51"/>
  <c r="K29" i="51"/>
  <c r="O28" i="51"/>
  <c r="N28" i="51"/>
  <c r="M28" i="51"/>
  <c r="L28" i="51"/>
  <c r="K28" i="51"/>
  <c r="O27" i="51"/>
  <c r="N27" i="51"/>
  <c r="M27" i="51"/>
  <c r="L27" i="51"/>
  <c r="K27" i="51"/>
  <c r="O26" i="51"/>
  <c r="N26" i="51"/>
  <c r="M26" i="51"/>
  <c r="L26" i="51"/>
  <c r="K26" i="51"/>
  <c r="I32" i="51"/>
  <c r="I31" i="51"/>
  <c r="I30" i="51"/>
  <c r="I29" i="51"/>
  <c r="I28" i="51"/>
  <c r="I27" i="51"/>
  <c r="I26" i="51"/>
  <c r="J31" i="51"/>
  <c r="J30" i="51"/>
  <c r="J29" i="51"/>
  <c r="J28" i="51"/>
  <c r="J27" i="51"/>
  <c r="J26" i="51"/>
  <c r="O49" i="51"/>
  <c r="O35" i="51"/>
  <c r="N35" i="51"/>
  <c r="M35" i="51"/>
  <c r="L35" i="51"/>
  <c r="K35" i="51"/>
  <c r="J35" i="51"/>
  <c r="I35" i="51"/>
  <c r="J18" i="51"/>
  <c r="O21" i="51"/>
  <c r="J17" i="51"/>
  <c r="J16" i="51"/>
  <c r="J15" i="51"/>
  <c r="J14" i="51"/>
  <c r="J13" i="51"/>
  <c r="J12" i="51"/>
  <c r="I48" i="51" a="1"/>
  <c r="I48" i="51" s="1"/>
  <c r="P46" i="51"/>
  <c r="P45" i="51"/>
  <c r="P44" i="51"/>
  <c r="P43" i="51"/>
  <c r="P42" i="51"/>
  <c r="P41" i="51"/>
  <c r="P40" i="51"/>
  <c r="P47" i="51"/>
  <c r="I34" i="51" a="1"/>
  <c r="L34" i="51" s="1"/>
  <c r="P32" i="51"/>
  <c r="P31" i="51"/>
  <c r="P30" i="51"/>
  <c r="P29" i="51"/>
  <c r="P28" i="51"/>
  <c r="P27" i="51"/>
  <c r="P26" i="51"/>
  <c r="I20" i="51" a="1"/>
  <c r="I20" i="51" s="1"/>
  <c r="P18" i="51"/>
  <c r="P17" i="51"/>
  <c r="P16" i="51"/>
  <c r="P15" i="51"/>
  <c r="P14" i="51"/>
  <c r="P13" i="51"/>
  <c r="P12" i="51"/>
  <c r="C11" i="77"/>
  <c r="F11" i="77"/>
  <c r="E9" i="32"/>
  <c r="D9" i="32"/>
  <c r="C9" i="32"/>
  <c r="E8" i="32"/>
  <c r="D8" i="32"/>
  <c r="C8" i="32"/>
  <c r="E7" i="32"/>
  <c r="D7" i="32"/>
  <c r="C7" i="32"/>
  <c r="E6" i="32"/>
  <c r="D6" i="32"/>
  <c r="C6" i="32"/>
  <c r="E5" i="32"/>
  <c r="D5" i="32"/>
  <c r="C5" i="32"/>
  <c r="E4" i="32"/>
  <c r="D4" i="32"/>
  <c r="C4" i="32"/>
  <c r="E3" i="32"/>
  <c r="D3" i="32"/>
  <c r="C3" i="32"/>
  <c r="E8" i="29"/>
  <c r="D8" i="29"/>
  <c r="C8" i="29"/>
  <c r="E7" i="29"/>
  <c r="D7" i="29"/>
  <c r="C7" i="29"/>
  <c r="E6" i="29"/>
  <c r="D6" i="29"/>
  <c r="C6" i="29"/>
  <c r="E5" i="29"/>
  <c r="D5" i="29"/>
  <c r="C5" i="29"/>
  <c r="E4" i="29"/>
  <c r="D4" i="29"/>
  <c r="C4" i="29"/>
  <c r="E3" i="29"/>
  <c r="D3" i="29"/>
  <c r="C3" i="29"/>
  <c r="J16" i="29"/>
  <c r="I16" i="29"/>
  <c r="H16" i="29"/>
  <c r="I10" i="29"/>
  <c r="J10" i="29"/>
  <c r="H10" i="29"/>
  <c r="D3" i="20" a="1"/>
  <c r="D9" i="20" s="1"/>
  <c r="C9" i="20"/>
  <c r="C8" i="20"/>
  <c r="C3" i="20" a="1"/>
  <c r="C7" i="20" s="1"/>
  <c r="B3" i="20" a="1"/>
  <c r="B4" i="20" s="1"/>
  <c r="D3" i="16" a="1"/>
  <c r="D9" i="16" s="1"/>
  <c r="C3" i="16" a="1"/>
  <c r="C9" i="16" s="1"/>
  <c r="B3" i="16" a="1"/>
  <c r="B6" i="16" s="1"/>
  <c r="D3" i="22" a="1"/>
  <c r="D9" i="22" s="1"/>
  <c r="C3" i="22" a="1"/>
  <c r="C7" i="22" s="1"/>
  <c r="B3" i="22" a="1"/>
  <c r="B6" i="22" s="1"/>
  <c r="D3" i="9" a="1"/>
  <c r="D9" i="9" s="1"/>
  <c r="C3" i="9" a="1"/>
  <c r="C9" i="9" s="1"/>
  <c r="B3" i="9" a="1"/>
  <c r="B3" i="9" s="1"/>
  <c r="B7" i="9"/>
  <c r="B8" i="9"/>
  <c r="B9" i="9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I13" i="81"/>
  <c r="I14" i="81" s="1"/>
  <c r="H13" i="81"/>
  <c r="H14" i="81" s="1"/>
  <c r="G13" i="81"/>
  <c r="G14" i="81" s="1"/>
  <c r="F13" i="81"/>
  <c r="F14" i="81" s="1"/>
  <c r="E13" i="81"/>
  <c r="E14" i="81" s="1"/>
  <c r="D13" i="81"/>
  <c r="D14" i="81" s="1"/>
  <c r="C13" i="81"/>
  <c r="C14" i="81" s="1"/>
  <c r="I13" i="80"/>
  <c r="I14" i="80" s="1"/>
  <c r="H13" i="80"/>
  <c r="G13" i="80"/>
  <c r="F13" i="80"/>
  <c r="E13" i="80"/>
  <c r="D13" i="80"/>
  <c r="D14" i="80" s="1"/>
  <c r="C13" i="80"/>
  <c r="C14" i="80" s="1"/>
  <c r="H14" i="80"/>
  <c r="G14" i="80"/>
  <c r="F14" i="80"/>
  <c r="E14" i="80"/>
  <c r="M9" i="81"/>
  <c r="N9" i="81" s="1"/>
  <c r="M8" i="81"/>
  <c r="N8" i="81" s="1"/>
  <c r="M7" i="81"/>
  <c r="N7" i="81" s="1"/>
  <c r="M6" i="81"/>
  <c r="N6" i="81" s="1"/>
  <c r="M5" i="81"/>
  <c r="N5" i="81" s="1"/>
  <c r="M4" i="81"/>
  <c r="N4" i="81" s="1"/>
  <c r="M3" i="81"/>
  <c r="N3" i="81" s="1"/>
  <c r="M9" i="80"/>
  <c r="N9" i="80" s="1"/>
  <c r="M8" i="80"/>
  <c r="N8" i="80" s="1"/>
  <c r="M7" i="80"/>
  <c r="N7" i="80" s="1"/>
  <c r="M6" i="80"/>
  <c r="N6" i="80" s="1"/>
  <c r="M5" i="80"/>
  <c r="N5" i="80" s="1"/>
  <c r="M4" i="80"/>
  <c r="N4" i="80" s="1"/>
  <c r="M3" i="80"/>
  <c r="N3" i="80" s="1"/>
  <c r="M9" i="79"/>
  <c r="N9" i="79" s="1"/>
  <c r="M8" i="79"/>
  <c r="N8" i="79" s="1"/>
  <c r="M7" i="79"/>
  <c r="N7" i="79" s="1"/>
  <c r="M6" i="79"/>
  <c r="N6" i="79" s="1"/>
  <c r="M5" i="79"/>
  <c r="N5" i="79" s="1"/>
  <c r="M4" i="79"/>
  <c r="N4" i="79" s="1"/>
  <c r="M3" i="79"/>
  <c r="N3" i="79" s="1"/>
  <c r="I13" i="79"/>
  <c r="I14" i="79" s="1"/>
  <c r="H13" i="79"/>
  <c r="H14" i="79" s="1"/>
  <c r="G13" i="79"/>
  <c r="G14" i="79" s="1"/>
  <c r="F13" i="79"/>
  <c r="F14" i="79" s="1"/>
  <c r="E13" i="79"/>
  <c r="E14" i="79" s="1"/>
  <c r="D13" i="79"/>
  <c r="D14" i="79" s="1"/>
  <c r="C13" i="79"/>
  <c r="C14" i="79" s="1"/>
  <c r="C3" i="77"/>
  <c r="C4" i="77"/>
  <c r="C5" i="77"/>
  <c r="C6" i="77"/>
  <c r="C7" i="77"/>
  <c r="C8" i="77"/>
  <c r="C9" i="77"/>
  <c r="C12" i="77"/>
  <c r="C10" i="77"/>
  <c r="C13" i="77"/>
  <c r="C14" i="77"/>
  <c r="C15" i="77"/>
  <c r="C16" i="77"/>
  <c r="C17" i="77"/>
  <c r="C18" i="77"/>
  <c r="C19" i="77"/>
  <c r="C20" i="77"/>
  <c r="C21" i="77"/>
  <c r="C22" i="77"/>
  <c r="C23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24" i="77"/>
  <c r="C2" i="77"/>
  <c r="H7" i="77" a="1"/>
  <c r="H31" i="77" a="1"/>
  <c r="H22" i="77" a="1"/>
  <c r="H8" i="77" a="1"/>
  <c r="H11" i="77" a="1"/>
  <c r="H32" i="77" a="1"/>
  <c r="H19" i="77" a="1"/>
  <c r="H23" i="77" a="1"/>
  <c r="H9" i="77" a="1"/>
  <c r="H33" i="77" a="1"/>
  <c r="H26" i="77" a="1"/>
  <c r="H14" i="77" a="1"/>
  <c r="H25" i="77" a="1"/>
  <c r="H5" i="77" a="1"/>
  <c r="H12" i="77" a="1"/>
  <c r="H17" i="77" a="1"/>
  <c r="H24" i="77" a="1"/>
  <c r="H6" i="77" a="1"/>
  <c r="H2" i="77" a="1"/>
  <c r="H18" i="77" a="1"/>
  <c r="H29" i="77" a="1"/>
  <c r="H3" i="77" a="1"/>
  <c r="H16" i="77" a="1"/>
  <c r="H35" i="77" a="1"/>
  <c r="H20" i="77" a="1"/>
  <c r="H27" i="77" a="1"/>
  <c r="H10" i="77" a="1"/>
  <c r="H13" i="77" a="1"/>
  <c r="H34" i="77" a="1"/>
  <c r="H36" i="77" a="1"/>
  <c r="H21" i="77" a="1"/>
  <c r="H4" i="77" a="1"/>
  <c r="H28" i="77" a="1"/>
  <c r="H37" i="77" a="1"/>
  <c r="H15" i="77" a="1"/>
  <c r="H30" i="77" a="1"/>
  <c r="K46" i="51" l="1"/>
  <c r="I46" i="51"/>
  <c r="L46" i="51"/>
  <c r="M46" i="51"/>
  <c r="N46" i="51"/>
  <c r="M32" i="51"/>
  <c r="N32" i="51"/>
  <c r="O48" i="51"/>
  <c r="N48" i="51"/>
  <c r="M48" i="51"/>
  <c r="L48" i="51"/>
  <c r="K48" i="51"/>
  <c r="J48" i="51"/>
  <c r="O47" i="51"/>
  <c r="P19" i="51"/>
  <c r="J49" i="51"/>
  <c r="N34" i="51"/>
  <c r="O34" i="51"/>
  <c r="J34" i="51"/>
  <c r="M34" i="51"/>
  <c r="K34" i="51"/>
  <c r="I34" i="51"/>
  <c r="P33" i="51"/>
  <c r="O33" i="51"/>
  <c r="O36" i="51" s="1"/>
  <c r="O20" i="51"/>
  <c r="N20" i="51"/>
  <c r="M20" i="51"/>
  <c r="L20" i="51"/>
  <c r="K20" i="51"/>
  <c r="J20" i="51"/>
  <c r="H11" i="77"/>
  <c r="D3" i="20"/>
  <c r="D4" i="20"/>
  <c r="D5" i="20"/>
  <c r="D6" i="20"/>
  <c r="D7" i="20"/>
  <c r="D8" i="20"/>
  <c r="B3" i="20"/>
  <c r="B5" i="20"/>
  <c r="B6" i="20"/>
  <c r="B7" i="20"/>
  <c r="B8" i="20"/>
  <c r="B9" i="20"/>
  <c r="C3" i="20"/>
  <c r="C4" i="20"/>
  <c r="C5" i="20"/>
  <c r="C6" i="20"/>
  <c r="B3" i="16"/>
  <c r="B7" i="16"/>
  <c r="B8" i="16"/>
  <c r="B9" i="16"/>
  <c r="B4" i="16"/>
  <c r="C3" i="16"/>
  <c r="C6" i="16"/>
  <c r="D4" i="16"/>
  <c r="D5" i="16"/>
  <c r="C5" i="16"/>
  <c r="C7" i="16"/>
  <c r="D6" i="16"/>
  <c r="B5" i="16"/>
  <c r="C4" i="16"/>
  <c r="C8" i="16"/>
  <c r="D3" i="16"/>
  <c r="D7" i="16"/>
  <c r="D8" i="16"/>
  <c r="B7" i="22"/>
  <c r="B8" i="22"/>
  <c r="B5" i="22"/>
  <c r="B9" i="22"/>
  <c r="C3" i="22"/>
  <c r="C5" i="22"/>
  <c r="C6" i="22"/>
  <c r="B3" i="22"/>
  <c r="D3" i="22"/>
  <c r="B4" i="22"/>
  <c r="C4" i="22"/>
  <c r="D4" i="22"/>
  <c r="D5" i="22"/>
  <c r="C9" i="22"/>
  <c r="D6" i="22"/>
  <c r="C8" i="22"/>
  <c r="D7" i="22"/>
  <c r="D8" i="22"/>
  <c r="D3" i="9"/>
  <c r="D4" i="9"/>
  <c r="D5" i="9"/>
  <c r="D6" i="9"/>
  <c r="D7" i="9"/>
  <c r="D8" i="9"/>
  <c r="C3" i="9"/>
  <c r="C4" i="9"/>
  <c r="C5" i="9"/>
  <c r="C6" i="9"/>
  <c r="C7" i="9"/>
  <c r="C8" i="9"/>
  <c r="B6" i="9"/>
  <c r="B5" i="9"/>
  <c r="B4" i="9"/>
  <c r="C15" i="80" a="1"/>
  <c r="C15" i="80" s="1"/>
  <c r="C16" i="80" s="1"/>
  <c r="C15" i="81" a="1"/>
  <c r="C15" i="81" s="1"/>
  <c r="C16" i="81" s="1"/>
  <c r="C15" i="79" a="1"/>
  <c r="F15" i="79" s="1"/>
  <c r="F16" i="79" s="1"/>
  <c r="H20" i="77"/>
  <c r="H35" i="77"/>
  <c r="H25" i="77"/>
  <c r="H14" i="77"/>
  <c r="H23" i="77"/>
  <c r="H19" i="77"/>
  <c r="H18" i="77"/>
  <c r="H34" i="77"/>
  <c r="H22" i="77"/>
  <c r="H9" i="77"/>
  <c r="H13" i="77"/>
  <c r="H10" i="77"/>
  <c r="H6" i="77"/>
  <c r="H24" i="77"/>
  <c r="H29" i="77"/>
  <c r="H17" i="77"/>
  <c r="H12" i="77"/>
  <c r="H5" i="77"/>
  <c r="H26" i="77"/>
  <c r="H33" i="77"/>
  <c r="H32" i="77"/>
  <c r="H15" i="77"/>
  <c r="H21" i="77"/>
  <c r="H8" i="77"/>
  <c r="H31" i="77"/>
  <c r="H7" i="77"/>
  <c r="H30" i="77"/>
  <c r="H37" i="77"/>
  <c r="H28" i="77"/>
  <c r="H4" i="77"/>
  <c r="H36" i="77"/>
  <c r="H27" i="77"/>
  <c r="H16" i="77"/>
  <c r="H3" i="77"/>
  <c r="H2" i="77"/>
  <c r="F24" i="77"/>
  <c r="F37" i="77"/>
  <c r="F36" i="77"/>
  <c r="F35" i="77"/>
  <c r="F34" i="77"/>
  <c r="F33" i="77"/>
  <c r="F32" i="77"/>
  <c r="F31" i="77"/>
  <c r="F30" i="77"/>
  <c r="F29" i="77"/>
  <c r="F28" i="77"/>
  <c r="F27" i="77"/>
  <c r="F26" i="77"/>
  <c r="F25" i="77"/>
  <c r="F23" i="77"/>
  <c r="F22" i="77"/>
  <c r="F21" i="77"/>
  <c r="F20" i="77"/>
  <c r="F19" i="77"/>
  <c r="F18" i="77"/>
  <c r="F17" i="77"/>
  <c r="F16" i="77"/>
  <c r="F15" i="77"/>
  <c r="F14" i="77"/>
  <c r="F13" i="77"/>
  <c r="F10" i="77"/>
  <c r="F12" i="77"/>
  <c r="F9" i="77"/>
  <c r="F8" i="77"/>
  <c r="F7" i="77"/>
  <c r="F6" i="77"/>
  <c r="F5" i="77"/>
  <c r="F4" i="77"/>
  <c r="F3" i="77"/>
  <c r="F2" i="77"/>
  <c r="K49" i="51" l="1"/>
  <c r="L49" i="51"/>
  <c r="M49" i="51"/>
  <c r="N49" i="51"/>
  <c r="O50" i="51"/>
  <c r="I49" i="51"/>
  <c r="J21" i="51"/>
  <c r="L21" i="51"/>
  <c r="N21" i="51"/>
  <c r="K21" i="51"/>
  <c r="M21" i="51"/>
  <c r="I21" i="51"/>
  <c r="I15" i="81"/>
  <c r="I16" i="81" s="1"/>
  <c r="D15" i="81"/>
  <c r="D16" i="81" s="1"/>
  <c r="H15" i="81"/>
  <c r="H16" i="81" s="1"/>
  <c r="E15" i="81"/>
  <c r="E16" i="81" s="1"/>
  <c r="F15" i="81"/>
  <c r="F16" i="81" s="1"/>
  <c r="G15" i="81"/>
  <c r="G16" i="81" s="1"/>
  <c r="D15" i="80"/>
  <c r="D16" i="80" s="1"/>
  <c r="E15" i="80"/>
  <c r="E16" i="80" s="1"/>
  <c r="H15" i="80"/>
  <c r="H16" i="80" s="1"/>
  <c r="G15" i="80"/>
  <c r="G16" i="80" s="1"/>
  <c r="F15" i="80"/>
  <c r="F16" i="80" s="1"/>
  <c r="I15" i="80"/>
  <c r="I16" i="80" s="1"/>
  <c r="G15" i="79"/>
  <c r="G16" i="79" s="1"/>
  <c r="C15" i="79"/>
  <c r="C16" i="79" s="1"/>
  <c r="D15" i="79"/>
  <c r="D16" i="79" s="1"/>
  <c r="I15" i="79"/>
  <c r="I16" i="79" s="1"/>
  <c r="E15" i="79"/>
  <c r="E16" i="79" s="1"/>
  <c r="H15" i="79"/>
  <c r="H16" i="79" s="1"/>
  <c r="N47" i="51" l="1"/>
  <c r="N50" i="51" s="1"/>
  <c r="M47" i="51"/>
  <c r="M50" i="51" s="1"/>
  <c r="J47" i="51"/>
  <c r="J50" i="51" s="1"/>
  <c r="L47" i="51"/>
  <c r="L50" i="51" s="1"/>
  <c r="K47" i="51"/>
  <c r="K50" i="51" s="1"/>
  <c r="I47" i="51"/>
  <c r="I50" i="51" s="1"/>
  <c r="N33" i="51"/>
  <c r="N36" i="51" s="1"/>
  <c r="I33" i="51"/>
  <c r="I36" i="51" s="1"/>
  <c r="K33" i="51"/>
  <c r="K36" i="51" s="1"/>
  <c r="M33" i="51"/>
  <c r="M36" i="51" s="1"/>
  <c r="L33" i="51"/>
  <c r="L36" i="51" s="1"/>
  <c r="J33" i="51"/>
  <c r="J36" i="51" s="1"/>
  <c r="I12" i="51"/>
  <c r="L12" i="51"/>
  <c r="J19" i="51"/>
  <c r="J22" i="51" s="1"/>
  <c r="M12" i="51"/>
  <c r="N12" i="51"/>
  <c r="O12" i="51"/>
  <c r="K12" i="51"/>
  <c r="I15" i="51"/>
  <c r="K15" i="51"/>
  <c r="L15" i="51"/>
  <c r="M15" i="51"/>
  <c r="O15" i="51"/>
  <c r="N15" i="51"/>
  <c r="I14" i="51"/>
  <c r="M14" i="51"/>
  <c r="N14" i="51"/>
  <c r="L14" i="51"/>
  <c r="O14" i="51"/>
  <c r="K14" i="51"/>
  <c r="I16" i="51"/>
  <c r="K16" i="51"/>
  <c r="L16" i="51"/>
  <c r="M16" i="51"/>
  <c r="O16" i="51"/>
  <c r="N16" i="51"/>
  <c r="I17" i="51"/>
  <c r="K17" i="51"/>
  <c r="L17" i="51"/>
  <c r="M17" i="51"/>
  <c r="O17" i="51"/>
  <c r="N17" i="51"/>
  <c r="I13" i="51"/>
  <c r="K13" i="51"/>
  <c r="L13" i="51"/>
  <c r="N13" i="51"/>
  <c r="O13" i="51"/>
  <c r="M13" i="51"/>
  <c r="I18" i="51"/>
  <c r="K18" i="51"/>
  <c r="L18" i="51"/>
  <c r="M18" i="51"/>
  <c r="O18" i="51"/>
  <c r="N18" i="51"/>
  <c r="O19" i="51" l="1"/>
  <c r="O22" i="51" s="1"/>
  <c r="M19" i="51"/>
  <c r="M22" i="51" s="1"/>
  <c r="N19" i="51"/>
  <c r="N22" i="51" s="1"/>
  <c r="L19" i="51"/>
  <c r="L22" i="51" s="1"/>
  <c r="I19" i="51"/>
  <c r="I22" i="51" s="1"/>
  <c r="K19" i="51"/>
  <c r="K22" i="5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<sst xmlns="http://schemas.openxmlformats.org/spreadsheetml/2006/main" count="1009" uniqueCount="146">
  <si>
    <t>Agriculture</t>
  </si>
  <si>
    <t>Construction</t>
  </si>
  <si>
    <t>PV</t>
  </si>
  <si>
    <t>H</t>
  </si>
  <si>
    <t>CAP</t>
  </si>
  <si>
    <t>F</t>
  </si>
  <si>
    <t>G</t>
  </si>
  <si>
    <t>IT</t>
  </si>
  <si>
    <t>01</t>
  </si>
  <si>
    <t>RDIM</t>
  </si>
  <si>
    <t>CDIM</t>
  </si>
  <si>
    <t>DIM</t>
  </si>
  <si>
    <t>SET</t>
  </si>
  <si>
    <t>SEC</t>
  </si>
  <si>
    <t>REG</t>
  </si>
  <si>
    <t>PAR</t>
  </si>
  <si>
    <t>HC</t>
  </si>
  <si>
    <t>Household Consumption</t>
  </si>
  <si>
    <t>Government Consumption</t>
  </si>
  <si>
    <t>GC</t>
  </si>
  <si>
    <t>Investment</t>
  </si>
  <si>
    <t>INV</t>
  </si>
  <si>
    <t>Exports</t>
  </si>
  <si>
    <t>EXP</t>
  </si>
  <si>
    <t>Total Demand</t>
  </si>
  <si>
    <t>TD</t>
  </si>
  <si>
    <t>Capital</t>
  </si>
  <si>
    <t>Indirect Taxes</t>
  </si>
  <si>
    <t>Imports</t>
  </si>
  <si>
    <t>IMP</t>
  </si>
  <si>
    <t>TS</t>
  </si>
  <si>
    <t>Total Supply</t>
  </si>
  <si>
    <t>Go to SEC</t>
  </si>
  <si>
    <t>Go to REG</t>
  </si>
  <si>
    <t>Go to INDC</t>
  </si>
  <si>
    <t>Go to HC</t>
  </si>
  <si>
    <t>Go to GC</t>
  </si>
  <si>
    <t>Go to INV</t>
  </si>
  <si>
    <t>Go to EXPRTS</t>
  </si>
  <si>
    <t>Go to CAP</t>
  </si>
  <si>
    <t>Go to IMPRTS</t>
  </si>
  <si>
    <t>Go to EXPBIL</t>
  </si>
  <si>
    <t>Go to LH</t>
  </si>
  <si>
    <t>Go to LAB_FRC_TOT</t>
  </si>
  <si>
    <t>Go to RLTLR</t>
  </si>
  <si>
    <t>Go to A0INV</t>
  </si>
  <si>
    <t>Go to A1INV</t>
  </si>
  <si>
    <t>Go to DECL</t>
  </si>
  <si>
    <t>Go to Capital Stock</t>
  </si>
  <si>
    <t>Go to PD</t>
  </si>
  <si>
    <t>Go to SN0</t>
  </si>
  <si>
    <t>Go to SN1</t>
  </si>
  <si>
    <t>Go to SN2</t>
  </si>
  <si>
    <t>Go to SN3</t>
  </si>
  <si>
    <t>Go to SN4</t>
  </si>
  <si>
    <t>Go to SN5</t>
  </si>
  <si>
    <t>Go to SNINV</t>
  </si>
  <si>
    <t>Go to SIGMAX</t>
  </si>
  <si>
    <t>Go to SIGMAI</t>
  </si>
  <si>
    <t>Go to HCFU</t>
  </si>
  <si>
    <t>Go to eehc</t>
  </si>
  <si>
    <t>Go to FRISCH</t>
  </si>
  <si>
    <t>Go to TCINV</t>
  </si>
  <si>
    <t>Go to INDEX</t>
  </si>
  <si>
    <t>Sectors of the model</t>
  </si>
  <si>
    <t>Go to Data</t>
  </si>
  <si>
    <t>Regions of the model</t>
  </si>
  <si>
    <t>Intermediate Consumption</t>
  </si>
  <si>
    <t>Go to LAB</t>
  </si>
  <si>
    <t>Go to INST_FSEFA</t>
  </si>
  <si>
    <t>Go to INST_FGRB</t>
  </si>
  <si>
    <t>Go to INVM</t>
  </si>
  <si>
    <t>Labour</t>
  </si>
  <si>
    <t>Bilateral Exports</t>
  </si>
  <si>
    <t>Factor income by institutional agent</t>
  </si>
  <si>
    <t>Government revenues and expenditures</t>
  </si>
  <si>
    <t>Working Hours</t>
  </si>
  <si>
    <t>Labour Force</t>
  </si>
  <si>
    <t>Real Interest rate</t>
  </si>
  <si>
    <t>Scale Parameter in the investment function</t>
  </si>
  <si>
    <t>Speed of adjustment parameter in the investment function</t>
  </si>
  <si>
    <t>Depreciation rate</t>
  </si>
  <si>
    <t>Capital Stock</t>
  </si>
  <si>
    <t>Investment Matrix</t>
  </si>
  <si>
    <t>Share of investment financing</t>
  </si>
  <si>
    <t>Prices</t>
  </si>
  <si>
    <t>Elasticity</t>
  </si>
  <si>
    <t>Consumption Matrix</t>
  </si>
  <si>
    <t>Income Elasticities</t>
  </si>
  <si>
    <t>Frisch parameter</t>
  </si>
  <si>
    <t>Description</t>
  </si>
  <si>
    <t>R1</t>
  </si>
  <si>
    <t>R2</t>
  </si>
  <si>
    <t>R3</t>
  </si>
  <si>
    <t>Region 1</t>
  </si>
  <si>
    <t>Region 2</t>
  </si>
  <si>
    <t>Region 3</t>
  </si>
  <si>
    <t>Energy</t>
  </si>
  <si>
    <t>AGR</t>
  </si>
  <si>
    <t>ENE</t>
  </si>
  <si>
    <t>Industry</t>
  </si>
  <si>
    <t>IND</t>
  </si>
  <si>
    <t>Transport</t>
  </si>
  <si>
    <t>TRA</t>
  </si>
  <si>
    <t>Services</t>
  </si>
  <si>
    <t>PV_equipment</t>
  </si>
  <si>
    <t>CON</t>
  </si>
  <si>
    <t>SRV</t>
  </si>
  <si>
    <t>LAB</t>
  </si>
  <si>
    <t>TAX</t>
  </si>
  <si>
    <t>check</t>
  </si>
  <si>
    <t>Go to TAX</t>
  </si>
  <si>
    <t>CAL_hc</t>
  </si>
  <si>
    <t>CAL_gc</t>
  </si>
  <si>
    <t>CAL_inv_v</t>
  </si>
  <si>
    <t>CAL_exprts</t>
  </si>
  <si>
    <t>CAL_cap</t>
  </si>
  <si>
    <t>CAL_lab</t>
  </si>
  <si>
    <t>CAL_tax</t>
  </si>
  <si>
    <t>CAL_imprts</t>
  </si>
  <si>
    <t>CAL_expbil</t>
  </si>
  <si>
    <t>CAL_inst_fsefa</t>
  </si>
  <si>
    <t>CAL_inst_fgrb</t>
  </si>
  <si>
    <t>CAL_lh</t>
  </si>
  <si>
    <t>CAL_lab_frc_tot</t>
  </si>
  <si>
    <t>CAL_rltlr</t>
  </si>
  <si>
    <t>CAL_a0inv</t>
  </si>
  <si>
    <t>CAL_a1inv</t>
  </si>
  <si>
    <t>CAL_decl</t>
  </si>
  <si>
    <t>CAL_Capital_Stock</t>
  </si>
  <si>
    <t>CAL_invm</t>
  </si>
  <si>
    <t>CAL_tcinv</t>
  </si>
  <si>
    <t>CAL_PD</t>
  </si>
  <si>
    <t>CAL_sn0</t>
  </si>
  <si>
    <t>CAL_sn1</t>
  </si>
  <si>
    <t>CAL_sn2</t>
  </si>
  <si>
    <t>CAL_sn3</t>
  </si>
  <si>
    <t>CAL_sn4</t>
  </si>
  <si>
    <t>CAL_sn5</t>
  </si>
  <si>
    <t>CAL_sninv</t>
  </si>
  <si>
    <t>CAL_sigmax</t>
  </si>
  <si>
    <t>CAL_sigmai</t>
  </si>
  <si>
    <t>CAL_hcfu</t>
  </si>
  <si>
    <t>CAL_eehc</t>
  </si>
  <si>
    <t>CAL_frisch</t>
  </si>
  <si>
    <t>CAL_indc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</si>
</sst>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%"/>
  </numFmts>
  <fonts count="1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b/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b/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5" xfId="0" quotePrefix="1" applyFill="1" applyBorder="1"/>
    <xf numFmtId="0" fontId="1" fillId="2" borderId="7" xfId="0" quotePrefix="1" applyFont="1" applyFill="1" applyBorder="1"/>
    <xf numFmtId="0" fontId="0" fillId="2" borderId="8" xfId="0" quotePrefix="1" applyFill="1" applyBorder="1"/>
    <xf numFmtId="0" fontId="1" fillId="2" borderId="9" xfId="0" quotePrefix="1" applyFont="1" applyFill="1" applyBorder="1"/>
    <xf numFmtId="0" fontId="0" fillId="2" borderId="10" xfId="0" quotePrefix="1" applyFill="1" applyBorder="1"/>
    <xf numFmtId="0" fontId="1" fillId="2" borderId="12" xfId="0" quotePrefix="1" applyFon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 textRotation="90" wrapText="1"/>
    </xf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1" fillId="2" borderId="13" xfId="0" applyFont="1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3" fillId="3" borderId="0" xfId="1" applyFont="1" applyFill="1"/>
    <xf numFmtId="0" fontId="0" fillId="2" borderId="13" xfId="0" quotePrefix="1" applyFill="1" applyBorder="1"/>
    <xf numFmtId="0" fontId="0" fillId="2" borderId="14" xfId="0" quotePrefix="1" applyFill="1" applyBorder="1"/>
    <xf numFmtId="0" fontId="0" fillId="2" borderId="15" xfId="0" quotePrefix="1" applyFill="1" applyBorder="1"/>
    <xf numFmtId="0" fontId="0" fillId="0" borderId="5" xfId="0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2" fillId="2" borderId="13" xfId="1" applyFill="1" applyBorder="1"/>
    <xf numFmtId="0" fontId="2" fillId="2" borderId="14" xfId="1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6" xfId="0" quotePrefix="1" applyFill="1" applyBorder="1"/>
    <xf numFmtId="0" fontId="0" fillId="2" borderId="11" xfId="0" quotePrefix="1" applyFill="1" applyBorder="1"/>
    <xf numFmtId="0" fontId="1" fillId="2" borderId="5" xfId="0" applyFont="1" applyFill="1" applyBorder="1"/>
    <xf numFmtId="0" fontId="1" fillId="2" borderId="0" xfId="0" applyFont="1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2" fontId="0" fillId="2" borderId="0" xfId="0" applyNumberFormat="1" applyFill="1"/>
    <xf numFmtId="0" fontId="0" fillId="2" borderId="7" xfId="0" applyFill="1" applyBorder="1"/>
    <xf numFmtId="0" fontId="0" fillId="2" borderId="0" xfId="0" quotePrefix="1" applyFill="1"/>
    <xf numFmtId="0" fontId="6" fillId="5" borderId="1" xfId="0" applyFont="1" applyFill="1" applyBorder="1" applyAlignment="1">
      <alignment horizontal="center" vertical="center" wrapText="1"/>
    </xf>
    <xf numFmtId="165" fontId="0" fillId="2" borderId="11" xfId="0" applyNumberFormat="1" applyFill="1" applyBorder="1"/>
    <xf numFmtId="165" fontId="0" fillId="2" borderId="12" xfId="0" applyNumberFormat="1" applyFill="1" applyBorder="1"/>
    <xf numFmtId="165" fontId="7" fillId="2" borderId="11" xfId="0" applyNumberFormat="1" applyFont="1" applyFill="1" applyBorder="1"/>
    <xf numFmtId="165" fontId="7" fillId="2" borderId="12" xfId="0" applyNumberFormat="1" applyFont="1" applyFill="1" applyBorder="1"/>
    <xf numFmtId="0" fontId="1" fillId="2" borderId="13" xfId="0" applyFont="1" applyFill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/>
    <xf numFmtId="0" fontId="7" fillId="0" borderId="0" xfId="0" applyFont="1"/>
    <xf numFmtId="165" fontId="7" fillId="2" borderId="6" xfId="0" applyNumberFormat="1" applyFont="1" applyFill="1" applyBorder="1"/>
    <xf numFmtId="165" fontId="7" fillId="2" borderId="7" xfId="0" applyNumberFormat="1" applyFont="1" applyFill="1" applyBorder="1"/>
    <xf numFmtId="165" fontId="7" fillId="2" borderId="5" xfId="0" applyNumberFormat="1" applyFont="1" applyFill="1" applyBorder="1"/>
    <xf numFmtId="165" fontId="7" fillId="2" borderId="0" xfId="0" applyNumberFormat="1" applyFont="1" applyFill="1"/>
    <xf numFmtId="165" fontId="7" fillId="2" borderId="9" xfId="0" applyNumberFormat="1" applyFont="1" applyFill="1" applyBorder="1"/>
    <xf numFmtId="165" fontId="7" fillId="2" borderId="8" xfId="0" applyNumberFormat="1" applyFont="1" applyFill="1" applyBorder="1"/>
    <xf numFmtId="165" fontId="7" fillId="2" borderId="10" xfId="0" applyNumberFormat="1" applyFont="1" applyFill="1" applyBorder="1"/>
    <xf numFmtId="165" fontId="7" fillId="0" borderId="0" xfId="0" applyNumberFormat="1" applyFont="1"/>
    <xf numFmtId="165" fontId="9" fillId="2" borderId="13" xfId="0" applyNumberFormat="1" applyFont="1" applyFill="1" applyBorder="1"/>
    <xf numFmtId="165" fontId="9" fillId="2" borderId="14" xfId="0" applyNumberFormat="1" applyFont="1" applyFill="1" applyBorder="1"/>
    <xf numFmtId="165" fontId="9" fillId="2" borderId="15" xfId="0" applyNumberFormat="1" applyFont="1" applyFill="1" applyBorder="1"/>
    <xf numFmtId="165" fontId="9" fillId="2" borderId="11" xfId="0" applyNumberFormat="1" applyFont="1" applyFill="1" applyBorder="1"/>
    <xf numFmtId="165" fontId="9" fillId="2" borderId="12" xfId="0" applyNumberFormat="1" applyFont="1" applyFill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65" fontId="7" fillId="0" borderId="4" xfId="0" applyNumberFormat="1" applyFont="1" applyBorder="1"/>
    <xf numFmtId="166" fontId="11" fillId="0" borderId="2" xfId="0" applyNumberFormat="1" applyFont="1" applyBorder="1"/>
    <xf numFmtId="166" fontId="11" fillId="0" borderId="3" xfId="0" applyNumberFormat="1" applyFont="1" applyBorder="1"/>
    <xf numFmtId="166" fontId="11" fillId="0" borderId="4" xfId="0" applyNumberFormat="1" applyFont="1" applyBorder="1"/>
    <xf numFmtId="165" fontId="10" fillId="2" borderId="13" xfId="0" applyNumberFormat="1" applyFont="1" applyFill="1" applyBorder="1"/>
    <xf numFmtId="165" fontId="10" fillId="2" borderId="14" xfId="0" applyNumberFormat="1" applyFont="1" applyFill="1" applyBorder="1"/>
    <xf numFmtId="165" fontId="10" fillId="2" borderId="15" xfId="0" applyNumberFormat="1" applyFont="1" applyFill="1" applyBorder="1"/>
    <xf numFmtId="165" fontId="0" fillId="0" borderId="0" xfId="0" applyNumberFormat="1"/>
    <xf numFmtId="165" fontId="10" fillId="2" borderId="11" xfId="0" applyNumberFormat="1" applyFont="1" applyFill="1" applyBorder="1"/>
    <xf numFmtId="165" fontId="10" fillId="2" borderId="12" xfId="0" applyNumberFormat="1" applyFont="1" applyFill="1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9" fontId="0" fillId="2" borderId="6" xfId="0" applyNumberFormat="1" applyFill="1" applyBorder="1"/>
    <xf numFmtId="9" fontId="0" fillId="2" borderId="0" xfId="0" applyNumberFormat="1" applyFill="1"/>
    <xf numFmtId="9" fontId="0" fillId="2" borderId="11" xfId="0" applyNumberFormat="1" applyFill="1" applyBorder="1"/>
    <xf numFmtId="9" fontId="0" fillId="2" borderId="7" xfId="0" applyNumberFormat="1" applyFill="1" applyBorder="1"/>
    <xf numFmtId="9" fontId="0" fillId="2" borderId="9" xfId="0" applyNumberFormat="1" applyFill="1" applyBorder="1"/>
    <xf numFmtId="9" fontId="0" fillId="2" borderId="12" xfId="0" applyNumberFormat="1" applyFill="1" applyBorder="1"/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0" xfId="0" applyNumberFormat="1" applyFill="1"/>
    <xf numFmtId="165" fontId="0" fillId="2" borderId="9" xfId="0" applyNumberFormat="1" applyFill="1" applyBorder="1"/>
    <xf numFmtId="166" fontId="0" fillId="2" borderId="6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165" fontId="7" fillId="2" borderId="15" xfId="0" applyNumberFormat="1" applyFont="1" applyFill="1" applyBorder="1"/>
    <xf numFmtId="165" fontId="1" fillId="0" borderId="1" xfId="0" applyNumberFormat="1" applyFont="1" applyBorder="1"/>
    <xf numFmtId="166" fontId="0" fillId="2" borderId="5" xfId="0" applyNumberFormat="1" applyFill="1" applyBorder="1"/>
    <xf numFmtId="165" fontId="0" fillId="2" borderId="5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4" fontId="0" fillId="2" borderId="3" xfId="0" applyNumberFormat="1" applyFill="1" applyBorder="1"/>
    <xf numFmtId="164" fontId="0" fillId="2" borderId="4" xfId="0" applyNumberFormat="1" applyFill="1" applyBorder="1"/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7" fontId="0" fillId="2" borderId="2" xfId="2" applyNumberFormat="1" applyFont="1" applyFill="1" applyBorder="1" applyAlignment="1">
      <alignment horizontal="center"/>
    </xf>
    <xf numFmtId="167" fontId="0" fillId="2" borderId="3" xfId="2" applyNumberFormat="1" applyFont="1" applyFill="1" applyBorder="1" applyAlignment="1">
      <alignment horizontal="center"/>
    </xf>
    <xf numFmtId="167" fontId="0" fillId="2" borderId="4" xfId="2" applyNumberFormat="1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165" fontId="0" fillId="6" borderId="6" xfId="0" applyNumberFormat="1" applyFill="1" applyBorder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6" fontId="0" fillId="2" borderId="8" xfId="0" applyNumberFormat="1" applyFill="1" applyBorder="1"/>
    <xf numFmtId="166" fontId="0" fillId="2" borderId="0" xfId="0" applyNumberFormat="1" applyFill="1"/>
    <xf numFmtId="166" fontId="0" fillId="2" borderId="11" xfId="0" applyNumberFormat="1" applyFill="1" applyBorder="1"/>
    <xf numFmtId="166" fontId="0" fillId="2" borderId="7" xfId="0" applyNumberFormat="1" applyFill="1" applyBorder="1"/>
    <xf numFmtId="166" fontId="0" fillId="2" borderId="9" xfId="0" applyNumberFormat="1" applyFill="1" applyBorder="1"/>
    <xf numFmtId="166" fontId="0" fillId="2" borderId="12" xfId="0" applyNumberFormat="1" applyFill="1" applyBorder="1"/>
    <xf numFmtId="166" fontId="0" fillId="2" borderId="10" xfId="0" applyNumberFormat="1" applyFill="1" applyBorder="1"/>
    <xf numFmtId="0" fontId="0" fillId="2" borderId="5" xfId="0" quotePrefix="1" applyFill="1" applyBorder="1" applyAlignment="1">
      <alignment horizontal="center"/>
    </xf>
    <xf numFmtId="0" fontId="0" fillId="2" borderId="2" xfId="0" quotePrefix="1" applyFill="1" applyBorder="1"/>
    <xf numFmtId="164" fontId="0" fillId="2" borderId="2" xfId="0" applyNumberFormat="1" applyFill="1" applyBorder="1"/>
    <xf numFmtId="165" fontId="1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D46-3B67-4CA3-B2C3-D3B62C61E7C2}">
  <dimension ref="A1:N21"/>
  <sheetViews>
    <sheetView workbookViewId="0">
      <selection activeCell="C18" sqref="C18"/>
    </sheetView>
  </sheetViews>
  <sheetFormatPr defaultRowHeight="15" x14ac:dyDescent="0.25"/>
  <cols>
    <col min="1" max="1" width="14.42578125" bestFit="1" customWidth="1"/>
  </cols>
  <sheetData>
    <row r="1" spans="1:14" ht="80.25" customHeight="1" x14ac:dyDescent="0.25">
      <c r="A1" s="65" t="s">
        <v>91</v>
      </c>
      <c r="B1" s="1"/>
      <c r="C1" s="18" t="s">
        <v>0</v>
      </c>
      <c r="D1" s="19" t="s">
        <v>97</v>
      </c>
      <c r="E1" s="19" t="s">
        <v>100</v>
      </c>
      <c r="F1" s="19" t="s">
        <v>1</v>
      </c>
      <c r="G1" s="19" t="s">
        <v>102</v>
      </c>
      <c r="H1" s="19" t="s">
        <v>104</v>
      </c>
      <c r="I1" s="19" t="s">
        <v>105</v>
      </c>
      <c r="J1" s="16" t="s">
        <v>17</v>
      </c>
      <c r="K1" s="17" t="s">
        <v>18</v>
      </c>
      <c r="L1" s="17" t="s">
        <v>20</v>
      </c>
      <c r="M1" s="17" t="s">
        <v>22</v>
      </c>
      <c r="N1" s="27" t="s">
        <v>24</v>
      </c>
    </row>
    <row r="2" spans="1:14" x14ac:dyDescent="0.25">
      <c r="C2" s="13" t="s">
        <v>98</v>
      </c>
      <c r="D2" s="14" t="s">
        <v>99</v>
      </c>
      <c r="E2" s="14" t="s">
        <v>101</v>
      </c>
      <c r="F2" s="14" t="s">
        <v>106</v>
      </c>
      <c r="G2" s="14" t="s">
        <v>103</v>
      </c>
      <c r="H2" s="14" t="s">
        <v>107</v>
      </c>
      <c r="I2" s="14" t="s">
        <v>2</v>
      </c>
      <c r="J2" s="13" t="s">
        <v>16</v>
      </c>
      <c r="K2" s="14" t="s">
        <v>19</v>
      </c>
      <c r="L2" s="14" t="s">
        <v>21</v>
      </c>
      <c r="M2" s="14" t="s">
        <v>23</v>
      </c>
      <c r="N2" s="70" t="s">
        <v>25</v>
      </c>
    </row>
    <row r="3" spans="1:14" x14ac:dyDescent="0.25">
      <c r="A3" s="20" t="s">
        <v>0</v>
      </c>
      <c r="B3" s="21" t="s">
        <v>98</v>
      </c>
      <c r="C3" s="74">
        <v>10</v>
      </c>
      <c r="D3" s="74">
        <v>1</v>
      </c>
      <c r="E3" s="74">
        <v>1</v>
      </c>
      <c r="F3" s="74">
        <v>1</v>
      </c>
      <c r="G3" s="74">
        <v>1</v>
      </c>
      <c r="H3" s="74">
        <v>5</v>
      </c>
      <c r="I3" s="75">
        <v>1</v>
      </c>
      <c r="J3" s="76">
        <v>72</v>
      </c>
      <c r="K3" s="74">
        <v>1</v>
      </c>
      <c r="L3" s="74">
        <v>1</v>
      </c>
      <c r="M3" s="74">
        <f>SUMIFS(Bilateral_Trade!$C$3:$C$23,Bilateral_Trade!$B$3:$B$23,$A$1,Bilateral_Trade!$A$3:$A$23,$B3)+SUMIFS(Bilateral_Trade!$D$3:$D$23,Bilateral_Trade!$B$3:$B$23,$A$1,Bilateral_Trade!$A$3:$A$23,$B3)+SUMIFS(Bilateral_Trade!$E$3:$E$23,Bilateral_Trade!$B$3:$B$23,$A$1,Bilateral_Trade!$A$3:$A$23,$B3)</f>
        <v>6</v>
      </c>
      <c r="N3" s="82">
        <f>SUM(C3:M3)</f>
        <v>100</v>
      </c>
    </row>
    <row r="4" spans="1:14" x14ac:dyDescent="0.25">
      <c r="A4" s="22" t="s">
        <v>97</v>
      </c>
      <c r="B4" s="23" t="s">
        <v>99</v>
      </c>
      <c r="C4" s="77">
        <v>22</v>
      </c>
      <c r="D4" s="77">
        <v>20</v>
      </c>
      <c r="E4" s="77">
        <v>20</v>
      </c>
      <c r="F4" s="77">
        <v>5</v>
      </c>
      <c r="G4" s="77">
        <v>40</v>
      </c>
      <c r="H4" s="77">
        <v>20</v>
      </c>
      <c r="I4" s="78">
        <v>1</v>
      </c>
      <c r="J4" s="79">
        <v>40</v>
      </c>
      <c r="K4" s="77">
        <v>10</v>
      </c>
      <c r="L4" s="77">
        <v>15</v>
      </c>
      <c r="M4" s="77">
        <f>SUMIFS(Bilateral_Trade!$C$3:$C$23,Bilateral_Trade!$B$3:$B$23,$A$1,Bilateral_Trade!$A$3:$A$23,$B4)+SUMIFS(Bilateral_Trade!$D$3:$D$23,Bilateral_Trade!$B$3:$B$23,$A$1,Bilateral_Trade!$A$3:$A$23,$B4)+SUMIFS(Bilateral_Trade!$E$3:$E$23,Bilateral_Trade!$B$3:$B$23,$A$1,Bilateral_Trade!$A$3:$A$23,$B4)</f>
        <v>7</v>
      </c>
      <c r="N4" s="83">
        <f t="shared" ref="N4:N9" si="0">SUM(C4:M4)</f>
        <v>200</v>
      </c>
    </row>
    <row r="5" spans="1:14" x14ac:dyDescent="0.25">
      <c r="A5" s="22" t="s">
        <v>100</v>
      </c>
      <c r="B5" s="23" t="s">
        <v>101</v>
      </c>
      <c r="C5" s="77">
        <v>5</v>
      </c>
      <c r="D5" s="77">
        <v>5</v>
      </c>
      <c r="E5" s="77">
        <v>30</v>
      </c>
      <c r="F5" s="77">
        <v>20</v>
      </c>
      <c r="G5" s="77">
        <v>5</v>
      </c>
      <c r="H5" s="77">
        <v>10</v>
      </c>
      <c r="I5" s="78">
        <v>3</v>
      </c>
      <c r="J5" s="79">
        <v>60</v>
      </c>
      <c r="K5" s="77">
        <v>5</v>
      </c>
      <c r="L5" s="77">
        <v>40</v>
      </c>
      <c r="M5" s="77">
        <f>SUMIFS(Bilateral_Trade!$C$3:$C$23,Bilateral_Trade!$B$3:$B$23,$A$1,Bilateral_Trade!$A$3:$A$23,$B5)+SUMIFS(Bilateral_Trade!$D$3:$D$23,Bilateral_Trade!$B$3:$B$23,$A$1,Bilateral_Trade!$A$3:$A$23,$B5)+SUMIFS(Bilateral_Trade!$E$3:$E$23,Bilateral_Trade!$B$3:$B$23,$A$1,Bilateral_Trade!$A$3:$A$23,$B5)</f>
        <v>20</v>
      </c>
      <c r="N5" s="83">
        <f t="shared" si="0"/>
        <v>203</v>
      </c>
    </row>
    <row r="6" spans="1:14" x14ac:dyDescent="0.25">
      <c r="A6" s="22" t="s">
        <v>1</v>
      </c>
      <c r="B6" s="23" t="s">
        <v>106</v>
      </c>
      <c r="C6" s="77">
        <v>2</v>
      </c>
      <c r="D6" s="77">
        <v>2</v>
      </c>
      <c r="E6" s="77">
        <v>2</v>
      </c>
      <c r="F6" s="77">
        <v>50</v>
      </c>
      <c r="G6" s="77">
        <v>5</v>
      </c>
      <c r="H6" s="77">
        <v>5</v>
      </c>
      <c r="I6" s="78">
        <v>1</v>
      </c>
      <c r="J6" s="79">
        <v>10</v>
      </c>
      <c r="K6" s="77">
        <v>10</v>
      </c>
      <c r="L6" s="77">
        <v>150</v>
      </c>
      <c r="M6" s="77">
        <f>SUMIFS(Bilateral_Trade!$C$3:$C$23,Bilateral_Trade!$B$3:$B$23,$A$1,Bilateral_Trade!$A$3:$A$23,$B6)+SUMIFS(Bilateral_Trade!$D$3:$D$23,Bilateral_Trade!$B$3:$B$23,$A$1,Bilateral_Trade!$A$3:$A$23,$B6)+SUMIFS(Bilateral_Trade!$E$3:$E$23,Bilateral_Trade!$B$3:$B$23,$A$1,Bilateral_Trade!$A$3:$A$23,$B6)</f>
        <v>9</v>
      </c>
      <c r="N6" s="83">
        <f t="shared" si="0"/>
        <v>246</v>
      </c>
    </row>
    <row r="7" spans="1:14" x14ac:dyDescent="0.25">
      <c r="A7" s="22" t="s">
        <v>102</v>
      </c>
      <c r="B7" s="23" t="s">
        <v>103</v>
      </c>
      <c r="C7" s="77">
        <v>10</v>
      </c>
      <c r="D7" s="77">
        <v>10</v>
      </c>
      <c r="E7" s="77">
        <v>10</v>
      </c>
      <c r="F7" s="77">
        <v>10</v>
      </c>
      <c r="G7" s="77">
        <v>20</v>
      </c>
      <c r="H7" s="77">
        <v>10</v>
      </c>
      <c r="I7" s="78">
        <v>1</v>
      </c>
      <c r="J7" s="79">
        <v>30</v>
      </c>
      <c r="K7" s="77">
        <v>5</v>
      </c>
      <c r="L7" s="77">
        <v>10</v>
      </c>
      <c r="M7" s="77">
        <f>SUMIFS(Bilateral_Trade!$C$3:$C$23,Bilateral_Trade!$B$3:$B$23,$A$1,Bilateral_Trade!$A$3:$A$23,$B7)+SUMIFS(Bilateral_Trade!$D$3:$D$23,Bilateral_Trade!$B$3:$B$23,$A$1,Bilateral_Trade!$A$3:$A$23,$B7)+SUMIFS(Bilateral_Trade!$E$3:$E$23,Bilateral_Trade!$B$3:$B$23,$A$1,Bilateral_Trade!$A$3:$A$23,$B7)</f>
        <v>2</v>
      </c>
      <c r="N7" s="83">
        <f t="shared" si="0"/>
        <v>118</v>
      </c>
    </row>
    <row r="8" spans="1:14" x14ac:dyDescent="0.25">
      <c r="A8" s="22" t="s">
        <v>104</v>
      </c>
      <c r="B8" s="23" t="s">
        <v>107</v>
      </c>
      <c r="C8" s="77">
        <v>10</v>
      </c>
      <c r="D8" s="77">
        <v>5</v>
      </c>
      <c r="E8" s="77">
        <v>40</v>
      </c>
      <c r="F8" s="77">
        <v>40</v>
      </c>
      <c r="G8" s="77">
        <v>10</v>
      </c>
      <c r="H8" s="77">
        <v>40</v>
      </c>
      <c r="I8" s="78">
        <v>2</v>
      </c>
      <c r="J8" s="79">
        <v>80</v>
      </c>
      <c r="K8" s="77">
        <v>60</v>
      </c>
      <c r="L8" s="77">
        <v>5</v>
      </c>
      <c r="M8" s="77">
        <f>SUMIFS(Bilateral_Trade!$C$3:$C$23,Bilateral_Trade!$B$3:$B$23,$A$1,Bilateral_Trade!$A$3:$A$23,$B8)+SUMIFS(Bilateral_Trade!$D$3:$D$23,Bilateral_Trade!$B$3:$B$23,$A$1,Bilateral_Trade!$A$3:$A$23,$B8)+SUMIFS(Bilateral_Trade!$E$3:$E$23,Bilateral_Trade!$B$3:$B$23,$A$1,Bilateral_Trade!$A$3:$A$23,$B8)</f>
        <v>2</v>
      </c>
      <c r="N8" s="83">
        <f t="shared" si="0"/>
        <v>294</v>
      </c>
    </row>
    <row r="9" spans="1:14" x14ac:dyDescent="0.25">
      <c r="A9" s="24" t="s">
        <v>105</v>
      </c>
      <c r="B9" s="25" t="s">
        <v>2</v>
      </c>
      <c r="C9" s="68">
        <v>1</v>
      </c>
      <c r="D9" s="68">
        <v>1</v>
      </c>
      <c r="E9" s="68">
        <v>9</v>
      </c>
      <c r="F9" s="68">
        <v>1</v>
      </c>
      <c r="G9" s="68">
        <v>1</v>
      </c>
      <c r="H9" s="68">
        <v>2</v>
      </c>
      <c r="I9" s="69">
        <v>6</v>
      </c>
      <c r="J9" s="80">
        <v>2</v>
      </c>
      <c r="K9" s="68">
        <v>8</v>
      </c>
      <c r="L9" s="68">
        <v>68</v>
      </c>
      <c r="M9" s="68">
        <f>SUMIFS(Bilateral_Trade!$C$3:$C$23,Bilateral_Trade!$B$3:$B$23,$A$1,Bilateral_Trade!$A$3:$A$23,$B9)+SUMIFS(Bilateral_Trade!$D$3:$D$23,Bilateral_Trade!$B$3:$B$23,$A$1,Bilateral_Trade!$A$3:$A$23,$B9)+SUMIFS(Bilateral_Trade!$E$3:$E$23,Bilateral_Trade!$B$3:$B$23,$A$1,Bilateral_Trade!$A$3:$A$23,$B9)</f>
        <v>5</v>
      </c>
      <c r="N9" s="84">
        <f t="shared" si="0"/>
        <v>104</v>
      </c>
    </row>
    <row r="10" spans="1:14" x14ac:dyDescent="0.25">
      <c r="A10" s="28" t="s">
        <v>26</v>
      </c>
      <c r="B10" s="34" t="s">
        <v>4</v>
      </c>
      <c r="C10" s="77">
        <v>10</v>
      </c>
      <c r="D10" s="77">
        <v>25</v>
      </c>
      <c r="E10" s="77">
        <v>30</v>
      </c>
      <c r="F10" s="77">
        <v>35</v>
      </c>
      <c r="G10" s="77">
        <v>12</v>
      </c>
      <c r="H10" s="77">
        <v>60</v>
      </c>
      <c r="I10" s="78">
        <v>10</v>
      </c>
      <c r="J10" s="81"/>
      <c r="K10" s="81"/>
      <c r="L10" s="81"/>
      <c r="M10" s="81"/>
      <c r="N10" s="73"/>
    </row>
    <row r="11" spans="1:14" x14ac:dyDescent="0.25">
      <c r="A11" s="29" t="s">
        <v>72</v>
      </c>
      <c r="B11" s="35" t="s">
        <v>108</v>
      </c>
      <c r="C11" s="68">
        <v>10</v>
      </c>
      <c r="D11" s="68">
        <v>25</v>
      </c>
      <c r="E11" s="68">
        <v>30</v>
      </c>
      <c r="F11" s="68">
        <v>62</v>
      </c>
      <c r="G11" s="68">
        <v>13</v>
      </c>
      <c r="H11" s="68">
        <v>122</v>
      </c>
      <c r="I11" s="69">
        <v>4</v>
      </c>
      <c r="J11" s="81"/>
      <c r="K11" s="81"/>
      <c r="L11" s="81"/>
      <c r="M11" s="81"/>
      <c r="N11" s="73"/>
    </row>
    <row r="12" spans="1:14" x14ac:dyDescent="0.25">
      <c r="A12" s="28" t="s">
        <v>27</v>
      </c>
      <c r="B12" s="34" t="s">
        <v>109</v>
      </c>
      <c r="C12" s="68">
        <v>8</v>
      </c>
      <c r="D12" s="68">
        <v>54</v>
      </c>
      <c r="E12" s="68">
        <v>7</v>
      </c>
      <c r="F12" s="68">
        <v>10</v>
      </c>
      <c r="G12" s="68">
        <v>5</v>
      </c>
      <c r="H12" s="68">
        <v>17</v>
      </c>
      <c r="I12" s="69">
        <v>1</v>
      </c>
      <c r="J12" s="81"/>
      <c r="K12" s="81"/>
      <c r="L12" s="81"/>
      <c r="M12" s="81"/>
      <c r="N12" s="73"/>
    </row>
    <row r="13" spans="1:14" x14ac:dyDescent="0.25">
      <c r="A13" s="28" t="s">
        <v>28</v>
      </c>
      <c r="B13" s="34" t="s">
        <v>29</v>
      </c>
      <c r="C13" s="68">
        <f>SUMIFS(Bilateral_Trade!$C$3:$C$23,Bilateral_Trade!$A$3:$A$23,C$2)</f>
        <v>12</v>
      </c>
      <c r="D13" s="68">
        <f>SUMIFS(Bilateral_Trade!$C$3:$C$23,Bilateral_Trade!$A$3:$A$23,D$2)</f>
        <v>52</v>
      </c>
      <c r="E13" s="68">
        <f>SUMIFS(Bilateral_Trade!$C$3:$C$23,Bilateral_Trade!$A$3:$A$23,E$2)</f>
        <v>24</v>
      </c>
      <c r="F13" s="68">
        <f>SUMIFS(Bilateral_Trade!$C$3:$C$23,Bilateral_Trade!$A$3:$A$23,F$2)</f>
        <v>12</v>
      </c>
      <c r="G13" s="68">
        <f>SUMIFS(Bilateral_Trade!$C$3:$C$23,Bilateral_Trade!$A$3:$A$23,G$2)</f>
        <v>6</v>
      </c>
      <c r="H13" s="68">
        <f>SUMIFS(Bilateral_Trade!$C$3:$C$23,Bilateral_Trade!$A$3:$A$23,H$2)</f>
        <v>3</v>
      </c>
      <c r="I13" s="69">
        <f>SUMIFS(Bilateral_Trade!$C$3:$C$23,Bilateral_Trade!$A$3:$A$23,I$2)</f>
        <v>74</v>
      </c>
    </row>
    <row r="14" spans="1:14" x14ac:dyDescent="0.25">
      <c r="A14" s="32" t="s">
        <v>31</v>
      </c>
      <c r="B14" s="36" t="s">
        <v>30</v>
      </c>
      <c r="C14" s="85">
        <f>SUM(C3:C13)</f>
        <v>100</v>
      </c>
      <c r="D14" s="85">
        <f t="shared" ref="D14:I14" si="1">SUM(D3:D13)</f>
        <v>200</v>
      </c>
      <c r="E14" s="85">
        <f t="shared" si="1"/>
        <v>203</v>
      </c>
      <c r="F14" s="85">
        <f t="shared" si="1"/>
        <v>246</v>
      </c>
      <c r="G14" s="85">
        <f t="shared" si="1"/>
        <v>118</v>
      </c>
      <c r="H14" s="85">
        <f t="shared" si="1"/>
        <v>294</v>
      </c>
      <c r="I14" s="86">
        <f t="shared" si="1"/>
        <v>104</v>
      </c>
    </row>
    <row r="15" spans="1:14" x14ac:dyDescent="0.25">
      <c r="B15" s="71" t="s">
        <v>25</v>
      </c>
      <c r="C15" s="87">
        <f t="array" ref="C15:I15">TRANSPOSE(N3:N9)</f>
        <v>100</v>
      </c>
      <c r="D15" s="88">
        <v>200</v>
      </c>
      <c r="E15" s="88">
        <v>203</v>
      </c>
      <c r="F15" s="88">
        <v>246</v>
      </c>
      <c r="G15" s="88">
        <v>118</v>
      </c>
      <c r="H15" s="88">
        <v>294</v>
      </c>
      <c r="I15" s="89">
        <v>104</v>
      </c>
    </row>
    <row r="16" spans="1:14" x14ac:dyDescent="0.25">
      <c r="B16" s="71" t="s">
        <v>110</v>
      </c>
      <c r="C16" s="90">
        <f>C14-C15</f>
        <v>0</v>
      </c>
      <c r="D16" s="91">
        <f t="shared" ref="D16:I16" si="2">D14-D15</f>
        <v>0</v>
      </c>
      <c r="E16" s="91">
        <f t="shared" si="2"/>
        <v>0</v>
      </c>
      <c r="F16" s="91">
        <f t="shared" si="2"/>
        <v>0</v>
      </c>
      <c r="G16" s="91">
        <f t="shared" si="2"/>
        <v>0</v>
      </c>
      <c r="H16" s="91">
        <f t="shared" si="2"/>
        <v>0</v>
      </c>
      <c r="I16" s="92">
        <f t="shared" si="2"/>
        <v>0</v>
      </c>
    </row>
    <row r="19" spans="3:9" x14ac:dyDescent="0.25">
      <c r="C19" s="96"/>
      <c r="D19" s="96"/>
      <c r="E19" s="96"/>
      <c r="F19" s="96"/>
      <c r="G19" s="96"/>
      <c r="H19" s="96"/>
      <c r="I19" s="96"/>
    </row>
    <row r="20" spans="3:9" x14ac:dyDescent="0.25">
      <c r="C20" s="96"/>
      <c r="D20" s="96"/>
      <c r="E20" s="96"/>
      <c r="F20" s="96"/>
      <c r="G20" s="96"/>
      <c r="H20" s="96"/>
      <c r="I20" s="96"/>
    </row>
    <row r="21" spans="3:9" x14ac:dyDescent="0.25">
      <c r="C21" s="156"/>
      <c r="D21" s="156"/>
      <c r="E21" s="156"/>
      <c r="F21" s="156"/>
      <c r="G21" s="156"/>
      <c r="H21" s="156"/>
      <c r="I21" s="1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5B9F-0D04-47AF-831D-DFB66378FC97}">
  <dimension ref="A1:N16"/>
  <sheetViews>
    <sheetView workbookViewId="0">
      <selection activeCell="L3" sqref="L3:L9"/>
    </sheetView>
  </sheetViews>
  <sheetFormatPr defaultRowHeight="15" x14ac:dyDescent="0.25"/>
  <cols>
    <col min="1" max="1" width="14.42578125" bestFit="1" customWidth="1"/>
  </cols>
  <sheetData>
    <row r="1" spans="1:14" ht="80.25" customHeight="1" x14ac:dyDescent="0.25">
      <c r="A1" s="65" t="s">
        <v>92</v>
      </c>
      <c r="B1" s="1"/>
      <c r="C1" s="18" t="s">
        <v>0</v>
      </c>
      <c r="D1" s="19" t="s">
        <v>97</v>
      </c>
      <c r="E1" s="19" t="s">
        <v>100</v>
      </c>
      <c r="F1" s="19" t="s">
        <v>1</v>
      </c>
      <c r="G1" s="19" t="s">
        <v>102</v>
      </c>
      <c r="H1" s="19" t="s">
        <v>104</v>
      </c>
      <c r="I1" s="19" t="s">
        <v>105</v>
      </c>
      <c r="J1" s="16" t="s">
        <v>17</v>
      </c>
      <c r="K1" s="17" t="s">
        <v>18</v>
      </c>
      <c r="L1" s="17" t="s">
        <v>20</v>
      </c>
      <c r="M1" s="17" t="s">
        <v>22</v>
      </c>
      <c r="N1" s="27" t="s">
        <v>24</v>
      </c>
    </row>
    <row r="2" spans="1:14" x14ac:dyDescent="0.25">
      <c r="C2" s="13" t="s">
        <v>98</v>
      </c>
      <c r="D2" s="14" t="s">
        <v>99</v>
      </c>
      <c r="E2" s="14" t="s">
        <v>101</v>
      </c>
      <c r="F2" s="14" t="s">
        <v>106</v>
      </c>
      <c r="G2" s="14" t="s">
        <v>103</v>
      </c>
      <c r="H2" s="14" t="s">
        <v>107</v>
      </c>
      <c r="I2" s="14" t="s">
        <v>2</v>
      </c>
      <c r="J2" s="13" t="s">
        <v>16</v>
      </c>
      <c r="K2" s="14" t="s">
        <v>19</v>
      </c>
      <c r="L2" s="14" t="s">
        <v>21</v>
      </c>
      <c r="M2" s="14" t="s">
        <v>23</v>
      </c>
      <c r="N2" s="70" t="s">
        <v>25</v>
      </c>
    </row>
    <row r="3" spans="1:14" x14ac:dyDescent="0.25">
      <c r="A3" s="20" t="s">
        <v>0</v>
      </c>
      <c r="B3" s="21" t="s">
        <v>98</v>
      </c>
      <c r="C3" s="74">
        <v>10</v>
      </c>
      <c r="D3" s="74">
        <v>1</v>
      </c>
      <c r="E3" s="74">
        <v>1</v>
      </c>
      <c r="F3" s="74">
        <v>1</v>
      </c>
      <c r="G3" s="74">
        <v>1</v>
      </c>
      <c r="H3" s="74">
        <v>5</v>
      </c>
      <c r="I3" s="75">
        <v>1</v>
      </c>
      <c r="J3" s="76">
        <v>72</v>
      </c>
      <c r="K3" s="74">
        <v>1</v>
      </c>
      <c r="L3" s="74">
        <v>1</v>
      </c>
      <c r="M3" s="74">
        <f>SUMIFS(Bilateral_Trade!$C$3:$C$23,Bilateral_Trade!$B$3:$B$23,$A$1,Bilateral_Trade!$A$3:$A$23,$B3)+SUMIFS(Bilateral_Trade!$D$3:$D$23,Bilateral_Trade!$B$3:$B$23,$A$1,Bilateral_Trade!$A$3:$A$23,$B3)+SUMIFS(Bilateral_Trade!$E$3:$E$23,Bilateral_Trade!$B$3:$B$23,$A$1,Bilateral_Trade!$A$3:$A$23,$B3)</f>
        <v>11</v>
      </c>
      <c r="N3" s="93">
        <f>SUM(C3:M3)</f>
        <v>105</v>
      </c>
    </row>
    <row r="4" spans="1:14" x14ac:dyDescent="0.25">
      <c r="A4" s="22" t="s">
        <v>97</v>
      </c>
      <c r="B4" s="23" t="s">
        <v>99</v>
      </c>
      <c r="C4" s="77">
        <v>22</v>
      </c>
      <c r="D4" s="77">
        <v>60</v>
      </c>
      <c r="E4" s="77">
        <v>20</v>
      </c>
      <c r="F4" s="77">
        <v>5</v>
      </c>
      <c r="G4" s="77">
        <v>40</v>
      </c>
      <c r="H4" s="77">
        <v>20</v>
      </c>
      <c r="I4" s="78">
        <v>1</v>
      </c>
      <c r="J4" s="79">
        <v>40</v>
      </c>
      <c r="K4" s="77">
        <v>10</v>
      </c>
      <c r="L4" s="77">
        <v>15</v>
      </c>
      <c r="M4" s="77">
        <f>SUMIFS(Bilateral_Trade!$C$3:$C$23,Bilateral_Trade!$B$3:$B$23,$A$1,Bilateral_Trade!$A$3:$A$23,$B4)+SUMIFS(Bilateral_Trade!$D$3:$D$23,Bilateral_Trade!$B$3:$B$23,$A$1,Bilateral_Trade!$A$3:$A$23,$B4)+SUMIFS(Bilateral_Trade!$E$3:$E$23,Bilateral_Trade!$B$3:$B$23,$A$1,Bilateral_Trade!$A$3:$A$23,$B4)</f>
        <v>70</v>
      </c>
      <c r="N4" s="94">
        <f t="shared" ref="N4:N9" si="0">SUM(C4:M4)</f>
        <v>303</v>
      </c>
    </row>
    <row r="5" spans="1:14" x14ac:dyDescent="0.25">
      <c r="A5" s="22" t="s">
        <v>100</v>
      </c>
      <c r="B5" s="23" t="s">
        <v>101</v>
      </c>
      <c r="C5" s="77">
        <v>5</v>
      </c>
      <c r="D5" s="77">
        <v>5</v>
      </c>
      <c r="E5" s="77">
        <v>30</v>
      </c>
      <c r="F5" s="77">
        <v>20</v>
      </c>
      <c r="G5" s="77">
        <v>5</v>
      </c>
      <c r="H5" s="77">
        <v>10</v>
      </c>
      <c r="I5" s="78">
        <v>3</v>
      </c>
      <c r="J5" s="79">
        <v>60</v>
      </c>
      <c r="K5" s="77">
        <v>5</v>
      </c>
      <c r="L5" s="77">
        <v>40</v>
      </c>
      <c r="M5" s="77">
        <f>SUMIFS(Bilateral_Trade!$C$3:$C$23,Bilateral_Trade!$B$3:$B$23,$A$1,Bilateral_Trade!$A$3:$A$23,$B5)+SUMIFS(Bilateral_Trade!$D$3:$D$23,Bilateral_Trade!$B$3:$B$23,$A$1,Bilateral_Trade!$A$3:$A$23,$B5)+SUMIFS(Bilateral_Trade!$E$3:$E$23,Bilateral_Trade!$B$3:$B$23,$A$1,Bilateral_Trade!$A$3:$A$23,$B5)</f>
        <v>17</v>
      </c>
      <c r="N5" s="94">
        <f t="shared" si="0"/>
        <v>200</v>
      </c>
    </row>
    <row r="6" spans="1:14" x14ac:dyDescent="0.25">
      <c r="A6" s="22" t="s">
        <v>1</v>
      </c>
      <c r="B6" s="23" t="s">
        <v>106</v>
      </c>
      <c r="C6" s="77">
        <v>2</v>
      </c>
      <c r="D6" s="77">
        <v>2</v>
      </c>
      <c r="E6" s="77">
        <v>2</v>
      </c>
      <c r="F6" s="77">
        <v>50</v>
      </c>
      <c r="G6" s="77">
        <v>5</v>
      </c>
      <c r="H6" s="77">
        <v>5</v>
      </c>
      <c r="I6" s="78">
        <v>1</v>
      </c>
      <c r="J6" s="79">
        <v>10</v>
      </c>
      <c r="K6" s="77">
        <v>10</v>
      </c>
      <c r="L6" s="77">
        <v>150</v>
      </c>
      <c r="M6" s="77">
        <f>SUMIFS(Bilateral_Trade!$C$3:$C$23,Bilateral_Trade!$B$3:$B$23,$A$1,Bilateral_Trade!$A$3:$A$23,$B6)+SUMIFS(Bilateral_Trade!$D$3:$D$23,Bilateral_Trade!$B$3:$B$23,$A$1,Bilateral_Trade!$A$3:$A$23,$B6)+SUMIFS(Bilateral_Trade!$E$3:$E$23,Bilateral_Trade!$B$3:$B$23,$A$1,Bilateral_Trade!$A$3:$A$23,$B6)</f>
        <v>6</v>
      </c>
      <c r="N6" s="94">
        <f t="shared" si="0"/>
        <v>243</v>
      </c>
    </row>
    <row r="7" spans="1:14" x14ac:dyDescent="0.25">
      <c r="A7" s="22" t="s">
        <v>102</v>
      </c>
      <c r="B7" s="23" t="s">
        <v>103</v>
      </c>
      <c r="C7" s="77">
        <v>10</v>
      </c>
      <c r="D7" s="77">
        <v>10</v>
      </c>
      <c r="E7" s="77">
        <v>10</v>
      </c>
      <c r="F7" s="77">
        <v>10</v>
      </c>
      <c r="G7" s="77">
        <v>20</v>
      </c>
      <c r="H7" s="77">
        <v>10</v>
      </c>
      <c r="I7" s="78">
        <v>1</v>
      </c>
      <c r="J7" s="79">
        <v>52</v>
      </c>
      <c r="K7" s="77">
        <v>5</v>
      </c>
      <c r="L7" s="77">
        <v>10</v>
      </c>
      <c r="M7" s="77">
        <f>SUMIFS(Bilateral_Trade!$C$3:$C$23,Bilateral_Trade!$B$3:$B$23,$A$1,Bilateral_Trade!$A$3:$A$23,$B7)+SUMIFS(Bilateral_Trade!$D$3:$D$23,Bilateral_Trade!$B$3:$B$23,$A$1,Bilateral_Trade!$A$3:$A$23,$B7)+SUMIFS(Bilateral_Trade!$E$3:$E$23,Bilateral_Trade!$B$3:$B$23,$A$1,Bilateral_Trade!$A$3:$A$23,$B7)</f>
        <v>5</v>
      </c>
      <c r="N7" s="94">
        <f t="shared" si="0"/>
        <v>143</v>
      </c>
    </row>
    <row r="8" spans="1:14" x14ac:dyDescent="0.25">
      <c r="A8" s="22" t="s">
        <v>104</v>
      </c>
      <c r="B8" s="23" t="s">
        <v>107</v>
      </c>
      <c r="C8" s="77">
        <v>10</v>
      </c>
      <c r="D8" s="77">
        <v>5</v>
      </c>
      <c r="E8" s="77">
        <v>40</v>
      </c>
      <c r="F8" s="77">
        <v>40</v>
      </c>
      <c r="G8" s="77">
        <v>10</v>
      </c>
      <c r="H8" s="77">
        <v>40</v>
      </c>
      <c r="I8" s="78">
        <v>2</v>
      </c>
      <c r="J8" s="79">
        <v>80</v>
      </c>
      <c r="K8" s="77">
        <v>60</v>
      </c>
      <c r="L8" s="77">
        <v>5</v>
      </c>
      <c r="M8" s="77">
        <f>SUMIFS(Bilateral_Trade!$C$3:$C$23,Bilateral_Trade!$B$3:$B$23,$A$1,Bilateral_Trade!$A$3:$A$23,$B8)+SUMIFS(Bilateral_Trade!$D$3:$D$23,Bilateral_Trade!$B$3:$B$23,$A$1,Bilateral_Trade!$A$3:$A$23,$B8)+SUMIFS(Bilateral_Trade!$E$3:$E$23,Bilateral_Trade!$B$3:$B$23,$A$1,Bilateral_Trade!$A$3:$A$23,$B8)</f>
        <v>4</v>
      </c>
      <c r="N8" s="94">
        <f t="shared" si="0"/>
        <v>296</v>
      </c>
    </row>
    <row r="9" spans="1:14" x14ac:dyDescent="0.25">
      <c r="A9" s="24" t="s">
        <v>105</v>
      </c>
      <c r="B9" s="25" t="s">
        <v>2</v>
      </c>
      <c r="C9" s="68">
        <v>1</v>
      </c>
      <c r="D9" s="68">
        <v>1</v>
      </c>
      <c r="E9" s="68">
        <v>9</v>
      </c>
      <c r="F9" s="68">
        <v>1</v>
      </c>
      <c r="G9" s="68">
        <v>1</v>
      </c>
      <c r="H9" s="68">
        <v>2</v>
      </c>
      <c r="I9" s="69">
        <v>6</v>
      </c>
      <c r="J9" s="80">
        <v>2</v>
      </c>
      <c r="K9" s="68">
        <v>8</v>
      </c>
      <c r="L9" s="68">
        <v>36</v>
      </c>
      <c r="M9" s="68">
        <f>SUMIFS(Bilateral_Trade!$C$3:$C$23,Bilateral_Trade!$B$3:$B$23,$A$1,Bilateral_Trade!$A$3:$A$23,$B9)+SUMIFS(Bilateral_Trade!$D$3:$D$23,Bilateral_Trade!$B$3:$B$23,$A$1,Bilateral_Trade!$A$3:$A$23,$B9)+SUMIFS(Bilateral_Trade!$E$3:$E$23,Bilateral_Trade!$B$3:$B$23,$A$1,Bilateral_Trade!$A$3:$A$23,$B9)</f>
        <v>5</v>
      </c>
      <c r="N9" s="95">
        <f t="shared" si="0"/>
        <v>72</v>
      </c>
    </row>
    <row r="10" spans="1:14" x14ac:dyDescent="0.25">
      <c r="A10" s="28" t="s">
        <v>26</v>
      </c>
      <c r="B10" s="34" t="s">
        <v>4</v>
      </c>
      <c r="C10" s="77">
        <v>15</v>
      </c>
      <c r="D10" s="77">
        <v>87</v>
      </c>
      <c r="E10" s="77">
        <v>30</v>
      </c>
      <c r="F10" s="77">
        <v>35</v>
      </c>
      <c r="G10" s="77">
        <v>12</v>
      </c>
      <c r="H10" s="77">
        <v>60</v>
      </c>
      <c r="I10" s="78">
        <v>10</v>
      </c>
      <c r="J10" s="81"/>
      <c r="K10" s="81"/>
      <c r="L10" s="81"/>
      <c r="M10" s="81"/>
      <c r="N10" s="81"/>
    </row>
    <row r="11" spans="1:14" x14ac:dyDescent="0.25">
      <c r="A11" s="29" t="s">
        <v>72</v>
      </c>
      <c r="B11" s="35" t="s">
        <v>108</v>
      </c>
      <c r="C11" s="68">
        <v>15</v>
      </c>
      <c r="D11" s="68">
        <v>40</v>
      </c>
      <c r="E11" s="68">
        <v>30</v>
      </c>
      <c r="F11" s="68">
        <v>65</v>
      </c>
      <c r="G11" s="68">
        <v>13</v>
      </c>
      <c r="H11" s="68">
        <v>123</v>
      </c>
      <c r="I11" s="69">
        <v>4</v>
      </c>
      <c r="J11" s="81"/>
      <c r="K11" s="81"/>
      <c r="L11" s="81"/>
      <c r="M11" s="81"/>
      <c r="N11" s="81"/>
    </row>
    <row r="12" spans="1:14" x14ac:dyDescent="0.25">
      <c r="A12" s="28" t="s">
        <v>27</v>
      </c>
      <c r="B12" s="34" t="s">
        <v>109</v>
      </c>
      <c r="C12" s="68">
        <v>9</v>
      </c>
      <c r="D12" s="68">
        <v>84</v>
      </c>
      <c r="E12" s="68">
        <v>5</v>
      </c>
      <c r="F12" s="68">
        <v>10</v>
      </c>
      <c r="G12" s="68">
        <v>5</v>
      </c>
      <c r="H12" s="68">
        <v>17</v>
      </c>
      <c r="I12" s="69">
        <v>1</v>
      </c>
      <c r="J12" s="81"/>
      <c r="K12" s="81"/>
      <c r="L12" s="81"/>
      <c r="M12" s="81"/>
      <c r="N12" s="81"/>
    </row>
    <row r="13" spans="1:14" x14ac:dyDescent="0.25">
      <c r="A13" s="28" t="s">
        <v>28</v>
      </c>
      <c r="B13" s="34" t="s">
        <v>29</v>
      </c>
      <c r="C13" s="68">
        <f>SUMIFS(Bilateral_Trade!$D$3:$D$23,Bilateral_Trade!$A$3:$A$23,C$2)</f>
        <v>6</v>
      </c>
      <c r="D13" s="68">
        <f>SUMIFS(Bilateral_Trade!$D$3:$D$23,Bilateral_Trade!$A$3:$A$23,D$2)</f>
        <v>8</v>
      </c>
      <c r="E13" s="68">
        <f>SUMIFS(Bilateral_Trade!$D$3:$D$23,Bilateral_Trade!$A$3:$A$23,E$2)</f>
        <v>23</v>
      </c>
      <c r="F13" s="68">
        <f>SUMIFS(Bilateral_Trade!$D$3:$D$23,Bilateral_Trade!$A$3:$A$23,F$2)</f>
        <v>6</v>
      </c>
      <c r="G13" s="68">
        <f>SUMIFS(Bilateral_Trade!$D$3:$D$23,Bilateral_Trade!$A$3:$A$23,G$2)</f>
        <v>31</v>
      </c>
      <c r="H13" s="68">
        <f>SUMIFS(Bilateral_Trade!$D$3:$D$23,Bilateral_Trade!$A$3:$A$23,H$2)</f>
        <v>4</v>
      </c>
      <c r="I13" s="69">
        <f>SUMIFS(Bilateral_Trade!$D$3:$D$23,Bilateral_Trade!$A$3:$A$23,I$2)</f>
        <v>42</v>
      </c>
      <c r="J13" s="96"/>
      <c r="K13" s="96"/>
      <c r="L13" s="96"/>
      <c r="M13" s="96"/>
      <c r="N13" s="96"/>
    </row>
    <row r="14" spans="1:14" x14ac:dyDescent="0.25">
      <c r="A14" s="32" t="s">
        <v>31</v>
      </c>
      <c r="B14" s="36" t="s">
        <v>30</v>
      </c>
      <c r="C14" s="97">
        <f>SUM(C3:C13)</f>
        <v>105</v>
      </c>
      <c r="D14" s="97">
        <f t="shared" ref="D14:I14" si="1">SUM(D3:D13)</f>
        <v>303</v>
      </c>
      <c r="E14" s="97">
        <f t="shared" si="1"/>
        <v>200</v>
      </c>
      <c r="F14" s="97">
        <f t="shared" si="1"/>
        <v>243</v>
      </c>
      <c r="G14" s="97">
        <f t="shared" si="1"/>
        <v>143</v>
      </c>
      <c r="H14" s="97">
        <f t="shared" si="1"/>
        <v>296</v>
      </c>
      <c r="I14" s="98">
        <f t="shared" si="1"/>
        <v>72</v>
      </c>
      <c r="J14" s="96"/>
      <c r="K14" s="96"/>
      <c r="L14" s="96"/>
      <c r="M14" s="96"/>
      <c r="N14" s="96"/>
    </row>
    <row r="15" spans="1:14" x14ac:dyDescent="0.25">
      <c r="B15" s="72" t="s">
        <v>25</v>
      </c>
      <c r="C15" s="87">
        <f t="array" ref="C15:I15">TRANSPOSE(N3:N9)</f>
        <v>105</v>
      </c>
      <c r="D15" s="88">
        <v>303</v>
      </c>
      <c r="E15" s="88">
        <v>200</v>
      </c>
      <c r="F15" s="88">
        <v>243</v>
      </c>
      <c r="G15" s="88">
        <v>143</v>
      </c>
      <c r="H15" s="88">
        <v>296</v>
      </c>
      <c r="I15" s="89">
        <v>72</v>
      </c>
      <c r="J15" s="96"/>
      <c r="K15" s="96"/>
      <c r="L15" s="96"/>
      <c r="M15" s="96"/>
      <c r="N15" s="96"/>
    </row>
    <row r="16" spans="1:14" x14ac:dyDescent="0.25">
      <c r="B16" s="72" t="s">
        <v>110</v>
      </c>
      <c r="C16" s="90">
        <f>C14-C15</f>
        <v>0</v>
      </c>
      <c r="D16" s="91">
        <f t="shared" ref="D16:I16" si="2">D14-D15</f>
        <v>0</v>
      </c>
      <c r="E16" s="91">
        <f t="shared" si="2"/>
        <v>0</v>
      </c>
      <c r="F16" s="91">
        <f t="shared" si="2"/>
        <v>0</v>
      </c>
      <c r="G16" s="91">
        <f t="shared" si="2"/>
        <v>0</v>
      </c>
      <c r="H16" s="91">
        <f t="shared" si="2"/>
        <v>0</v>
      </c>
      <c r="I16" s="92">
        <f t="shared" si="2"/>
        <v>0</v>
      </c>
      <c r="J16" s="96"/>
      <c r="K16" s="96"/>
      <c r="L16" s="96"/>
      <c r="M16" s="96"/>
      <c r="N16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C825-3DDA-44AE-A387-E2E9D522C9D0}">
  <dimension ref="A1:N16"/>
  <sheetViews>
    <sheetView workbookViewId="0">
      <selection activeCell="G24" sqref="G24"/>
    </sheetView>
  </sheetViews>
  <sheetFormatPr defaultRowHeight="15" x14ac:dyDescent="0.25"/>
  <cols>
    <col min="1" max="1" width="14.42578125" bestFit="1" customWidth="1"/>
  </cols>
  <sheetData>
    <row r="1" spans="1:14" ht="80.25" customHeight="1" x14ac:dyDescent="0.25">
      <c r="A1" s="65" t="s">
        <v>93</v>
      </c>
      <c r="B1" s="1"/>
      <c r="C1" s="18" t="s">
        <v>0</v>
      </c>
      <c r="D1" s="19" t="s">
        <v>97</v>
      </c>
      <c r="E1" s="19" t="s">
        <v>100</v>
      </c>
      <c r="F1" s="19" t="s">
        <v>1</v>
      </c>
      <c r="G1" s="19" t="s">
        <v>102</v>
      </c>
      <c r="H1" s="19" t="s">
        <v>104</v>
      </c>
      <c r="I1" s="19" t="s">
        <v>105</v>
      </c>
      <c r="J1" s="16" t="s">
        <v>17</v>
      </c>
      <c r="K1" s="17" t="s">
        <v>18</v>
      </c>
      <c r="L1" s="17" t="s">
        <v>20</v>
      </c>
      <c r="M1" s="17" t="s">
        <v>22</v>
      </c>
      <c r="N1" s="27" t="s">
        <v>24</v>
      </c>
    </row>
    <row r="2" spans="1:14" x14ac:dyDescent="0.25">
      <c r="C2" s="13" t="s">
        <v>98</v>
      </c>
      <c r="D2" s="14" t="s">
        <v>99</v>
      </c>
      <c r="E2" s="14" t="s">
        <v>101</v>
      </c>
      <c r="F2" s="14" t="s">
        <v>106</v>
      </c>
      <c r="G2" s="14" t="s">
        <v>103</v>
      </c>
      <c r="H2" s="14" t="s">
        <v>107</v>
      </c>
      <c r="I2" s="14" t="s">
        <v>2</v>
      </c>
      <c r="J2" s="13" t="s">
        <v>16</v>
      </c>
      <c r="K2" s="14" t="s">
        <v>19</v>
      </c>
      <c r="L2" s="14" t="s">
        <v>21</v>
      </c>
      <c r="M2" s="14" t="s">
        <v>23</v>
      </c>
      <c r="N2" s="70" t="s">
        <v>25</v>
      </c>
    </row>
    <row r="3" spans="1:14" x14ac:dyDescent="0.25">
      <c r="A3" s="20" t="s">
        <v>0</v>
      </c>
      <c r="B3" s="21" t="s">
        <v>98</v>
      </c>
      <c r="C3" s="74">
        <v>10</v>
      </c>
      <c r="D3" s="74">
        <v>1</v>
      </c>
      <c r="E3" s="74">
        <v>1</v>
      </c>
      <c r="F3" s="74">
        <v>1</v>
      </c>
      <c r="G3" s="74">
        <v>1</v>
      </c>
      <c r="H3" s="74">
        <v>5</v>
      </c>
      <c r="I3" s="75">
        <v>1</v>
      </c>
      <c r="J3" s="76">
        <v>72</v>
      </c>
      <c r="K3" s="74">
        <v>1</v>
      </c>
      <c r="L3" s="74">
        <v>1</v>
      </c>
      <c r="M3" s="74">
        <f>SUMIFS(Bilateral_Trade!$C$3:$C$23,Bilateral_Trade!$B$3:$B$23,$A$1,Bilateral_Trade!$A$3:$A$23,$B3)+SUMIFS(Bilateral_Trade!$D$3:$D$23,Bilateral_Trade!$B$3:$B$23,$A$1,Bilateral_Trade!$A$3:$A$23,$B3)+SUMIFS(Bilateral_Trade!$E$3:$E$23,Bilateral_Trade!$B$3:$B$23,$A$1,Bilateral_Trade!$A$3:$A$23,$B3)</f>
        <v>9</v>
      </c>
      <c r="N3" s="93">
        <f>SUM(C3:M3)</f>
        <v>103</v>
      </c>
    </row>
    <row r="4" spans="1:14" x14ac:dyDescent="0.25">
      <c r="A4" s="22" t="s">
        <v>97</v>
      </c>
      <c r="B4" s="23" t="s">
        <v>99</v>
      </c>
      <c r="C4" s="77">
        <v>22</v>
      </c>
      <c r="D4" s="77">
        <v>20</v>
      </c>
      <c r="E4" s="77">
        <v>20</v>
      </c>
      <c r="F4" s="77">
        <v>5</v>
      </c>
      <c r="G4" s="77">
        <v>40</v>
      </c>
      <c r="H4" s="77">
        <v>20</v>
      </c>
      <c r="I4" s="78">
        <v>1</v>
      </c>
      <c r="J4" s="79">
        <v>40</v>
      </c>
      <c r="K4" s="77">
        <v>10</v>
      </c>
      <c r="L4" s="77">
        <v>15</v>
      </c>
      <c r="M4" s="77">
        <f>SUMIFS(Bilateral_Trade!$C$3:$C$23,Bilateral_Trade!$B$3:$B$23,$A$1,Bilateral_Trade!$A$3:$A$23,$B4)+SUMIFS(Bilateral_Trade!$D$3:$D$23,Bilateral_Trade!$B$3:$B$23,$A$1,Bilateral_Trade!$A$3:$A$23,$B4)+SUMIFS(Bilateral_Trade!$E$3:$E$23,Bilateral_Trade!$B$3:$B$23,$A$1,Bilateral_Trade!$A$3:$A$23,$B4)</f>
        <v>8</v>
      </c>
      <c r="N4" s="94">
        <f t="shared" ref="N4:N9" si="0">SUM(C4:M4)</f>
        <v>201</v>
      </c>
    </row>
    <row r="5" spans="1:14" x14ac:dyDescent="0.25">
      <c r="A5" s="22" t="s">
        <v>100</v>
      </c>
      <c r="B5" s="23" t="s">
        <v>101</v>
      </c>
      <c r="C5" s="77">
        <v>5</v>
      </c>
      <c r="D5" s="77">
        <v>5</v>
      </c>
      <c r="E5" s="77">
        <v>30</v>
      </c>
      <c r="F5" s="77">
        <v>20</v>
      </c>
      <c r="G5" s="77">
        <v>5</v>
      </c>
      <c r="H5" s="77">
        <v>10</v>
      </c>
      <c r="I5" s="78">
        <v>20</v>
      </c>
      <c r="J5" s="79">
        <v>60</v>
      </c>
      <c r="K5" s="77">
        <v>5</v>
      </c>
      <c r="L5" s="77">
        <v>40</v>
      </c>
      <c r="M5" s="77">
        <f>SUMIFS(Bilateral_Trade!$C$3:$C$23,Bilateral_Trade!$B$3:$B$23,$A$1,Bilateral_Trade!$A$3:$A$23,$B5)+SUMIFS(Bilateral_Trade!$D$3:$D$23,Bilateral_Trade!$B$3:$B$23,$A$1,Bilateral_Trade!$A$3:$A$23,$B5)+SUMIFS(Bilateral_Trade!$E$3:$E$23,Bilateral_Trade!$B$3:$B$23,$A$1,Bilateral_Trade!$A$3:$A$23,$B5)</f>
        <v>29</v>
      </c>
      <c r="N5" s="94">
        <f t="shared" si="0"/>
        <v>229</v>
      </c>
    </row>
    <row r="6" spans="1:14" x14ac:dyDescent="0.25">
      <c r="A6" s="22" t="s">
        <v>1</v>
      </c>
      <c r="B6" s="23" t="s">
        <v>106</v>
      </c>
      <c r="C6" s="77">
        <v>2</v>
      </c>
      <c r="D6" s="77">
        <v>2</v>
      </c>
      <c r="E6" s="77">
        <v>2</v>
      </c>
      <c r="F6" s="77">
        <v>50</v>
      </c>
      <c r="G6" s="77">
        <v>5</v>
      </c>
      <c r="H6" s="77">
        <v>5</v>
      </c>
      <c r="I6" s="78">
        <v>4</v>
      </c>
      <c r="J6" s="79">
        <v>10</v>
      </c>
      <c r="K6" s="77">
        <v>10</v>
      </c>
      <c r="L6" s="77">
        <v>150</v>
      </c>
      <c r="M6" s="77">
        <f>SUMIFS(Bilateral_Trade!$C$3:$C$23,Bilateral_Trade!$B$3:$B$23,$A$1,Bilateral_Trade!$A$3:$A$23,$B6)+SUMIFS(Bilateral_Trade!$D$3:$D$23,Bilateral_Trade!$B$3:$B$23,$A$1,Bilateral_Trade!$A$3:$A$23,$B6)+SUMIFS(Bilateral_Trade!$E$3:$E$23,Bilateral_Trade!$B$3:$B$23,$A$1,Bilateral_Trade!$A$3:$A$23,$B6)</f>
        <v>15</v>
      </c>
      <c r="N6" s="94">
        <f t="shared" si="0"/>
        <v>255</v>
      </c>
    </row>
    <row r="7" spans="1:14" x14ac:dyDescent="0.25">
      <c r="A7" s="22" t="s">
        <v>102</v>
      </c>
      <c r="B7" s="23" t="s">
        <v>103</v>
      </c>
      <c r="C7" s="77">
        <v>10</v>
      </c>
      <c r="D7" s="77">
        <v>10</v>
      </c>
      <c r="E7" s="77">
        <v>10</v>
      </c>
      <c r="F7" s="77">
        <v>10</v>
      </c>
      <c r="G7" s="77">
        <v>20</v>
      </c>
      <c r="H7" s="77">
        <v>10</v>
      </c>
      <c r="I7" s="78">
        <v>1</v>
      </c>
      <c r="J7" s="79">
        <v>30</v>
      </c>
      <c r="K7" s="77">
        <v>5</v>
      </c>
      <c r="L7" s="77">
        <v>10</v>
      </c>
      <c r="M7" s="77">
        <f>SUMIFS(Bilateral_Trade!$C$3:$C$23,Bilateral_Trade!$B$3:$B$23,$A$1,Bilateral_Trade!$A$3:$A$23,$B7)+SUMIFS(Bilateral_Trade!$D$3:$D$23,Bilateral_Trade!$B$3:$B$23,$A$1,Bilateral_Trade!$A$3:$A$23,$B7)+SUMIFS(Bilateral_Trade!$E$3:$E$23,Bilateral_Trade!$B$3:$B$23,$A$1,Bilateral_Trade!$A$3:$A$23,$B7)</f>
        <v>35</v>
      </c>
      <c r="N7" s="94">
        <f t="shared" si="0"/>
        <v>151</v>
      </c>
    </row>
    <row r="8" spans="1:14" x14ac:dyDescent="0.25">
      <c r="A8" s="22" t="s">
        <v>104</v>
      </c>
      <c r="B8" s="23" t="s">
        <v>107</v>
      </c>
      <c r="C8" s="77">
        <v>10</v>
      </c>
      <c r="D8" s="77">
        <v>5</v>
      </c>
      <c r="E8" s="77">
        <v>40</v>
      </c>
      <c r="F8" s="77">
        <v>40</v>
      </c>
      <c r="G8" s="77">
        <v>10</v>
      </c>
      <c r="H8" s="77">
        <v>40</v>
      </c>
      <c r="I8" s="78">
        <v>2</v>
      </c>
      <c r="J8" s="79">
        <v>80</v>
      </c>
      <c r="K8" s="77">
        <v>60</v>
      </c>
      <c r="L8" s="77">
        <v>5</v>
      </c>
      <c r="M8" s="77">
        <f>SUMIFS(Bilateral_Trade!$C$3:$C$23,Bilateral_Trade!$B$3:$B$23,$A$1,Bilateral_Trade!$A$3:$A$23,$B8)+SUMIFS(Bilateral_Trade!$D$3:$D$23,Bilateral_Trade!$B$3:$B$23,$A$1,Bilateral_Trade!$A$3:$A$23,$B8)+SUMIFS(Bilateral_Trade!$E$3:$E$23,Bilateral_Trade!$B$3:$B$23,$A$1,Bilateral_Trade!$A$3:$A$23,$B8)</f>
        <v>4</v>
      </c>
      <c r="N8" s="94">
        <f t="shared" si="0"/>
        <v>296</v>
      </c>
    </row>
    <row r="9" spans="1:14" x14ac:dyDescent="0.25">
      <c r="A9" s="24" t="s">
        <v>105</v>
      </c>
      <c r="B9" s="25" t="s">
        <v>2</v>
      </c>
      <c r="C9" s="68">
        <v>1</v>
      </c>
      <c r="D9" s="68">
        <v>1</v>
      </c>
      <c r="E9" s="68">
        <v>9</v>
      </c>
      <c r="F9" s="68">
        <v>1</v>
      </c>
      <c r="G9" s="68">
        <v>1</v>
      </c>
      <c r="H9" s="68">
        <v>2</v>
      </c>
      <c r="I9" s="69">
        <v>20</v>
      </c>
      <c r="J9" s="80">
        <v>2</v>
      </c>
      <c r="K9" s="68">
        <v>8</v>
      </c>
      <c r="L9" s="68">
        <v>68</v>
      </c>
      <c r="M9" s="68">
        <f>SUMIFS(Bilateral_Trade!$C$3:$C$23,Bilateral_Trade!$B$3:$B$23,$A$1,Bilateral_Trade!$A$3:$A$23,$B9)+SUMIFS(Bilateral_Trade!$D$3:$D$23,Bilateral_Trade!$B$3:$B$23,$A$1,Bilateral_Trade!$A$3:$A$23,$B9)+SUMIFS(Bilateral_Trade!$E$3:$E$23,Bilateral_Trade!$B$3:$B$23,$A$1,Bilateral_Trade!$A$3:$A$23,$B9)</f>
        <v>110</v>
      </c>
      <c r="N9" s="95">
        <f t="shared" si="0"/>
        <v>223</v>
      </c>
    </row>
    <row r="10" spans="1:14" x14ac:dyDescent="0.25">
      <c r="A10" s="28" t="s">
        <v>26</v>
      </c>
      <c r="B10" s="34" t="s">
        <v>4</v>
      </c>
      <c r="C10" s="77">
        <v>14</v>
      </c>
      <c r="D10" s="77">
        <v>35</v>
      </c>
      <c r="E10" s="77">
        <v>40</v>
      </c>
      <c r="F10" s="77">
        <v>38</v>
      </c>
      <c r="G10" s="77">
        <v>30</v>
      </c>
      <c r="H10" s="77">
        <v>60</v>
      </c>
      <c r="I10" s="78">
        <v>130</v>
      </c>
      <c r="J10" s="81"/>
      <c r="K10" s="81"/>
      <c r="L10" s="81"/>
      <c r="M10" s="81"/>
      <c r="N10" s="81"/>
    </row>
    <row r="11" spans="1:14" x14ac:dyDescent="0.25">
      <c r="A11" s="29" t="s">
        <v>72</v>
      </c>
      <c r="B11" s="35" t="s">
        <v>108</v>
      </c>
      <c r="C11" s="68">
        <v>14</v>
      </c>
      <c r="D11" s="68">
        <v>35</v>
      </c>
      <c r="E11" s="68">
        <v>50</v>
      </c>
      <c r="F11" s="68">
        <v>68</v>
      </c>
      <c r="G11" s="68">
        <v>30</v>
      </c>
      <c r="H11" s="68">
        <v>124</v>
      </c>
      <c r="I11" s="69">
        <v>30</v>
      </c>
      <c r="J11" s="81"/>
      <c r="K11" s="81"/>
      <c r="L11" s="81"/>
      <c r="M11" s="81"/>
      <c r="N11" s="81"/>
    </row>
    <row r="12" spans="1:14" x14ac:dyDescent="0.25">
      <c r="A12" s="28" t="s">
        <v>27</v>
      </c>
      <c r="B12" s="34" t="s">
        <v>109</v>
      </c>
      <c r="C12" s="68">
        <v>7</v>
      </c>
      <c r="D12" s="68">
        <v>62</v>
      </c>
      <c r="E12" s="68">
        <v>8</v>
      </c>
      <c r="F12" s="68">
        <v>10</v>
      </c>
      <c r="G12" s="68">
        <v>4</v>
      </c>
      <c r="H12" s="68">
        <v>17</v>
      </c>
      <c r="I12" s="69">
        <v>10</v>
      </c>
      <c r="J12" s="81"/>
      <c r="K12" s="81"/>
      <c r="L12" s="81"/>
      <c r="M12" s="81"/>
      <c r="N12" s="81"/>
    </row>
    <row r="13" spans="1:14" x14ac:dyDescent="0.25">
      <c r="A13" s="28" t="s">
        <v>28</v>
      </c>
      <c r="B13" s="34" t="s">
        <v>29</v>
      </c>
      <c r="C13" s="68">
        <f>SUMIFS(Bilateral_Trade!$E$3:$E$23,Bilateral_Trade!$A$3:$A$23,C$2)</f>
        <v>8</v>
      </c>
      <c r="D13" s="68">
        <f>SUMIFS(Bilateral_Trade!$E$3:$E$23,Bilateral_Trade!$A$3:$A$23,D$2)</f>
        <v>25</v>
      </c>
      <c r="E13" s="68">
        <f>SUMIFS(Bilateral_Trade!$E$3:$E$23,Bilateral_Trade!$A$3:$A$23,E$2)</f>
        <v>19</v>
      </c>
      <c r="F13" s="68">
        <f>SUMIFS(Bilateral_Trade!$E$3:$E$23,Bilateral_Trade!$A$3:$A$23,F$2)</f>
        <v>12</v>
      </c>
      <c r="G13" s="68">
        <f>SUMIFS(Bilateral_Trade!$E$3:$E$23,Bilateral_Trade!$A$3:$A$23,G$2)</f>
        <v>5</v>
      </c>
      <c r="H13" s="68">
        <f>SUMIFS(Bilateral_Trade!$E$3:$E$23,Bilateral_Trade!$A$3:$A$23,H$2)</f>
        <v>3</v>
      </c>
      <c r="I13" s="69">
        <f>SUMIFS(Bilateral_Trade!$E$3:$E$23,Bilateral_Trade!$A$3:$A$23,I$2)</f>
        <v>4</v>
      </c>
      <c r="J13" s="96"/>
      <c r="K13" s="96"/>
      <c r="L13" s="96"/>
      <c r="M13" s="96"/>
      <c r="N13" s="96"/>
    </row>
    <row r="14" spans="1:14" x14ac:dyDescent="0.25">
      <c r="A14" s="32" t="s">
        <v>31</v>
      </c>
      <c r="B14" s="36" t="s">
        <v>30</v>
      </c>
      <c r="C14" s="97">
        <f>SUM(C3:C13)</f>
        <v>103</v>
      </c>
      <c r="D14" s="97">
        <f t="shared" ref="D14:I14" si="1">SUM(D3:D13)</f>
        <v>201</v>
      </c>
      <c r="E14" s="97">
        <f t="shared" si="1"/>
        <v>229</v>
      </c>
      <c r="F14" s="97">
        <f t="shared" si="1"/>
        <v>255</v>
      </c>
      <c r="G14" s="97">
        <f t="shared" si="1"/>
        <v>151</v>
      </c>
      <c r="H14" s="97">
        <f t="shared" si="1"/>
        <v>296</v>
      </c>
      <c r="I14" s="98">
        <f t="shared" si="1"/>
        <v>223</v>
      </c>
      <c r="J14" s="96"/>
      <c r="K14" s="96"/>
      <c r="L14" s="96"/>
      <c r="M14" s="96"/>
      <c r="N14" s="96"/>
    </row>
    <row r="15" spans="1:14" x14ac:dyDescent="0.25">
      <c r="B15" s="72" t="s">
        <v>25</v>
      </c>
      <c r="C15" s="87">
        <f t="array" ref="C15:I15">TRANSPOSE(N3:N9)</f>
        <v>103</v>
      </c>
      <c r="D15" s="88">
        <v>201</v>
      </c>
      <c r="E15" s="88">
        <v>229</v>
      </c>
      <c r="F15" s="88">
        <v>255</v>
      </c>
      <c r="G15" s="88">
        <v>151</v>
      </c>
      <c r="H15" s="88">
        <v>296</v>
      </c>
      <c r="I15" s="89">
        <v>223</v>
      </c>
      <c r="J15" s="96"/>
      <c r="K15" s="96"/>
      <c r="L15" s="96"/>
      <c r="M15" s="96"/>
      <c r="N15" s="96"/>
    </row>
    <row r="16" spans="1:14" x14ac:dyDescent="0.25">
      <c r="B16" s="72" t="s">
        <v>110</v>
      </c>
      <c r="C16" s="90">
        <f>C14-C15</f>
        <v>0</v>
      </c>
      <c r="D16" s="91">
        <f t="shared" ref="D16:I16" si="2">D14-D15</f>
        <v>0</v>
      </c>
      <c r="E16" s="91">
        <f t="shared" si="2"/>
        <v>0</v>
      </c>
      <c r="F16" s="91">
        <f t="shared" si="2"/>
        <v>0</v>
      </c>
      <c r="G16" s="91">
        <f t="shared" si="2"/>
        <v>0</v>
      </c>
      <c r="H16" s="91">
        <f t="shared" si="2"/>
        <v>0</v>
      </c>
      <c r="I16" s="92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597-B0DE-4F32-A4CA-8C09424A3E29}">
  <dimension ref="A1:E23"/>
  <sheetViews>
    <sheetView zoomScale="85" zoomScaleNormal="85" workbookViewId="0">
      <selection activeCell="D17" sqref="D17"/>
    </sheetView>
  </sheetViews>
  <sheetFormatPr defaultColWidth="11.7109375" defaultRowHeight="15" x14ac:dyDescent="0.25"/>
  <sheetData>
    <row r="1" spans="1:5" x14ac:dyDescent="0.25">
      <c r="A1" s="37" t="s">
        <v>63</v>
      </c>
      <c r="B1" s="57" t="s">
        <v>73</v>
      </c>
      <c r="C1" s="26"/>
      <c r="D1" s="26"/>
      <c r="E1" s="26"/>
    </row>
    <row r="2" spans="1:5" x14ac:dyDescent="0.25">
      <c r="A2" s="28"/>
      <c r="B2" s="42"/>
      <c r="C2" s="99" t="s">
        <v>91</v>
      </c>
      <c r="D2" s="99" t="s">
        <v>92</v>
      </c>
      <c r="E2" s="100" t="s">
        <v>93</v>
      </c>
    </row>
    <row r="3" spans="1:5" x14ac:dyDescent="0.25">
      <c r="A3" s="20" t="s">
        <v>98</v>
      </c>
      <c r="B3" s="55" t="s">
        <v>91</v>
      </c>
      <c r="C3" s="43"/>
      <c r="D3" s="43">
        <v>4</v>
      </c>
      <c r="E3" s="44">
        <v>2</v>
      </c>
    </row>
    <row r="4" spans="1:5" x14ac:dyDescent="0.25">
      <c r="A4" s="22" t="s">
        <v>98</v>
      </c>
      <c r="B4" s="64" t="s">
        <v>92</v>
      </c>
      <c r="C4" s="45">
        <v>5</v>
      </c>
      <c r="D4" s="45"/>
      <c r="E4" s="46">
        <v>6</v>
      </c>
    </row>
    <row r="5" spans="1:5" x14ac:dyDescent="0.25">
      <c r="A5" s="24" t="s">
        <v>98</v>
      </c>
      <c r="B5" s="56" t="s">
        <v>93</v>
      </c>
      <c r="C5" s="48">
        <v>7</v>
      </c>
      <c r="D5" s="48">
        <v>2</v>
      </c>
      <c r="E5" s="49"/>
    </row>
    <row r="6" spans="1:5" x14ac:dyDescent="0.25">
      <c r="A6" s="20" t="s">
        <v>99</v>
      </c>
      <c r="B6" s="55" t="s">
        <v>91</v>
      </c>
      <c r="C6" s="42"/>
      <c r="D6" s="43">
        <v>2</v>
      </c>
      <c r="E6" s="44">
        <v>5</v>
      </c>
    </row>
    <row r="7" spans="1:5" x14ac:dyDescent="0.25">
      <c r="A7" s="22" t="s">
        <v>99</v>
      </c>
      <c r="B7" s="64" t="s">
        <v>92</v>
      </c>
      <c r="C7" s="45">
        <v>50</v>
      </c>
      <c r="D7" s="45"/>
      <c r="E7" s="46">
        <v>20</v>
      </c>
    </row>
    <row r="8" spans="1:5" x14ac:dyDescent="0.25">
      <c r="A8" s="24" t="s">
        <v>99</v>
      </c>
      <c r="B8" s="56" t="s">
        <v>93</v>
      </c>
      <c r="C8" s="48">
        <v>2</v>
      </c>
      <c r="D8" s="48">
        <v>6</v>
      </c>
      <c r="E8" s="54"/>
    </row>
    <row r="9" spans="1:5" x14ac:dyDescent="0.25">
      <c r="A9" s="20" t="s">
        <v>101</v>
      </c>
      <c r="B9" s="55" t="s">
        <v>91</v>
      </c>
      <c r="C9" s="43"/>
      <c r="D9" s="43">
        <v>8</v>
      </c>
      <c r="E9" s="44">
        <v>12</v>
      </c>
    </row>
    <row r="10" spans="1:5" x14ac:dyDescent="0.25">
      <c r="A10" s="22" t="s">
        <v>101</v>
      </c>
      <c r="B10" s="64" t="s">
        <v>92</v>
      </c>
      <c r="C10" s="45">
        <v>10</v>
      </c>
      <c r="D10" s="45"/>
      <c r="E10" s="46">
        <v>7</v>
      </c>
    </row>
    <row r="11" spans="1:5" x14ac:dyDescent="0.25">
      <c r="A11" s="24" t="s">
        <v>101</v>
      </c>
      <c r="B11" s="56" t="s">
        <v>93</v>
      </c>
      <c r="C11" s="48">
        <v>14</v>
      </c>
      <c r="D11" s="48">
        <v>15</v>
      </c>
      <c r="E11" s="49"/>
    </row>
    <row r="12" spans="1:5" x14ac:dyDescent="0.25">
      <c r="A12" s="20" t="s">
        <v>106</v>
      </c>
      <c r="B12" s="55" t="s">
        <v>91</v>
      </c>
      <c r="C12" s="43"/>
      <c r="D12" s="43">
        <v>1</v>
      </c>
      <c r="E12" s="44">
        <v>8</v>
      </c>
    </row>
    <row r="13" spans="1:5" x14ac:dyDescent="0.25">
      <c r="A13" s="22" t="s">
        <v>106</v>
      </c>
      <c r="B13" s="64" t="s">
        <v>92</v>
      </c>
      <c r="C13" s="45">
        <v>2</v>
      </c>
      <c r="D13" s="45"/>
      <c r="E13" s="46">
        <v>4</v>
      </c>
    </row>
    <row r="14" spans="1:5" x14ac:dyDescent="0.25">
      <c r="A14" s="24" t="s">
        <v>106</v>
      </c>
      <c r="B14" s="56" t="s">
        <v>93</v>
      </c>
      <c r="C14" s="48">
        <v>10</v>
      </c>
      <c r="D14" s="48">
        <v>5</v>
      </c>
      <c r="E14" s="49"/>
    </row>
    <row r="15" spans="1:5" x14ac:dyDescent="0.25">
      <c r="A15" s="20" t="s">
        <v>103</v>
      </c>
      <c r="B15" s="55" t="s">
        <v>91</v>
      </c>
      <c r="C15" s="43"/>
      <c r="D15" s="43">
        <v>1</v>
      </c>
      <c r="E15" s="44">
        <v>1</v>
      </c>
    </row>
    <row r="16" spans="1:5" x14ac:dyDescent="0.25">
      <c r="A16" s="22" t="s">
        <v>103</v>
      </c>
      <c r="B16" s="64" t="s">
        <v>92</v>
      </c>
      <c r="C16" s="45">
        <v>1</v>
      </c>
      <c r="D16" s="45"/>
      <c r="E16" s="46">
        <v>4</v>
      </c>
    </row>
    <row r="17" spans="1:5" x14ac:dyDescent="0.25">
      <c r="A17" s="24" t="s">
        <v>103</v>
      </c>
      <c r="B17" s="56" t="s">
        <v>93</v>
      </c>
      <c r="C17" s="48">
        <v>5</v>
      </c>
      <c r="D17" s="48">
        <v>30</v>
      </c>
      <c r="E17" s="49"/>
    </row>
    <row r="18" spans="1:5" x14ac:dyDescent="0.25">
      <c r="A18" s="20" t="s">
        <v>107</v>
      </c>
      <c r="B18" s="55" t="s">
        <v>91</v>
      </c>
      <c r="C18" s="43"/>
      <c r="D18" s="43">
        <v>1</v>
      </c>
      <c r="E18" s="44">
        <v>1</v>
      </c>
    </row>
    <row r="19" spans="1:5" x14ac:dyDescent="0.25">
      <c r="A19" s="22" t="s">
        <v>107</v>
      </c>
      <c r="B19" s="64" t="s">
        <v>92</v>
      </c>
      <c r="C19" s="45">
        <v>2</v>
      </c>
      <c r="D19" s="45"/>
      <c r="E19" s="46">
        <v>2</v>
      </c>
    </row>
    <row r="20" spans="1:5" x14ac:dyDescent="0.25">
      <c r="A20" s="24" t="s">
        <v>107</v>
      </c>
      <c r="B20" s="56" t="s">
        <v>93</v>
      </c>
      <c r="C20" s="48">
        <v>1</v>
      </c>
      <c r="D20" s="48">
        <v>3</v>
      </c>
      <c r="E20" s="49"/>
    </row>
    <row r="21" spans="1:5" x14ac:dyDescent="0.25">
      <c r="A21" s="20" t="s">
        <v>2</v>
      </c>
      <c r="B21" s="55" t="s">
        <v>91</v>
      </c>
      <c r="C21" s="43"/>
      <c r="D21" s="43">
        <v>2</v>
      </c>
      <c r="E21" s="44">
        <v>3</v>
      </c>
    </row>
    <row r="22" spans="1:5" x14ac:dyDescent="0.25">
      <c r="A22" s="22" t="s">
        <v>2</v>
      </c>
      <c r="B22" s="64" t="s">
        <v>92</v>
      </c>
      <c r="C22" s="45">
        <v>4</v>
      </c>
      <c r="D22" s="45"/>
      <c r="E22" s="46">
        <v>1</v>
      </c>
    </row>
    <row r="23" spans="1:5" x14ac:dyDescent="0.25">
      <c r="A23" s="24" t="s">
        <v>2</v>
      </c>
      <c r="B23" s="56" t="s">
        <v>93</v>
      </c>
      <c r="C23" s="48">
        <v>70</v>
      </c>
      <c r="D23" s="48">
        <v>40</v>
      </c>
      <c r="E23" s="49"/>
    </row>
  </sheetData>
  <hyperlinks>
    <hyperlink ref="A1" location="INDEX!A1" display="Go to INDEX" xr:uid="{CEAB20CF-CD42-4B83-A62D-AEC11596EB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0769-F7E3-4601-9154-F9A1A7B6AC4B}">
  <sheetPr>
    <tabColor rgb="FF002060"/>
  </sheetPr>
  <dimension ref="A1:H37"/>
  <sheetViews>
    <sheetView tabSelected="1" zoomScale="85" zoomScaleNormal="85" workbookViewId="0"/>
  </sheetViews>
  <sheetFormatPr defaultRowHeight="15" x14ac:dyDescent="0.25"/>
  <cols>
    <col min="2" max="2" width="19.7109375" bestFit="1" customWidth="1"/>
    <col min="3" max="3" width="22.85546875" bestFit="1" customWidth="1"/>
    <col min="7" max="7" width="29.140625" customWidth="1"/>
    <col min="8" max="8" width="55" customWidth="1"/>
  </cols>
  <sheetData>
    <row r="1" spans="1:8" x14ac:dyDescent="0.25">
      <c r="A1" s="32"/>
      <c r="B1" s="3"/>
      <c r="C1" s="3"/>
      <c r="D1" s="14" t="s">
        <v>9</v>
      </c>
      <c r="E1" s="14" t="s">
        <v>10</v>
      </c>
      <c r="F1" s="15" t="s">
        <v>11</v>
      </c>
      <c r="G1" s="50" t="s">
        <v>65</v>
      </c>
      <c r="H1" s="50" t="s">
        <v>90</v>
      </c>
    </row>
    <row r="2" spans="1:8" x14ac:dyDescent="0.25">
      <c r="A2" s="28" t="s">
        <v>12</v>
      </c>
      <c r="B2" s="42" t="s">
        <v>13</v>
      </c>
      <c r="C2" s="42" t="str">
        <f>B2&amp;"!A2"</f>
        <v>SEC!A2</v>
      </c>
      <c r="D2" s="43">
        <v>1</v>
      </c>
      <c r="E2" s="43">
        <v>0</v>
      </c>
      <c r="F2" s="44">
        <f t="shared" ref="F2:F34" si="0">D2+E2</f>
        <v>1</v>
      </c>
      <c r="G2" s="51" t="s">
        <v>32</v>
      </c>
      <c r="H2" s="59" t="str" cm="1">
        <f t="array" aca="1" ref="H2" ca="1">INDIRECT($B2&amp;"!B1")</f>
        <v>Sectors of the model</v>
      </c>
    </row>
    <row r="3" spans="1:8" x14ac:dyDescent="0.25">
      <c r="A3" s="29" t="s">
        <v>12</v>
      </c>
      <c r="B3" s="26" t="s">
        <v>14</v>
      </c>
      <c r="C3" s="26" t="str">
        <f t="shared" ref="C3:C34" si="1">B3&amp;"!A2"</f>
        <v>REG!A2</v>
      </c>
      <c r="D3" s="45">
        <v>1</v>
      </c>
      <c r="E3" s="45">
        <v>0</v>
      </c>
      <c r="F3" s="46">
        <f t="shared" si="0"/>
        <v>1</v>
      </c>
      <c r="G3" s="52" t="s">
        <v>33</v>
      </c>
      <c r="H3" s="60" t="str" cm="1">
        <f t="array" aca="1" ref="H3" ca="1">INDIRECT($B3&amp;"!B1")</f>
        <v>Regions of the model</v>
      </c>
    </row>
    <row r="4" spans="1:8" x14ac:dyDescent="0.25">
      <c r="A4" s="29" t="s">
        <v>15</v>
      </c>
      <c r="B4" s="26" t="s">
        <v>145</v>
      </c>
      <c r="C4" s="26" t="str">
        <f t="shared" si="1"/>
        <v>CAL_indc!A2</v>
      </c>
      <c r="D4" s="45">
        <v>2</v>
      </c>
      <c r="E4" s="45">
        <v>1</v>
      </c>
      <c r="F4" s="46">
        <f t="shared" si="0"/>
        <v>3</v>
      </c>
      <c r="G4" s="52" t="s">
        <v>34</v>
      </c>
      <c r="H4" s="60" t="str" cm="1">
        <f t="array" aca="1" ref="H4" ca="1">INDIRECT($B4&amp;"!B1")</f>
        <v>Intermediate Consumption</v>
      </c>
    </row>
    <row r="5" spans="1:8" x14ac:dyDescent="0.25">
      <c r="A5" s="29" t="s">
        <v>15</v>
      </c>
      <c r="B5" s="26" t="s">
        <v>112</v>
      </c>
      <c r="C5" s="26" t="str">
        <f t="shared" si="1"/>
        <v>CAL_hc!A2</v>
      </c>
      <c r="D5" s="45">
        <v>1</v>
      </c>
      <c r="E5" s="45">
        <v>1</v>
      </c>
      <c r="F5" s="46">
        <f t="shared" si="0"/>
        <v>2</v>
      </c>
      <c r="G5" s="52" t="s">
        <v>35</v>
      </c>
      <c r="H5" s="60" t="str" cm="1">
        <f t="array" aca="1" ref="H5" ca="1">INDIRECT($B5&amp;"!B1")</f>
        <v>Household Consumption</v>
      </c>
    </row>
    <row r="6" spans="1:8" x14ac:dyDescent="0.25">
      <c r="A6" s="29" t="s">
        <v>15</v>
      </c>
      <c r="B6" s="26" t="s">
        <v>113</v>
      </c>
      <c r="C6" s="26" t="str">
        <f t="shared" si="1"/>
        <v>CAL_gc!A2</v>
      </c>
      <c r="D6" s="45">
        <v>1</v>
      </c>
      <c r="E6" s="45">
        <v>1</v>
      </c>
      <c r="F6" s="46">
        <f t="shared" si="0"/>
        <v>2</v>
      </c>
      <c r="G6" s="52" t="s">
        <v>36</v>
      </c>
      <c r="H6" s="60" t="str" cm="1">
        <f t="array" aca="1" ref="H6" ca="1">INDIRECT($B6&amp;"!B1")</f>
        <v>Government Consumption</v>
      </c>
    </row>
    <row r="7" spans="1:8" x14ac:dyDescent="0.25">
      <c r="A7" s="29" t="s">
        <v>15</v>
      </c>
      <c r="B7" s="26" t="s">
        <v>114</v>
      </c>
      <c r="C7" s="26" t="str">
        <f t="shared" si="1"/>
        <v>CAL_inv_v!A2</v>
      </c>
      <c r="D7" s="45">
        <v>1</v>
      </c>
      <c r="E7" s="45">
        <v>1</v>
      </c>
      <c r="F7" s="46">
        <f t="shared" si="0"/>
        <v>2</v>
      </c>
      <c r="G7" s="52" t="s">
        <v>37</v>
      </c>
      <c r="H7" s="60" t="str" cm="1">
        <f t="array" aca="1" ref="H7" ca="1">INDIRECT($B7&amp;"!B1")</f>
        <v>Investment</v>
      </c>
    </row>
    <row r="8" spans="1:8" x14ac:dyDescent="0.25">
      <c r="A8" s="29" t="s">
        <v>15</v>
      </c>
      <c r="B8" s="26" t="s">
        <v>115</v>
      </c>
      <c r="C8" s="26" t="str">
        <f t="shared" si="1"/>
        <v>CAL_exprts!A2</v>
      </c>
      <c r="D8" s="45">
        <v>1</v>
      </c>
      <c r="E8" s="45">
        <v>1</v>
      </c>
      <c r="F8" s="46">
        <f t="shared" si="0"/>
        <v>2</v>
      </c>
      <c r="G8" s="52" t="s">
        <v>38</v>
      </c>
      <c r="H8" s="60" t="str" cm="1">
        <f t="array" aca="1" ref="H8" ca="1">INDIRECT($B8&amp;"!B1")</f>
        <v>Exports</v>
      </c>
    </row>
    <row r="9" spans="1:8" x14ac:dyDescent="0.25">
      <c r="A9" s="29" t="s">
        <v>15</v>
      </c>
      <c r="B9" s="26" t="s">
        <v>116</v>
      </c>
      <c r="C9" s="26" t="str">
        <f t="shared" si="1"/>
        <v>CAL_cap!A2</v>
      </c>
      <c r="D9" s="45">
        <v>1</v>
      </c>
      <c r="E9" s="45">
        <v>1</v>
      </c>
      <c r="F9" s="46">
        <f t="shared" si="0"/>
        <v>2</v>
      </c>
      <c r="G9" s="52" t="s">
        <v>39</v>
      </c>
      <c r="H9" s="60" t="str" cm="1">
        <f t="array" aca="1" ref="H9" ca="1">INDIRECT($B9&amp;"!B1")</f>
        <v>Capital</v>
      </c>
    </row>
    <row r="10" spans="1:8" x14ac:dyDescent="0.25">
      <c r="A10" s="29" t="s">
        <v>15</v>
      </c>
      <c r="B10" s="26" t="s">
        <v>117</v>
      </c>
      <c r="C10" s="26" t="str">
        <f>B10&amp;"!A2"</f>
        <v>CAL_lab!A2</v>
      </c>
      <c r="D10" s="45">
        <v>1</v>
      </c>
      <c r="E10" s="45">
        <v>1</v>
      </c>
      <c r="F10" s="46">
        <f>D10+E10</f>
        <v>2</v>
      </c>
      <c r="G10" s="52" t="s">
        <v>68</v>
      </c>
      <c r="H10" s="60" t="str" cm="1">
        <f t="array" aca="1" ref="H10" ca="1">INDIRECT($B10&amp;"!B1")</f>
        <v>Labour</v>
      </c>
    </row>
    <row r="11" spans="1:8" x14ac:dyDescent="0.25">
      <c r="A11" s="29" t="s">
        <v>15</v>
      </c>
      <c r="B11" s="26" t="s">
        <v>118</v>
      </c>
      <c r="C11" s="26" t="str">
        <f>B11&amp;"!A2"</f>
        <v>CAL_tax!A2</v>
      </c>
      <c r="D11" s="45">
        <v>1</v>
      </c>
      <c r="E11" s="45">
        <v>1</v>
      </c>
      <c r="F11" s="46">
        <f>D11+E11</f>
        <v>2</v>
      </c>
      <c r="G11" s="52" t="s">
        <v>111</v>
      </c>
      <c r="H11" s="60" t="str" cm="1">
        <f t="array" aca="1" ref="H11" ca="1">INDIRECT($B11&amp;"!B1")</f>
        <v>Indirect Taxes</v>
      </c>
    </row>
    <row r="12" spans="1:8" x14ac:dyDescent="0.25">
      <c r="A12" s="29" t="s">
        <v>15</v>
      </c>
      <c r="B12" s="26" t="s">
        <v>119</v>
      </c>
      <c r="C12" s="26" t="str">
        <f t="shared" si="1"/>
        <v>CAL_imprts!A2</v>
      </c>
      <c r="D12" s="45">
        <v>1</v>
      </c>
      <c r="E12" s="45">
        <v>1</v>
      </c>
      <c r="F12" s="46">
        <f t="shared" si="0"/>
        <v>2</v>
      </c>
      <c r="G12" s="52" t="s">
        <v>40</v>
      </c>
      <c r="H12" s="60" t="str" cm="1">
        <f t="array" aca="1" ref="H12" ca="1">INDIRECT($B12&amp;"!B1")</f>
        <v>Imports</v>
      </c>
    </row>
    <row r="13" spans="1:8" x14ac:dyDescent="0.25">
      <c r="A13" s="29" t="s">
        <v>15</v>
      </c>
      <c r="B13" s="26" t="s">
        <v>120</v>
      </c>
      <c r="C13" s="26" t="str">
        <f t="shared" si="1"/>
        <v>CAL_expbil!A2</v>
      </c>
      <c r="D13" s="45">
        <v>2</v>
      </c>
      <c r="E13" s="45">
        <v>1</v>
      </c>
      <c r="F13" s="46">
        <f t="shared" si="0"/>
        <v>3</v>
      </c>
      <c r="G13" s="52" t="s">
        <v>41</v>
      </c>
      <c r="H13" s="60" t="str" cm="1">
        <f t="array" aca="1" ref="H13" ca="1">INDIRECT($B13&amp;"!B1")</f>
        <v>Bilateral Exports</v>
      </c>
    </row>
    <row r="14" spans="1:8" x14ac:dyDescent="0.25">
      <c r="A14" s="29" t="s">
        <v>15</v>
      </c>
      <c r="B14" s="26" t="s">
        <v>121</v>
      </c>
      <c r="C14" s="26" t="str">
        <f t="shared" si="1"/>
        <v>CAL_inst_fsefa!A2</v>
      </c>
      <c r="D14" s="45">
        <v>2</v>
      </c>
      <c r="E14" s="45">
        <v>1</v>
      </c>
      <c r="F14" s="46">
        <f t="shared" si="0"/>
        <v>3</v>
      </c>
      <c r="G14" s="52" t="s">
        <v>69</v>
      </c>
      <c r="H14" s="60" t="str" cm="1">
        <f t="array" aca="1" ref="H14" ca="1">INDIRECT($B14&amp;"!B1")</f>
        <v>Factor income by institutional agent</v>
      </c>
    </row>
    <row r="15" spans="1:8" x14ac:dyDescent="0.25">
      <c r="A15" s="29" t="s">
        <v>15</v>
      </c>
      <c r="B15" s="26" t="s">
        <v>122</v>
      </c>
      <c r="C15" s="26" t="str">
        <f t="shared" si="1"/>
        <v>CAL_inst_fgrb!A2</v>
      </c>
      <c r="D15" s="45">
        <v>2</v>
      </c>
      <c r="E15" s="45">
        <v>1</v>
      </c>
      <c r="F15" s="46">
        <f t="shared" si="0"/>
        <v>3</v>
      </c>
      <c r="G15" s="52" t="s">
        <v>70</v>
      </c>
      <c r="H15" s="60" t="str" cm="1">
        <f t="array" aca="1" ref="H15" ca="1">INDIRECT($B15&amp;"!B1")</f>
        <v>Government revenues and expenditures</v>
      </c>
    </row>
    <row r="16" spans="1:8" x14ac:dyDescent="0.25">
      <c r="A16" s="29" t="s">
        <v>15</v>
      </c>
      <c r="B16" s="26" t="s">
        <v>123</v>
      </c>
      <c r="C16" s="26" t="str">
        <f t="shared" si="1"/>
        <v>CAL_lh!A2</v>
      </c>
      <c r="D16" s="45">
        <v>1</v>
      </c>
      <c r="E16" s="45">
        <v>1</v>
      </c>
      <c r="F16" s="46">
        <f t="shared" si="0"/>
        <v>2</v>
      </c>
      <c r="G16" s="52" t="s">
        <v>42</v>
      </c>
      <c r="H16" s="60" t="str" cm="1">
        <f t="array" aca="1" ref="H16" ca="1">INDIRECT($B16&amp;"!B1")</f>
        <v>Working Hours</v>
      </c>
    </row>
    <row r="17" spans="1:8" x14ac:dyDescent="0.25">
      <c r="A17" s="29" t="s">
        <v>15</v>
      </c>
      <c r="B17" s="26" t="s">
        <v>124</v>
      </c>
      <c r="C17" s="26" t="str">
        <f t="shared" si="1"/>
        <v>CAL_lab_frc_tot!A2</v>
      </c>
      <c r="D17" s="45">
        <v>0</v>
      </c>
      <c r="E17" s="45">
        <v>1</v>
      </c>
      <c r="F17" s="46">
        <f t="shared" si="0"/>
        <v>1</v>
      </c>
      <c r="G17" s="52" t="s">
        <v>43</v>
      </c>
      <c r="H17" s="60" t="str" cm="1">
        <f t="array" aca="1" ref="H17" ca="1">INDIRECT($B17&amp;"!B1")</f>
        <v>Labour Force</v>
      </c>
    </row>
    <row r="18" spans="1:8" x14ac:dyDescent="0.25">
      <c r="A18" s="29" t="s">
        <v>15</v>
      </c>
      <c r="B18" s="26" t="s">
        <v>125</v>
      </c>
      <c r="C18" s="26" t="str">
        <f t="shared" si="1"/>
        <v>CAL_rltlr!A2</v>
      </c>
      <c r="D18" s="45">
        <v>0</v>
      </c>
      <c r="E18" s="45">
        <v>1</v>
      </c>
      <c r="F18" s="46">
        <f t="shared" si="0"/>
        <v>1</v>
      </c>
      <c r="G18" s="52" t="s">
        <v>44</v>
      </c>
      <c r="H18" s="60" t="str" cm="1">
        <f t="array" aca="1" ref="H18" ca="1">INDIRECT($B18&amp;"!B1")</f>
        <v>Real Interest rate</v>
      </c>
    </row>
    <row r="19" spans="1:8" x14ac:dyDescent="0.25">
      <c r="A19" s="29" t="s">
        <v>15</v>
      </c>
      <c r="B19" s="26" t="s">
        <v>126</v>
      </c>
      <c r="C19" s="26" t="str">
        <f t="shared" si="1"/>
        <v>CAL_a0inv!A2</v>
      </c>
      <c r="D19" s="45">
        <v>1</v>
      </c>
      <c r="E19" s="45">
        <v>1</v>
      </c>
      <c r="F19" s="46">
        <f t="shared" si="0"/>
        <v>2</v>
      </c>
      <c r="G19" s="52" t="s">
        <v>45</v>
      </c>
      <c r="H19" s="60" t="str" cm="1">
        <f t="array" aca="1" ref="H19" ca="1">INDIRECT($B19&amp;"!B1")</f>
        <v>Scale Parameter in the investment function</v>
      </c>
    </row>
    <row r="20" spans="1:8" x14ac:dyDescent="0.25">
      <c r="A20" s="29" t="s">
        <v>15</v>
      </c>
      <c r="B20" s="26" t="s">
        <v>127</v>
      </c>
      <c r="C20" s="26" t="str">
        <f t="shared" si="1"/>
        <v>CAL_a1inv!A2</v>
      </c>
      <c r="D20" s="45">
        <v>1</v>
      </c>
      <c r="E20" s="45">
        <v>1</v>
      </c>
      <c r="F20" s="46">
        <f t="shared" si="0"/>
        <v>2</v>
      </c>
      <c r="G20" s="52" t="s">
        <v>46</v>
      </c>
      <c r="H20" s="60" t="str" cm="1">
        <f t="array" aca="1" ref="H20" ca="1">INDIRECT($B20&amp;"!B1")</f>
        <v>Speed of adjustment parameter in the investment function</v>
      </c>
    </row>
    <row r="21" spans="1:8" x14ac:dyDescent="0.25">
      <c r="A21" s="29" t="s">
        <v>15</v>
      </c>
      <c r="B21" s="26" t="s">
        <v>128</v>
      </c>
      <c r="C21" s="26" t="str">
        <f t="shared" si="1"/>
        <v>CAL_decl!A2</v>
      </c>
      <c r="D21" s="45">
        <v>1</v>
      </c>
      <c r="E21" s="45">
        <v>1</v>
      </c>
      <c r="F21" s="46">
        <f t="shared" si="0"/>
        <v>2</v>
      </c>
      <c r="G21" s="52" t="s">
        <v>47</v>
      </c>
      <c r="H21" s="60" t="str" cm="1">
        <f t="array" aca="1" ref="H21" ca="1">INDIRECT($B21&amp;"!B1")</f>
        <v>Depreciation rate</v>
      </c>
    </row>
    <row r="22" spans="1:8" x14ac:dyDescent="0.25">
      <c r="A22" s="29" t="s">
        <v>15</v>
      </c>
      <c r="B22" s="26" t="s">
        <v>129</v>
      </c>
      <c r="C22" s="26" t="str">
        <f t="shared" si="1"/>
        <v>CAL_Capital_Stock!A2</v>
      </c>
      <c r="D22" s="45">
        <v>1</v>
      </c>
      <c r="E22" s="45">
        <v>1</v>
      </c>
      <c r="F22" s="46">
        <f t="shared" si="0"/>
        <v>2</v>
      </c>
      <c r="G22" s="52" t="s">
        <v>48</v>
      </c>
      <c r="H22" s="60" t="str" cm="1">
        <f t="array" aca="1" ref="H22" ca="1">INDIRECT($B22&amp;"!B1")</f>
        <v>Capital Stock</v>
      </c>
    </row>
    <row r="23" spans="1:8" x14ac:dyDescent="0.25">
      <c r="A23" s="29" t="s">
        <v>15</v>
      </c>
      <c r="B23" s="26" t="s">
        <v>130</v>
      </c>
      <c r="C23" s="26" t="str">
        <f t="shared" si="1"/>
        <v>CAL_invm!A2</v>
      </c>
      <c r="D23" s="45">
        <v>2</v>
      </c>
      <c r="E23" s="45">
        <v>1</v>
      </c>
      <c r="F23" s="46">
        <f t="shared" si="0"/>
        <v>3</v>
      </c>
      <c r="G23" s="52" t="s">
        <v>71</v>
      </c>
      <c r="H23" s="60" t="str" cm="1">
        <f t="array" aca="1" ref="H23" ca="1">INDIRECT($B23&amp;"!B1")</f>
        <v>Investment Matrix</v>
      </c>
    </row>
    <row r="24" spans="1:8" x14ac:dyDescent="0.25">
      <c r="A24" s="29" t="s">
        <v>15</v>
      </c>
      <c r="B24" s="26" t="s">
        <v>131</v>
      </c>
      <c r="C24" s="26" t="str">
        <f>B24&amp;"!A2"</f>
        <v>CAL_tcinv!A2</v>
      </c>
      <c r="D24" s="45">
        <v>1</v>
      </c>
      <c r="E24" s="45">
        <v>1</v>
      </c>
      <c r="F24" s="46">
        <f>D24+E24</f>
        <v>2</v>
      </c>
      <c r="G24" s="52" t="s">
        <v>62</v>
      </c>
      <c r="H24" s="60" t="str" cm="1">
        <f t="array" aca="1" ref="H24" ca="1">INDIRECT($B24&amp;"!B1")</f>
        <v>Share of investment financing</v>
      </c>
    </row>
    <row r="25" spans="1:8" x14ac:dyDescent="0.25">
      <c r="A25" s="29" t="s">
        <v>15</v>
      </c>
      <c r="B25" s="26" t="s">
        <v>132</v>
      </c>
      <c r="C25" s="26" t="str">
        <f t="shared" si="1"/>
        <v>CAL_PD!A2</v>
      </c>
      <c r="D25" s="45">
        <v>1</v>
      </c>
      <c r="E25" s="45">
        <v>1</v>
      </c>
      <c r="F25" s="46">
        <f t="shared" si="0"/>
        <v>2</v>
      </c>
      <c r="G25" s="52" t="s">
        <v>49</v>
      </c>
      <c r="H25" s="60" t="str" cm="1">
        <f t="array" aca="1" ref="H25" ca="1">INDIRECT($B25&amp;"!B1")</f>
        <v>Prices</v>
      </c>
    </row>
    <row r="26" spans="1:8" x14ac:dyDescent="0.25">
      <c r="A26" s="29" t="s">
        <v>15</v>
      </c>
      <c r="B26" s="26" t="s">
        <v>133</v>
      </c>
      <c r="C26" s="26" t="str">
        <f t="shared" si="1"/>
        <v>CAL_sn0!A2</v>
      </c>
      <c r="D26" s="45">
        <v>1</v>
      </c>
      <c r="E26" s="45">
        <v>1</v>
      </c>
      <c r="F26" s="46">
        <f t="shared" si="0"/>
        <v>2</v>
      </c>
      <c r="G26" s="52" t="s">
        <v>50</v>
      </c>
      <c r="H26" s="60" t="str" cm="1">
        <f t="array" aca="1" ref="H26" ca="1">INDIRECT($B26&amp;"!B1")</f>
        <v>Elasticity</v>
      </c>
    </row>
    <row r="27" spans="1:8" x14ac:dyDescent="0.25">
      <c r="A27" s="29" t="s">
        <v>15</v>
      </c>
      <c r="B27" s="26" t="s">
        <v>134</v>
      </c>
      <c r="C27" s="26" t="str">
        <f t="shared" si="1"/>
        <v>CAL_sn1!A2</v>
      </c>
      <c r="D27" s="45">
        <v>1</v>
      </c>
      <c r="E27" s="45">
        <v>1</v>
      </c>
      <c r="F27" s="46">
        <f t="shared" si="0"/>
        <v>2</v>
      </c>
      <c r="G27" s="52" t="s">
        <v>51</v>
      </c>
      <c r="H27" s="60" t="str" cm="1">
        <f t="array" aca="1" ref="H27" ca="1">INDIRECT($B27&amp;"!B1")</f>
        <v>Elasticity</v>
      </c>
    </row>
    <row r="28" spans="1:8" x14ac:dyDescent="0.25">
      <c r="A28" s="29" t="s">
        <v>15</v>
      </c>
      <c r="B28" s="26" t="s">
        <v>135</v>
      </c>
      <c r="C28" s="26" t="str">
        <f t="shared" si="1"/>
        <v>CAL_sn2!A2</v>
      </c>
      <c r="D28" s="45">
        <v>1</v>
      </c>
      <c r="E28" s="45">
        <v>1</v>
      </c>
      <c r="F28" s="46">
        <f t="shared" si="0"/>
        <v>2</v>
      </c>
      <c r="G28" s="52" t="s">
        <v>52</v>
      </c>
      <c r="H28" s="60" t="str" cm="1">
        <f t="array" aca="1" ref="H28" ca="1">INDIRECT($B28&amp;"!B1")</f>
        <v>Elasticity</v>
      </c>
    </row>
    <row r="29" spans="1:8" x14ac:dyDescent="0.25">
      <c r="A29" s="29" t="s">
        <v>15</v>
      </c>
      <c r="B29" s="26" t="s">
        <v>136</v>
      </c>
      <c r="C29" s="26" t="str">
        <f t="shared" si="1"/>
        <v>CAL_sn3!A2</v>
      </c>
      <c r="D29" s="45">
        <v>1</v>
      </c>
      <c r="E29" s="45">
        <v>1</v>
      </c>
      <c r="F29" s="46">
        <f t="shared" si="0"/>
        <v>2</v>
      </c>
      <c r="G29" s="52" t="s">
        <v>53</v>
      </c>
      <c r="H29" s="60" t="str" cm="1">
        <f t="array" aca="1" ref="H29" ca="1">INDIRECT($B29&amp;"!B1")</f>
        <v>Elasticity</v>
      </c>
    </row>
    <row r="30" spans="1:8" x14ac:dyDescent="0.25">
      <c r="A30" s="29" t="s">
        <v>15</v>
      </c>
      <c r="B30" s="26" t="s">
        <v>137</v>
      </c>
      <c r="C30" s="26" t="str">
        <f t="shared" si="1"/>
        <v>CAL_sn4!A2</v>
      </c>
      <c r="D30" s="45">
        <v>1</v>
      </c>
      <c r="E30" s="45">
        <v>1</v>
      </c>
      <c r="F30" s="46">
        <f t="shared" si="0"/>
        <v>2</v>
      </c>
      <c r="G30" s="52" t="s">
        <v>54</v>
      </c>
      <c r="H30" s="60" t="str" cm="1">
        <f t="array" aca="1" ref="H30" ca="1">INDIRECT($B30&amp;"!B1")</f>
        <v>Elasticity</v>
      </c>
    </row>
    <row r="31" spans="1:8" x14ac:dyDescent="0.25">
      <c r="A31" s="29" t="s">
        <v>15</v>
      </c>
      <c r="B31" s="26" t="s">
        <v>138</v>
      </c>
      <c r="C31" s="26" t="str">
        <f t="shared" si="1"/>
        <v>CAL_sn5!A2</v>
      </c>
      <c r="D31" s="45">
        <v>1</v>
      </c>
      <c r="E31" s="45">
        <v>1</v>
      </c>
      <c r="F31" s="46">
        <f t="shared" si="0"/>
        <v>2</v>
      </c>
      <c r="G31" s="52" t="s">
        <v>55</v>
      </c>
      <c r="H31" s="60" t="str" cm="1">
        <f t="array" aca="1" ref="H31" ca="1">INDIRECT($B31&amp;"!B1")</f>
        <v>Elasticity</v>
      </c>
    </row>
    <row r="32" spans="1:8" x14ac:dyDescent="0.25">
      <c r="A32" s="29" t="s">
        <v>15</v>
      </c>
      <c r="B32" s="26" t="s">
        <v>139</v>
      </c>
      <c r="C32" s="26" t="str">
        <f t="shared" si="1"/>
        <v>CAL_sninv!A2</v>
      </c>
      <c r="D32" s="45">
        <v>1</v>
      </c>
      <c r="E32" s="45">
        <v>1</v>
      </c>
      <c r="F32" s="46">
        <f t="shared" si="0"/>
        <v>2</v>
      </c>
      <c r="G32" s="52" t="s">
        <v>56</v>
      </c>
      <c r="H32" s="60" t="str" cm="1">
        <f t="array" aca="1" ref="H32" ca="1">INDIRECT($B32&amp;"!B1")</f>
        <v>Elasticity</v>
      </c>
    </row>
    <row r="33" spans="1:8" x14ac:dyDescent="0.25">
      <c r="A33" s="29" t="s">
        <v>15</v>
      </c>
      <c r="B33" s="26" t="s">
        <v>140</v>
      </c>
      <c r="C33" s="26" t="str">
        <f t="shared" si="1"/>
        <v>CAL_sigmax!A2</v>
      </c>
      <c r="D33" s="45">
        <v>1</v>
      </c>
      <c r="E33" s="45">
        <v>1</v>
      </c>
      <c r="F33" s="46">
        <f t="shared" si="0"/>
        <v>2</v>
      </c>
      <c r="G33" s="52" t="s">
        <v>57</v>
      </c>
      <c r="H33" s="60" t="str" cm="1">
        <f t="array" aca="1" ref="H33" ca="1">INDIRECT($B33&amp;"!B1")</f>
        <v>Elasticity</v>
      </c>
    </row>
    <row r="34" spans="1:8" x14ac:dyDescent="0.25">
      <c r="A34" s="29" t="s">
        <v>15</v>
      </c>
      <c r="B34" s="26" t="s">
        <v>141</v>
      </c>
      <c r="C34" s="26" t="str">
        <f t="shared" si="1"/>
        <v>CAL_sigmai!A2</v>
      </c>
      <c r="D34" s="45">
        <v>1</v>
      </c>
      <c r="E34" s="45">
        <v>1</v>
      </c>
      <c r="F34" s="46">
        <f t="shared" si="0"/>
        <v>2</v>
      </c>
      <c r="G34" s="52" t="s">
        <v>58</v>
      </c>
      <c r="H34" s="60" t="str" cm="1">
        <f t="array" aca="1" ref="H34" ca="1">INDIRECT($B34&amp;"!B1")</f>
        <v>Elasticity</v>
      </c>
    </row>
    <row r="35" spans="1:8" x14ac:dyDescent="0.25">
      <c r="A35" s="29" t="s">
        <v>15</v>
      </c>
      <c r="B35" s="26" t="s">
        <v>142</v>
      </c>
      <c r="C35" s="26" t="str">
        <f t="shared" ref="C35:C37" si="2">B35&amp;"!A2"</f>
        <v>CAL_hcfu!A2</v>
      </c>
      <c r="D35" s="45">
        <v>2</v>
      </c>
      <c r="E35" s="45">
        <v>1</v>
      </c>
      <c r="F35" s="46">
        <f t="shared" ref="F35:F37" si="3">D35+E35</f>
        <v>3</v>
      </c>
      <c r="G35" s="52" t="s">
        <v>59</v>
      </c>
      <c r="H35" s="60" t="str" cm="1">
        <f t="array" aca="1" ref="H35" ca="1">INDIRECT($B35&amp;"!B1")</f>
        <v>Consumption Matrix</v>
      </c>
    </row>
    <row r="36" spans="1:8" x14ac:dyDescent="0.25">
      <c r="A36" s="29" t="s">
        <v>15</v>
      </c>
      <c r="B36" s="26" t="s">
        <v>143</v>
      </c>
      <c r="C36" s="26" t="str">
        <f t="shared" si="2"/>
        <v>CAL_eehc!A2</v>
      </c>
      <c r="D36" s="45">
        <v>1</v>
      </c>
      <c r="E36" s="45">
        <v>1</v>
      </c>
      <c r="F36" s="46">
        <f t="shared" si="3"/>
        <v>2</v>
      </c>
      <c r="G36" s="52" t="s">
        <v>60</v>
      </c>
      <c r="H36" s="60" t="str" cm="1">
        <f t="array" aca="1" ref="H36" ca="1">INDIRECT($B36&amp;"!B1")</f>
        <v>Income Elasticities</v>
      </c>
    </row>
    <row r="37" spans="1:8" x14ac:dyDescent="0.25">
      <c r="A37" s="29" t="s">
        <v>15</v>
      </c>
      <c r="B37" s="26" t="s">
        <v>144</v>
      </c>
      <c r="C37" s="26" t="str">
        <f t="shared" si="2"/>
        <v>CAL_frisch!A2</v>
      </c>
      <c r="D37" s="45">
        <v>0</v>
      </c>
      <c r="E37" s="45">
        <v>1</v>
      </c>
      <c r="F37" s="46">
        <f t="shared" si="3"/>
        <v>1</v>
      </c>
      <c r="G37" s="52" t="s">
        <v>61</v>
      </c>
      <c r="H37" s="60" t="str" cm="1">
        <f t="array" aca="1" ref="H37" ca="1">INDIRECT($B37&amp;"!B1")</f>
        <v>Frisch parameter</v>
      </c>
    </row>
  </sheetData>
  <hyperlinks>
    <hyperlink ref="G2" location="SEC!A1" display="Go to SEC" xr:uid="{E8B7B072-7BE9-491E-9520-4DB2416A8B28}"/>
    <hyperlink ref="G3" location="REG!A1" display="Go to REG" xr:uid="{FADA19EF-29B1-4F03-8B0E-7389A6638F7E}"/>
    <hyperlink ref="G4" location="CAL_indc!A1" display="Go to INDC" xr:uid="{79E50056-E858-4CC5-9E7F-213741C5287A}"/>
    <hyperlink ref="G5" location="CAL_hc!A1" display="Go to HC" xr:uid="{6696FE28-95DA-4324-A756-F6FF1828C78C}"/>
    <hyperlink ref="G6" location="CAL_gc!A1" display="Go to GC" xr:uid="{D941E291-4000-45C4-94D2-4F5ED6F15A8C}"/>
    <hyperlink ref="G7" location="CAL_inv_v!A1" display="Go to INV" xr:uid="{FE7B96A7-DAD7-429B-884B-963C01B27F24}"/>
    <hyperlink ref="G8" location="CAL_exprts!A1" display="Go to EXPRTS" xr:uid="{6F401BB0-66DF-45A8-B87B-F22A6BF50892}"/>
    <hyperlink ref="G9" location="CAL_cap!A1" display="Go to CAP" xr:uid="{A4ECCC55-3CFC-4641-B7E5-59B8CA2D1A36}"/>
    <hyperlink ref="G12" location="CAL_imprts!A1" display="Go to IMPRTS" xr:uid="{DEC19A2B-A8FE-4305-B0C5-9521F4698A16}"/>
    <hyperlink ref="G13" location="CAL_expbil!A1" display="Go to EXPBIL" xr:uid="{80D28575-7B11-4A48-84ED-E9C14A8D68D4}"/>
    <hyperlink ref="G16" location="CAL_lh!A1" display="Go to LH" xr:uid="{88A8FE8D-FB5F-4C96-8EEA-DADA2DE45EC0}"/>
    <hyperlink ref="G17" location="CAL_lab_frc_tot!A1" display="Go to LAB_FRC_TOT" xr:uid="{516D1479-B864-4484-B3B1-4124F6C60B0E}"/>
    <hyperlink ref="G18" location="CAL_rltlr!A1" display="Go to RLTLR" xr:uid="{AB25C1E0-F802-43E0-9979-D758D8F280EC}"/>
    <hyperlink ref="G19" location="CAL_a0inv!A1" display="Go to A0INV" xr:uid="{77B16F0B-8BBF-46B3-A4D5-D6054F1D6863}"/>
    <hyperlink ref="G20" location="CAL_a1inv!A1" display="Go to A1INV" xr:uid="{04F07E5F-808F-4C07-AAAB-B1D9DD215835}"/>
    <hyperlink ref="G21" location="CAL_decl!A1" display="Go to DECL" xr:uid="{5B7DEC8E-8114-4700-9BE1-499599609453}"/>
    <hyperlink ref="G22" location="CAL_Capital_Stock!A1" display="Go to Capital Stock" xr:uid="{A6B53D38-3573-411D-BEFD-BAEAC98D9AC2}"/>
    <hyperlink ref="G25" location="CAL_PD!A1" display="Go to PD" xr:uid="{7957B140-0BBD-486D-8139-6743D350E1D0}"/>
    <hyperlink ref="G26" location="CAL_sn0!A1" display="Go to SN0" xr:uid="{5913D587-03B3-4353-94DE-E1538F940FBF}"/>
    <hyperlink ref="G27" location="CAL_sn1!A1" display="Go to SN1" xr:uid="{59794126-0F06-4FAC-984A-A9A13B489A38}"/>
    <hyperlink ref="G28" location="CAL_sn2!A1" display="Go to SN2" xr:uid="{C6A856B8-A4B2-40AE-9C1D-03D91185C0F2}"/>
    <hyperlink ref="G29" location="CAL_sn3!A1" display="Go to SN3" xr:uid="{11EDF258-94D7-45BE-8AC3-10E5CDB605C7}"/>
    <hyperlink ref="G30" location="CAL_sn4!A1" display="Go to SN4" xr:uid="{8580BD1F-6401-4648-B20A-F71DC509F9D1}"/>
    <hyperlink ref="G31" location="CAL_sn5!A1" display="Go to SN5" xr:uid="{27DC85D2-838E-4530-9651-E868EC7C06B4}"/>
    <hyperlink ref="G32" location="CAL_sninv!A1" display="Go to SNINV" xr:uid="{78AB5EF7-D7A3-42A3-BFE0-427592F3DFA8}"/>
    <hyperlink ref="G33" location="CAL_sigmax!A1" display="Go to SIGMAX" xr:uid="{CF3F695A-FE9C-4395-979E-4AB82EF52275}"/>
    <hyperlink ref="G34" location="CAL_sigmai!A1" display="Go to SIGMAI" xr:uid="{620B5E6C-3650-432C-AEB3-B5B2188928C5}"/>
    <hyperlink ref="G35" location="CAL_hcfu!A1" display="Go to HCFU" xr:uid="{E26C7C54-0439-47B3-AA92-68EF0FF7AD68}"/>
    <hyperlink ref="G36" location="CAL_eehc!A1" display="Go to eehc" xr:uid="{CAD3300D-31FD-4968-8992-2110C6F332F4}"/>
    <hyperlink ref="G37" location="CAL_frisch!A1" display="Go to FRISCH" xr:uid="{1961A473-D99A-47B0-8AFB-01AF2190BDBD}"/>
    <hyperlink ref="G24" location="CAL_tcinv!A1" display="Go to TCINV" xr:uid="{473E82C9-F53B-4D9F-81F8-480E2DD6562F}"/>
    <hyperlink ref="G10:G12" location="SI_vstimp!A1" display="Go to VSTIMP" xr:uid="{8BF8B51F-2CEA-4B13-9815-B9F66A9A3E7A}"/>
    <hyperlink ref="G10" location="CAL_lab!A1" display="Go to LAB" xr:uid="{A392D0A4-8647-4E2D-A865-79668A657F53}"/>
    <hyperlink ref="G14" location="SI_inst_fgrs!A1" display="Go to INST_FGRS" xr:uid="{EB0C44F9-3621-4216-A1EC-D918EAEC1799}"/>
    <hyperlink ref="G14" location="CAL_inst_fsefa!A1" display="Go to INST_FSEFA" xr:uid="{66A74667-230C-4BF1-A56C-F2D27E5DEEB6}"/>
    <hyperlink ref="G15" location="SI_inst_fgrs!A1" display="Go to INST_FGRS" xr:uid="{657D15FA-A6B5-41DC-BD9F-EB262C37E232}"/>
    <hyperlink ref="G15" location="CAL_inst_fgrb!A1" display="Go to INST_FGRB" xr:uid="{F3E55105-AF7C-4584-940D-21390EBF50CC}"/>
    <hyperlink ref="G23" location="CAL_invm!A1" display="Go to INVM" xr:uid="{D762E599-C53A-44A6-9A0A-B42A5DD3F1E2}"/>
    <hyperlink ref="G11" location="CAL_tax!A1" display="Go to TAX" xr:uid="{6B93933E-5E6F-4381-9A9D-4FC6439009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7B1D-B08B-44C7-9511-17CED7829482}">
  <dimension ref="A1:B8"/>
  <sheetViews>
    <sheetView zoomScale="85" zoomScaleNormal="85" workbookViewId="0"/>
  </sheetViews>
  <sheetFormatPr defaultRowHeight="15" x14ac:dyDescent="0.25"/>
  <cols>
    <col min="1" max="1" width="13.5703125" customWidth="1"/>
    <col min="2" max="2" width="39.42578125" bestFit="1" customWidth="1"/>
  </cols>
  <sheetData>
    <row r="1" spans="1:2" x14ac:dyDescent="0.25">
      <c r="A1" s="37" t="s">
        <v>63</v>
      </c>
      <c r="B1" s="33" t="s">
        <v>64</v>
      </c>
    </row>
    <row r="2" spans="1:2" x14ac:dyDescent="0.25">
      <c r="A2" s="38" t="s">
        <v>98</v>
      </c>
      <c r="B2" s="38" t="s">
        <v>0</v>
      </c>
    </row>
    <row r="3" spans="1:2" x14ac:dyDescent="0.25">
      <c r="A3" s="39" t="s">
        <v>99</v>
      </c>
      <c r="B3" s="39" t="s">
        <v>97</v>
      </c>
    </row>
    <row r="4" spans="1:2" x14ac:dyDescent="0.25">
      <c r="A4" s="39" t="s">
        <v>101</v>
      </c>
      <c r="B4" s="39" t="s">
        <v>100</v>
      </c>
    </row>
    <row r="5" spans="1:2" x14ac:dyDescent="0.25">
      <c r="A5" s="39" t="s">
        <v>106</v>
      </c>
      <c r="B5" s="39" t="s">
        <v>1</v>
      </c>
    </row>
    <row r="6" spans="1:2" x14ac:dyDescent="0.25">
      <c r="A6" s="39" t="s">
        <v>103</v>
      </c>
      <c r="B6" s="39" t="s">
        <v>102</v>
      </c>
    </row>
    <row r="7" spans="1:2" x14ac:dyDescent="0.25">
      <c r="A7" s="39" t="s">
        <v>107</v>
      </c>
      <c r="B7" s="39" t="s">
        <v>104</v>
      </c>
    </row>
    <row r="8" spans="1:2" x14ac:dyDescent="0.25">
      <c r="A8" s="40" t="s">
        <v>2</v>
      </c>
      <c r="B8" s="40" t="s">
        <v>105</v>
      </c>
    </row>
  </sheetData>
  <hyperlinks>
    <hyperlink ref="A1" location="INDEX!A1" display="Go to INDEX" xr:uid="{5F3AF844-7701-4CBD-B0E9-141E680824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767E-7AE3-476C-90A4-501401B6361B}">
  <dimension ref="A1:B4"/>
  <sheetViews>
    <sheetView zoomScale="85" zoomScaleNormal="85" workbookViewId="0">
      <selection activeCell="A2" sqref="A2:B4"/>
    </sheetView>
  </sheetViews>
  <sheetFormatPr defaultRowHeight="15" x14ac:dyDescent="0.25"/>
  <cols>
    <col min="1" max="1" width="13.28515625" customWidth="1"/>
    <col min="2" max="2" width="22" customWidth="1"/>
  </cols>
  <sheetData>
    <row r="1" spans="1:2" x14ac:dyDescent="0.25">
      <c r="A1" s="37" t="s">
        <v>63</v>
      </c>
      <c r="B1" s="33" t="s">
        <v>66</v>
      </c>
    </row>
    <row r="2" spans="1:2" x14ac:dyDescent="0.25">
      <c r="A2" s="38" t="s">
        <v>91</v>
      </c>
      <c r="B2" s="38" t="s">
        <v>94</v>
      </c>
    </row>
    <row r="3" spans="1:2" x14ac:dyDescent="0.25">
      <c r="A3" s="39" t="s">
        <v>92</v>
      </c>
      <c r="B3" s="39" t="s">
        <v>95</v>
      </c>
    </row>
    <row r="4" spans="1:2" x14ac:dyDescent="0.25">
      <c r="A4" s="40" t="s">
        <v>93</v>
      </c>
      <c r="B4" s="40" t="s">
        <v>96</v>
      </c>
    </row>
  </sheetData>
  <hyperlinks>
    <hyperlink ref="A1" location="INDEX!A1" display="Go to INDEX" xr:uid="{0C203ADF-69AF-4E34-BA75-2A0BDFCBB5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0BDF-33D4-4F55-AE02-F8817BFBABF0}">
  <dimension ref="A1:E51"/>
  <sheetViews>
    <sheetView zoomScale="85" zoomScaleNormal="85" workbookViewId="0">
      <selection activeCell="C6" sqref="C6"/>
    </sheetView>
  </sheetViews>
  <sheetFormatPr defaultRowHeight="15" x14ac:dyDescent="0.25"/>
  <cols>
    <col min="1" max="1" width="11.7109375" bestFit="1" customWidth="1"/>
    <col min="2" max="5" width="11.7109375" customWidth="1"/>
  </cols>
  <sheetData>
    <row r="1" spans="1:5" x14ac:dyDescent="0.25">
      <c r="A1" s="37" t="s">
        <v>63</v>
      </c>
      <c r="B1" s="2" t="s">
        <v>67</v>
      </c>
      <c r="C1" s="47"/>
      <c r="D1" s="47"/>
      <c r="E1" s="47"/>
    </row>
    <row r="2" spans="1:5" x14ac:dyDescent="0.25">
      <c r="A2" s="28"/>
      <c r="B2" s="42"/>
      <c r="C2" s="101" t="s">
        <v>91</v>
      </c>
      <c r="D2" s="102" t="s">
        <v>92</v>
      </c>
      <c r="E2" s="103" t="s">
        <v>93</v>
      </c>
    </row>
    <row r="3" spans="1:5" x14ac:dyDescent="0.25">
      <c r="A3" s="38" t="s">
        <v>98</v>
      </c>
      <c r="B3" s="38" t="s">
        <v>98</v>
      </c>
      <c r="C3" s="28">
        <f>INDEX(IO_Table_R1!$C$3:$I$9,MATCH($A3,IO_Table_R1!$B$3:$B$9,0),MATCH($B3,IO_Table_R1!$C$2:$I$2,0))</f>
        <v>10</v>
      </c>
      <c r="D3" s="42">
        <f>INDEX(IO_Table_R2!$C$3:$I$9,MATCH($A3,IO_Table_R2!$B$3:$B$9,0),MATCH($B3,IO_Table_R2!$C$2:$I$2,0))</f>
        <v>10</v>
      </c>
      <c r="E3" s="63">
        <f>INDEX(IO_Table_R3!$C$3:$I$9,MATCH($A3,IO_Table_R3!$B$3:$B$9,0),MATCH($B3,IO_Table_R3!$C$2:$I$2,0))</f>
        <v>10</v>
      </c>
    </row>
    <row r="4" spans="1:5" x14ac:dyDescent="0.25">
      <c r="A4" s="39" t="s">
        <v>98</v>
      </c>
      <c r="B4" s="39" t="s">
        <v>99</v>
      </c>
      <c r="C4" s="29">
        <f>INDEX(IO_Table_R1!$C$3:$I$9,MATCH($A4,IO_Table_R1!$B$3:$B$9,0),MATCH($B4,IO_Table_R1!$C$2:$I$2,0))</f>
        <v>1</v>
      </c>
      <c r="D4" s="26">
        <f>INDEX(IO_Table_R2!$C$3:$I$9,MATCH($A4,IO_Table_R2!$B$3:$B$9,0),MATCH($B4,IO_Table_R2!$C$2:$I$2,0))</f>
        <v>1</v>
      </c>
      <c r="E4" s="53">
        <f>INDEX(IO_Table_R3!$C$3:$I$9,MATCH($A4,IO_Table_R3!$B$3:$B$9,0),MATCH($B4,IO_Table_R3!$C$2:$I$2,0))</f>
        <v>1</v>
      </c>
    </row>
    <row r="5" spans="1:5" x14ac:dyDescent="0.25">
      <c r="A5" s="39" t="s">
        <v>98</v>
      </c>
      <c r="B5" s="39" t="s">
        <v>101</v>
      </c>
      <c r="C5" s="29">
        <f>INDEX(IO_Table_R1!$C$3:$I$9,MATCH($A5,IO_Table_R1!$B$3:$B$9,0),MATCH($B5,IO_Table_R1!$C$2:$I$2,0))</f>
        <v>1</v>
      </c>
      <c r="D5" s="26">
        <f>INDEX(IO_Table_R2!$C$3:$I$9,MATCH($A5,IO_Table_R2!$B$3:$B$9,0),MATCH($B5,IO_Table_R2!$C$2:$I$2,0))</f>
        <v>1</v>
      </c>
      <c r="E5" s="53">
        <f>INDEX(IO_Table_R3!$C$3:$I$9,MATCH($A5,IO_Table_R3!$B$3:$B$9,0),MATCH($B5,IO_Table_R3!$C$2:$I$2,0))</f>
        <v>1</v>
      </c>
    </row>
    <row r="6" spans="1:5" x14ac:dyDescent="0.25">
      <c r="A6" s="39" t="s">
        <v>98</v>
      </c>
      <c r="B6" s="39" t="s">
        <v>106</v>
      </c>
      <c r="C6" s="29">
        <f>INDEX(IO_Table_R1!$C$3:$I$9,MATCH($A6,IO_Table_R1!$B$3:$B$9,0),MATCH($B6,IO_Table_R1!$C$2:$I$2,0))</f>
        <v>1</v>
      </c>
      <c r="D6" s="26">
        <f>INDEX(IO_Table_R2!$C$3:$I$9,MATCH($A6,IO_Table_R2!$B$3:$B$9,0),MATCH($B6,IO_Table_R2!$C$2:$I$2,0))</f>
        <v>1</v>
      </c>
      <c r="E6" s="53">
        <f>INDEX(IO_Table_R3!$C$3:$I$9,MATCH($A6,IO_Table_R3!$B$3:$B$9,0),MATCH($B6,IO_Table_R3!$C$2:$I$2,0))</f>
        <v>1</v>
      </c>
    </row>
    <row r="7" spans="1:5" x14ac:dyDescent="0.25">
      <c r="A7" s="39" t="s">
        <v>98</v>
      </c>
      <c r="B7" s="39" t="s">
        <v>103</v>
      </c>
      <c r="C7" s="29">
        <f>INDEX(IO_Table_R1!$C$3:$I$9,MATCH($A7,IO_Table_R1!$B$3:$B$9,0),MATCH($B7,IO_Table_R1!$C$2:$I$2,0))</f>
        <v>1</v>
      </c>
      <c r="D7" s="26">
        <f>INDEX(IO_Table_R2!$C$3:$I$9,MATCH($A7,IO_Table_R2!$B$3:$B$9,0),MATCH($B7,IO_Table_R2!$C$2:$I$2,0))</f>
        <v>1</v>
      </c>
      <c r="E7" s="53">
        <f>INDEX(IO_Table_R3!$C$3:$I$9,MATCH($A7,IO_Table_R3!$B$3:$B$9,0),MATCH($B7,IO_Table_R3!$C$2:$I$2,0))</f>
        <v>1</v>
      </c>
    </row>
    <row r="8" spans="1:5" x14ac:dyDescent="0.25">
      <c r="A8" s="39" t="s">
        <v>98</v>
      </c>
      <c r="B8" s="39" t="s">
        <v>107</v>
      </c>
      <c r="C8" s="29">
        <f>INDEX(IO_Table_R1!$C$3:$I$9,MATCH($A8,IO_Table_R1!$B$3:$B$9,0),MATCH($B8,IO_Table_R1!$C$2:$I$2,0))</f>
        <v>5</v>
      </c>
      <c r="D8" s="26">
        <f>INDEX(IO_Table_R2!$C$3:$I$9,MATCH($A8,IO_Table_R2!$B$3:$B$9,0),MATCH($B8,IO_Table_R2!$C$2:$I$2,0))</f>
        <v>5</v>
      </c>
      <c r="E8" s="53">
        <f>INDEX(IO_Table_R3!$C$3:$I$9,MATCH($A8,IO_Table_R3!$B$3:$B$9,0),MATCH($B8,IO_Table_R3!$C$2:$I$2,0))</f>
        <v>5</v>
      </c>
    </row>
    <row r="9" spans="1:5" x14ac:dyDescent="0.25">
      <c r="A9" s="40" t="s">
        <v>98</v>
      </c>
      <c r="B9" s="40" t="s">
        <v>2</v>
      </c>
      <c r="C9" s="30">
        <f>INDEX(IO_Table_R1!$C$3:$I$9,MATCH($A9,IO_Table_R1!$B$3:$B$9,0),MATCH($B9,IO_Table_R1!$C$2:$I$2,0))</f>
        <v>1</v>
      </c>
      <c r="D9" s="47">
        <f>INDEX(IO_Table_R2!$C$3:$I$9,MATCH($A9,IO_Table_R2!$B$3:$B$9,0),MATCH($B9,IO_Table_R2!$C$2:$I$2,0))</f>
        <v>1</v>
      </c>
      <c r="E9" s="54">
        <f>INDEX(IO_Table_R3!$C$3:$I$9,MATCH($A9,IO_Table_R3!$B$3:$B$9,0),MATCH($B9,IO_Table_R3!$C$2:$I$2,0))</f>
        <v>1</v>
      </c>
    </row>
    <row r="10" spans="1:5" x14ac:dyDescent="0.25">
      <c r="A10" s="38" t="s">
        <v>99</v>
      </c>
      <c r="B10" s="38" t="s">
        <v>98</v>
      </c>
      <c r="C10" s="28">
        <f>INDEX(IO_Table_R1!$C$3:$I$9,MATCH($A10,IO_Table_R1!$B$3:$B$9,0),MATCH($B10,IO_Table_R1!$C$2:$I$2,0))</f>
        <v>22</v>
      </c>
      <c r="D10" s="42">
        <f>INDEX(IO_Table_R2!$C$3:$I$9,MATCH($A10,IO_Table_R2!$B$3:$B$9,0),MATCH($B10,IO_Table_R2!$C$2:$I$2,0))</f>
        <v>22</v>
      </c>
      <c r="E10" s="63">
        <f>INDEX(IO_Table_R3!$C$3:$I$9,MATCH($A10,IO_Table_R3!$B$3:$B$9,0),MATCH($B10,IO_Table_R3!$C$2:$I$2,0))</f>
        <v>22</v>
      </c>
    </row>
    <row r="11" spans="1:5" x14ac:dyDescent="0.25">
      <c r="A11" s="39" t="s">
        <v>99</v>
      </c>
      <c r="B11" s="39" t="s">
        <v>99</v>
      </c>
      <c r="C11" s="29">
        <f>INDEX(IO_Table_R1!$C$3:$I$9,MATCH($A11,IO_Table_R1!$B$3:$B$9,0),MATCH($B11,IO_Table_R1!$C$2:$I$2,0))</f>
        <v>20</v>
      </c>
      <c r="D11" s="26">
        <f>INDEX(IO_Table_R2!$C$3:$I$9,MATCH($A11,IO_Table_R2!$B$3:$B$9,0),MATCH($B11,IO_Table_R2!$C$2:$I$2,0))</f>
        <v>60</v>
      </c>
      <c r="E11" s="53">
        <f>INDEX(IO_Table_R3!$C$3:$I$9,MATCH($A11,IO_Table_R3!$B$3:$B$9,0),MATCH($B11,IO_Table_R3!$C$2:$I$2,0))</f>
        <v>20</v>
      </c>
    </row>
    <row r="12" spans="1:5" x14ac:dyDescent="0.25">
      <c r="A12" s="39" t="s">
        <v>99</v>
      </c>
      <c r="B12" s="39" t="s">
        <v>101</v>
      </c>
      <c r="C12" s="29">
        <f>INDEX(IO_Table_R1!$C$3:$I$9,MATCH($A12,IO_Table_R1!$B$3:$B$9,0),MATCH($B12,IO_Table_R1!$C$2:$I$2,0))</f>
        <v>20</v>
      </c>
      <c r="D12" s="26">
        <f>INDEX(IO_Table_R2!$C$3:$I$9,MATCH($A12,IO_Table_R2!$B$3:$B$9,0),MATCH($B12,IO_Table_R2!$C$2:$I$2,0))</f>
        <v>20</v>
      </c>
      <c r="E12" s="53">
        <f>INDEX(IO_Table_R3!$C$3:$I$9,MATCH($A12,IO_Table_R3!$B$3:$B$9,0),MATCH($B12,IO_Table_R3!$C$2:$I$2,0))</f>
        <v>20</v>
      </c>
    </row>
    <row r="13" spans="1:5" x14ac:dyDescent="0.25">
      <c r="A13" s="39" t="s">
        <v>99</v>
      </c>
      <c r="B13" s="39" t="s">
        <v>106</v>
      </c>
      <c r="C13" s="29">
        <f>INDEX(IO_Table_R1!$C$3:$I$9,MATCH($A13,IO_Table_R1!$B$3:$B$9,0),MATCH($B13,IO_Table_R1!$C$2:$I$2,0))</f>
        <v>5</v>
      </c>
      <c r="D13" s="26">
        <f>INDEX(IO_Table_R2!$C$3:$I$9,MATCH($A13,IO_Table_R2!$B$3:$B$9,0),MATCH($B13,IO_Table_R2!$C$2:$I$2,0))</f>
        <v>5</v>
      </c>
      <c r="E13" s="53">
        <f>INDEX(IO_Table_R3!$C$3:$I$9,MATCH($A13,IO_Table_R3!$B$3:$B$9,0),MATCH($B13,IO_Table_R3!$C$2:$I$2,0))</f>
        <v>5</v>
      </c>
    </row>
    <row r="14" spans="1:5" x14ac:dyDescent="0.25">
      <c r="A14" s="39" t="s">
        <v>99</v>
      </c>
      <c r="B14" s="39" t="s">
        <v>103</v>
      </c>
      <c r="C14" s="29">
        <f>INDEX(IO_Table_R1!$C$3:$I$9,MATCH($A14,IO_Table_R1!$B$3:$B$9,0),MATCH($B14,IO_Table_R1!$C$2:$I$2,0))</f>
        <v>40</v>
      </c>
      <c r="D14" s="26">
        <f>INDEX(IO_Table_R2!$C$3:$I$9,MATCH($A14,IO_Table_R2!$B$3:$B$9,0),MATCH($B14,IO_Table_R2!$C$2:$I$2,0))</f>
        <v>40</v>
      </c>
      <c r="E14" s="53">
        <f>INDEX(IO_Table_R3!$C$3:$I$9,MATCH($A14,IO_Table_R3!$B$3:$B$9,0),MATCH($B14,IO_Table_R3!$C$2:$I$2,0))</f>
        <v>40</v>
      </c>
    </row>
    <row r="15" spans="1:5" x14ac:dyDescent="0.25">
      <c r="A15" s="39" t="s">
        <v>99</v>
      </c>
      <c r="B15" s="39" t="s">
        <v>107</v>
      </c>
      <c r="C15" s="29">
        <f>INDEX(IO_Table_R1!$C$3:$I$9,MATCH($A15,IO_Table_R1!$B$3:$B$9,0),MATCH($B15,IO_Table_R1!$C$2:$I$2,0))</f>
        <v>20</v>
      </c>
      <c r="D15" s="26">
        <f>INDEX(IO_Table_R2!$C$3:$I$9,MATCH($A15,IO_Table_R2!$B$3:$B$9,0),MATCH($B15,IO_Table_R2!$C$2:$I$2,0))</f>
        <v>20</v>
      </c>
      <c r="E15" s="53">
        <f>INDEX(IO_Table_R3!$C$3:$I$9,MATCH($A15,IO_Table_R3!$B$3:$B$9,0),MATCH($B15,IO_Table_R3!$C$2:$I$2,0))</f>
        <v>20</v>
      </c>
    </row>
    <row r="16" spans="1:5" x14ac:dyDescent="0.25">
      <c r="A16" s="40" t="s">
        <v>99</v>
      </c>
      <c r="B16" s="40" t="s">
        <v>2</v>
      </c>
      <c r="C16" s="30">
        <f>INDEX(IO_Table_R1!$C$3:$I$9,MATCH($A16,IO_Table_R1!$B$3:$B$9,0),MATCH($B16,IO_Table_R1!$C$2:$I$2,0))</f>
        <v>1</v>
      </c>
      <c r="D16" s="47">
        <f>INDEX(IO_Table_R2!$C$3:$I$9,MATCH($A16,IO_Table_R2!$B$3:$B$9,0),MATCH($B16,IO_Table_R2!$C$2:$I$2,0))</f>
        <v>1</v>
      </c>
      <c r="E16" s="54">
        <f>INDEX(IO_Table_R3!$C$3:$I$9,MATCH($A16,IO_Table_R3!$B$3:$B$9,0),MATCH($B16,IO_Table_R3!$C$2:$I$2,0))</f>
        <v>1</v>
      </c>
    </row>
    <row r="17" spans="1:5" x14ac:dyDescent="0.25">
      <c r="A17" s="38" t="s">
        <v>101</v>
      </c>
      <c r="B17" s="38" t="s">
        <v>98</v>
      </c>
      <c r="C17" s="28">
        <f>INDEX(IO_Table_R1!$C$3:$I$9,MATCH($A17,IO_Table_R1!$B$3:$B$9,0),MATCH($B17,IO_Table_R1!$C$2:$I$2,0))</f>
        <v>5</v>
      </c>
      <c r="D17" s="42">
        <f>INDEX(IO_Table_R2!$C$3:$I$9,MATCH($A17,IO_Table_R2!$B$3:$B$9,0),MATCH($B17,IO_Table_R2!$C$2:$I$2,0))</f>
        <v>5</v>
      </c>
      <c r="E17" s="63">
        <f>INDEX(IO_Table_R3!$C$3:$I$9,MATCH($A17,IO_Table_R3!$B$3:$B$9,0),MATCH($B17,IO_Table_R3!$C$2:$I$2,0))</f>
        <v>5</v>
      </c>
    </row>
    <row r="18" spans="1:5" x14ac:dyDescent="0.25">
      <c r="A18" s="39" t="s">
        <v>101</v>
      </c>
      <c r="B18" s="39" t="s">
        <v>99</v>
      </c>
      <c r="C18" s="29">
        <f>INDEX(IO_Table_R1!$C$3:$I$9,MATCH($A18,IO_Table_R1!$B$3:$B$9,0),MATCH($B18,IO_Table_R1!$C$2:$I$2,0))</f>
        <v>5</v>
      </c>
      <c r="D18" s="26">
        <f>INDEX(IO_Table_R2!$C$3:$I$9,MATCH($A18,IO_Table_R2!$B$3:$B$9,0),MATCH($B18,IO_Table_R2!$C$2:$I$2,0))</f>
        <v>5</v>
      </c>
      <c r="E18" s="53">
        <f>INDEX(IO_Table_R3!$C$3:$I$9,MATCH($A18,IO_Table_R3!$B$3:$B$9,0),MATCH($B18,IO_Table_R3!$C$2:$I$2,0))</f>
        <v>5</v>
      </c>
    </row>
    <row r="19" spans="1:5" x14ac:dyDescent="0.25">
      <c r="A19" s="39" t="s">
        <v>101</v>
      </c>
      <c r="B19" s="39" t="s">
        <v>101</v>
      </c>
      <c r="C19" s="29">
        <f>INDEX(IO_Table_R1!$C$3:$I$9,MATCH($A19,IO_Table_R1!$B$3:$B$9,0),MATCH($B19,IO_Table_R1!$C$2:$I$2,0))</f>
        <v>30</v>
      </c>
      <c r="D19" s="26">
        <f>INDEX(IO_Table_R2!$C$3:$I$9,MATCH($A19,IO_Table_R2!$B$3:$B$9,0),MATCH($B19,IO_Table_R2!$C$2:$I$2,0))</f>
        <v>30</v>
      </c>
      <c r="E19" s="53">
        <f>INDEX(IO_Table_R3!$C$3:$I$9,MATCH($A19,IO_Table_R3!$B$3:$B$9,0),MATCH($B19,IO_Table_R3!$C$2:$I$2,0))</f>
        <v>30</v>
      </c>
    </row>
    <row r="20" spans="1:5" x14ac:dyDescent="0.25">
      <c r="A20" s="39" t="s">
        <v>101</v>
      </c>
      <c r="B20" s="39" t="s">
        <v>106</v>
      </c>
      <c r="C20" s="29">
        <f>INDEX(IO_Table_R1!$C$3:$I$9,MATCH($A20,IO_Table_R1!$B$3:$B$9,0),MATCH($B20,IO_Table_R1!$C$2:$I$2,0))</f>
        <v>20</v>
      </c>
      <c r="D20" s="26">
        <f>INDEX(IO_Table_R2!$C$3:$I$9,MATCH($A20,IO_Table_R2!$B$3:$B$9,0),MATCH($B20,IO_Table_R2!$C$2:$I$2,0))</f>
        <v>20</v>
      </c>
      <c r="E20" s="53">
        <f>INDEX(IO_Table_R3!$C$3:$I$9,MATCH($A20,IO_Table_R3!$B$3:$B$9,0),MATCH($B20,IO_Table_R3!$C$2:$I$2,0))</f>
        <v>20</v>
      </c>
    </row>
    <row r="21" spans="1:5" x14ac:dyDescent="0.25">
      <c r="A21" s="39" t="s">
        <v>101</v>
      </c>
      <c r="B21" s="39" t="s">
        <v>103</v>
      </c>
      <c r="C21" s="29">
        <f>INDEX(IO_Table_R1!$C$3:$I$9,MATCH($A21,IO_Table_R1!$B$3:$B$9,0),MATCH($B21,IO_Table_R1!$C$2:$I$2,0))</f>
        <v>5</v>
      </c>
      <c r="D21" s="26">
        <f>INDEX(IO_Table_R2!$C$3:$I$9,MATCH($A21,IO_Table_R2!$B$3:$B$9,0),MATCH($B21,IO_Table_R2!$C$2:$I$2,0))</f>
        <v>5</v>
      </c>
      <c r="E21" s="53">
        <f>INDEX(IO_Table_R3!$C$3:$I$9,MATCH($A21,IO_Table_R3!$B$3:$B$9,0),MATCH($B21,IO_Table_R3!$C$2:$I$2,0))</f>
        <v>5</v>
      </c>
    </row>
    <row r="22" spans="1:5" x14ac:dyDescent="0.25">
      <c r="A22" s="39" t="s">
        <v>101</v>
      </c>
      <c r="B22" s="39" t="s">
        <v>107</v>
      </c>
      <c r="C22" s="29">
        <f>INDEX(IO_Table_R1!$C$3:$I$9,MATCH($A22,IO_Table_R1!$B$3:$B$9,0),MATCH($B22,IO_Table_R1!$C$2:$I$2,0))</f>
        <v>10</v>
      </c>
      <c r="D22" s="26">
        <f>INDEX(IO_Table_R2!$C$3:$I$9,MATCH($A22,IO_Table_R2!$B$3:$B$9,0),MATCH($B22,IO_Table_R2!$C$2:$I$2,0))</f>
        <v>10</v>
      </c>
      <c r="E22" s="53">
        <f>INDEX(IO_Table_R3!$C$3:$I$9,MATCH($A22,IO_Table_R3!$B$3:$B$9,0),MATCH($B22,IO_Table_R3!$C$2:$I$2,0))</f>
        <v>10</v>
      </c>
    </row>
    <row r="23" spans="1:5" x14ac:dyDescent="0.25">
      <c r="A23" s="40" t="s">
        <v>101</v>
      </c>
      <c r="B23" s="40" t="s">
        <v>2</v>
      </c>
      <c r="C23" s="30">
        <f>INDEX(IO_Table_R1!$C$3:$I$9,MATCH($A23,IO_Table_R1!$B$3:$B$9,0),MATCH($B23,IO_Table_R1!$C$2:$I$2,0))</f>
        <v>3</v>
      </c>
      <c r="D23" s="47">
        <f>INDEX(IO_Table_R2!$C$3:$I$9,MATCH($A23,IO_Table_R2!$B$3:$B$9,0),MATCH($B23,IO_Table_R2!$C$2:$I$2,0))</f>
        <v>3</v>
      </c>
      <c r="E23" s="54">
        <f>INDEX(IO_Table_R3!$C$3:$I$9,MATCH($A23,IO_Table_R3!$B$3:$B$9,0),MATCH($B23,IO_Table_R3!$C$2:$I$2,0))</f>
        <v>20</v>
      </c>
    </row>
    <row r="24" spans="1:5" x14ac:dyDescent="0.25">
      <c r="A24" s="38" t="s">
        <v>106</v>
      </c>
      <c r="B24" s="38" t="s">
        <v>98</v>
      </c>
      <c r="C24" s="28">
        <f>INDEX(IO_Table_R1!$C$3:$I$9,MATCH($A24,IO_Table_R1!$B$3:$B$9,0),MATCH($B24,IO_Table_R1!$C$2:$I$2,0))</f>
        <v>2</v>
      </c>
      <c r="D24" s="42">
        <f>INDEX(IO_Table_R2!$C$3:$I$9,MATCH($A24,IO_Table_R2!$B$3:$B$9,0),MATCH($B24,IO_Table_R2!$C$2:$I$2,0))</f>
        <v>2</v>
      </c>
      <c r="E24" s="63">
        <f>INDEX(IO_Table_R3!$C$3:$I$9,MATCH($A24,IO_Table_R3!$B$3:$B$9,0),MATCH($B24,IO_Table_R3!$C$2:$I$2,0))</f>
        <v>2</v>
      </c>
    </row>
    <row r="25" spans="1:5" x14ac:dyDescent="0.25">
      <c r="A25" s="39" t="s">
        <v>106</v>
      </c>
      <c r="B25" s="39" t="s">
        <v>99</v>
      </c>
      <c r="C25" s="29">
        <f>INDEX(IO_Table_R1!$C$3:$I$9,MATCH($A25,IO_Table_R1!$B$3:$B$9,0),MATCH($B25,IO_Table_R1!$C$2:$I$2,0))</f>
        <v>2</v>
      </c>
      <c r="D25" s="26">
        <f>INDEX(IO_Table_R2!$C$3:$I$9,MATCH($A25,IO_Table_R2!$B$3:$B$9,0),MATCH($B25,IO_Table_R2!$C$2:$I$2,0))</f>
        <v>2</v>
      </c>
      <c r="E25" s="53">
        <f>INDEX(IO_Table_R3!$C$3:$I$9,MATCH($A25,IO_Table_R3!$B$3:$B$9,0),MATCH($B25,IO_Table_R3!$C$2:$I$2,0))</f>
        <v>2</v>
      </c>
    </row>
    <row r="26" spans="1:5" x14ac:dyDescent="0.25">
      <c r="A26" s="39" t="s">
        <v>106</v>
      </c>
      <c r="B26" s="39" t="s">
        <v>101</v>
      </c>
      <c r="C26" s="29">
        <f>INDEX(IO_Table_R1!$C$3:$I$9,MATCH($A26,IO_Table_R1!$B$3:$B$9,0),MATCH($B26,IO_Table_R1!$C$2:$I$2,0))</f>
        <v>2</v>
      </c>
      <c r="D26" s="26">
        <f>INDEX(IO_Table_R2!$C$3:$I$9,MATCH($A26,IO_Table_R2!$B$3:$B$9,0),MATCH($B26,IO_Table_R2!$C$2:$I$2,0))</f>
        <v>2</v>
      </c>
      <c r="E26" s="53">
        <f>INDEX(IO_Table_R3!$C$3:$I$9,MATCH($A26,IO_Table_R3!$B$3:$B$9,0),MATCH($B26,IO_Table_R3!$C$2:$I$2,0))</f>
        <v>2</v>
      </c>
    </row>
    <row r="27" spans="1:5" x14ac:dyDescent="0.25">
      <c r="A27" s="39" t="s">
        <v>106</v>
      </c>
      <c r="B27" s="39" t="s">
        <v>106</v>
      </c>
      <c r="C27" s="29">
        <f>INDEX(IO_Table_R1!$C$3:$I$9,MATCH($A27,IO_Table_R1!$B$3:$B$9,0),MATCH($B27,IO_Table_R1!$C$2:$I$2,0))</f>
        <v>50</v>
      </c>
      <c r="D27" s="26">
        <f>INDEX(IO_Table_R2!$C$3:$I$9,MATCH($A27,IO_Table_R2!$B$3:$B$9,0),MATCH($B27,IO_Table_R2!$C$2:$I$2,0))</f>
        <v>50</v>
      </c>
      <c r="E27" s="53">
        <f>INDEX(IO_Table_R3!$C$3:$I$9,MATCH($A27,IO_Table_R3!$B$3:$B$9,0),MATCH($B27,IO_Table_R3!$C$2:$I$2,0))</f>
        <v>50</v>
      </c>
    </row>
    <row r="28" spans="1:5" x14ac:dyDescent="0.25">
      <c r="A28" s="39" t="s">
        <v>106</v>
      </c>
      <c r="B28" s="39" t="s">
        <v>103</v>
      </c>
      <c r="C28" s="29">
        <f>INDEX(IO_Table_R1!$C$3:$I$9,MATCH($A28,IO_Table_R1!$B$3:$B$9,0),MATCH($B28,IO_Table_R1!$C$2:$I$2,0))</f>
        <v>5</v>
      </c>
      <c r="D28" s="26">
        <f>INDEX(IO_Table_R2!$C$3:$I$9,MATCH($A28,IO_Table_R2!$B$3:$B$9,0),MATCH($B28,IO_Table_R2!$C$2:$I$2,0))</f>
        <v>5</v>
      </c>
      <c r="E28" s="53">
        <f>INDEX(IO_Table_R3!$C$3:$I$9,MATCH($A28,IO_Table_R3!$B$3:$B$9,0),MATCH($B28,IO_Table_R3!$C$2:$I$2,0))</f>
        <v>5</v>
      </c>
    </row>
    <row r="29" spans="1:5" x14ac:dyDescent="0.25">
      <c r="A29" s="39" t="s">
        <v>106</v>
      </c>
      <c r="B29" s="39" t="s">
        <v>107</v>
      </c>
      <c r="C29" s="29">
        <f>INDEX(IO_Table_R1!$C$3:$I$9,MATCH($A29,IO_Table_R1!$B$3:$B$9,0),MATCH($B29,IO_Table_R1!$C$2:$I$2,0))</f>
        <v>5</v>
      </c>
      <c r="D29" s="26">
        <f>INDEX(IO_Table_R2!$C$3:$I$9,MATCH($A29,IO_Table_R2!$B$3:$B$9,0),MATCH($B29,IO_Table_R2!$C$2:$I$2,0))</f>
        <v>5</v>
      </c>
      <c r="E29" s="53">
        <f>INDEX(IO_Table_R3!$C$3:$I$9,MATCH($A29,IO_Table_R3!$B$3:$B$9,0),MATCH($B29,IO_Table_R3!$C$2:$I$2,0))</f>
        <v>5</v>
      </c>
    </row>
    <row r="30" spans="1:5" x14ac:dyDescent="0.25">
      <c r="A30" s="40" t="s">
        <v>106</v>
      </c>
      <c r="B30" s="40" t="s">
        <v>2</v>
      </c>
      <c r="C30" s="30">
        <f>INDEX(IO_Table_R1!$C$3:$I$9,MATCH($A30,IO_Table_R1!$B$3:$B$9,0),MATCH($B30,IO_Table_R1!$C$2:$I$2,0))</f>
        <v>1</v>
      </c>
      <c r="D30" s="47">
        <f>INDEX(IO_Table_R2!$C$3:$I$9,MATCH($A30,IO_Table_R2!$B$3:$B$9,0),MATCH($B30,IO_Table_R2!$C$2:$I$2,0))</f>
        <v>1</v>
      </c>
      <c r="E30" s="54">
        <f>INDEX(IO_Table_R3!$C$3:$I$9,MATCH($A30,IO_Table_R3!$B$3:$B$9,0),MATCH($B30,IO_Table_R3!$C$2:$I$2,0))</f>
        <v>4</v>
      </c>
    </row>
    <row r="31" spans="1:5" x14ac:dyDescent="0.25">
      <c r="A31" s="38" t="s">
        <v>103</v>
      </c>
      <c r="B31" s="38" t="s">
        <v>98</v>
      </c>
      <c r="C31" s="28">
        <f>INDEX(IO_Table_R1!$C$3:$I$9,MATCH($A31,IO_Table_R1!$B$3:$B$9,0),MATCH($B31,IO_Table_R1!$C$2:$I$2,0))</f>
        <v>10</v>
      </c>
      <c r="D31" s="42">
        <f>INDEX(IO_Table_R2!$C$3:$I$9,MATCH($A31,IO_Table_R2!$B$3:$B$9,0),MATCH($B31,IO_Table_R2!$C$2:$I$2,0))</f>
        <v>10</v>
      </c>
      <c r="E31" s="63">
        <f>INDEX(IO_Table_R3!$C$3:$I$9,MATCH($A31,IO_Table_R3!$B$3:$B$9,0),MATCH($B31,IO_Table_R3!$C$2:$I$2,0))</f>
        <v>10</v>
      </c>
    </row>
    <row r="32" spans="1:5" x14ac:dyDescent="0.25">
      <c r="A32" s="39" t="s">
        <v>103</v>
      </c>
      <c r="B32" s="39" t="s">
        <v>99</v>
      </c>
      <c r="C32" s="29">
        <f>INDEX(IO_Table_R1!$C$3:$I$9,MATCH($A32,IO_Table_R1!$B$3:$B$9,0),MATCH($B32,IO_Table_R1!$C$2:$I$2,0))</f>
        <v>10</v>
      </c>
      <c r="D32" s="26">
        <f>INDEX(IO_Table_R2!$C$3:$I$9,MATCH($A32,IO_Table_R2!$B$3:$B$9,0),MATCH($B32,IO_Table_R2!$C$2:$I$2,0))</f>
        <v>10</v>
      </c>
      <c r="E32" s="53">
        <f>INDEX(IO_Table_R3!$C$3:$I$9,MATCH($A32,IO_Table_R3!$B$3:$B$9,0),MATCH($B32,IO_Table_R3!$C$2:$I$2,0))</f>
        <v>10</v>
      </c>
    </row>
    <row r="33" spans="1:5" x14ac:dyDescent="0.25">
      <c r="A33" s="39" t="s">
        <v>103</v>
      </c>
      <c r="B33" s="39" t="s">
        <v>101</v>
      </c>
      <c r="C33" s="29">
        <f>INDEX(IO_Table_R1!$C$3:$I$9,MATCH($A33,IO_Table_R1!$B$3:$B$9,0),MATCH($B33,IO_Table_R1!$C$2:$I$2,0))</f>
        <v>10</v>
      </c>
      <c r="D33" s="26">
        <f>INDEX(IO_Table_R2!$C$3:$I$9,MATCH($A33,IO_Table_R2!$B$3:$B$9,0),MATCH($B33,IO_Table_R2!$C$2:$I$2,0))</f>
        <v>10</v>
      </c>
      <c r="E33" s="53">
        <f>INDEX(IO_Table_R3!$C$3:$I$9,MATCH($A33,IO_Table_R3!$B$3:$B$9,0),MATCH($B33,IO_Table_R3!$C$2:$I$2,0))</f>
        <v>10</v>
      </c>
    </row>
    <row r="34" spans="1:5" x14ac:dyDescent="0.25">
      <c r="A34" s="39" t="s">
        <v>103</v>
      </c>
      <c r="B34" s="39" t="s">
        <v>106</v>
      </c>
      <c r="C34" s="29">
        <f>INDEX(IO_Table_R1!$C$3:$I$9,MATCH($A34,IO_Table_R1!$B$3:$B$9,0),MATCH($B34,IO_Table_R1!$C$2:$I$2,0))</f>
        <v>10</v>
      </c>
      <c r="D34" s="26">
        <f>INDEX(IO_Table_R2!$C$3:$I$9,MATCH($A34,IO_Table_R2!$B$3:$B$9,0),MATCH($B34,IO_Table_R2!$C$2:$I$2,0))</f>
        <v>10</v>
      </c>
      <c r="E34" s="53">
        <f>INDEX(IO_Table_R3!$C$3:$I$9,MATCH($A34,IO_Table_R3!$B$3:$B$9,0),MATCH($B34,IO_Table_R3!$C$2:$I$2,0))</f>
        <v>10</v>
      </c>
    </row>
    <row r="35" spans="1:5" x14ac:dyDescent="0.25">
      <c r="A35" s="39" t="s">
        <v>103</v>
      </c>
      <c r="B35" s="39" t="s">
        <v>103</v>
      </c>
      <c r="C35" s="29">
        <f>INDEX(IO_Table_R1!$C$3:$I$9,MATCH($A35,IO_Table_R1!$B$3:$B$9,0),MATCH($B35,IO_Table_R1!$C$2:$I$2,0))</f>
        <v>20</v>
      </c>
      <c r="D35" s="26">
        <f>INDEX(IO_Table_R2!$C$3:$I$9,MATCH($A35,IO_Table_R2!$B$3:$B$9,0),MATCH($B35,IO_Table_R2!$C$2:$I$2,0))</f>
        <v>20</v>
      </c>
      <c r="E35" s="53">
        <f>INDEX(IO_Table_R3!$C$3:$I$9,MATCH($A35,IO_Table_R3!$B$3:$B$9,0),MATCH($B35,IO_Table_R3!$C$2:$I$2,0))</f>
        <v>20</v>
      </c>
    </row>
    <row r="36" spans="1:5" x14ac:dyDescent="0.25">
      <c r="A36" s="39" t="s">
        <v>103</v>
      </c>
      <c r="B36" s="39" t="s">
        <v>107</v>
      </c>
      <c r="C36" s="29">
        <f>INDEX(IO_Table_R1!$C$3:$I$9,MATCH($A36,IO_Table_R1!$B$3:$B$9,0),MATCH($B36,IO_Table_R1!$C$2:$I$2,0))</f>
        <v>10</v>
      </c>
      <c r="D36" s="26">
        <f>INDEX(IO_Table_R2!$C$3:$I$9,MATCH($A36,IO_Table_R2!$B$3:$B$9,0),MATCH($B36,IO_Table_R2!$C$2:$I$2,0))</f>
        <v>10</v>
      </c>
      <c r="E36" s="53">
        <f>INDEX(IO_Table_R3!$C$3:$I$9,MATCH($A36,IO_Table_R3!$B$3:$B$9,0),MATCH($B36,IO_Table_R3!$C$2:$I$2,0))</f>
        <v>10</v>
      </c>
    </row>
    <row r="37" spans="1:5" x14ac:dyDescent="0.25">
      <c r="A37" s="40" t="s">
        <v>103</v>
      </c>
      <c r="B37" s="40" t="s">
        <v>2</v>
      </c>
      <c r="C37" s="30">
        <f>INDEX(IO_Table_R1!$C$3:$I$9,MATCH($A37,IO_Table_R1!$B$3:$B$9,0),MATCH($B37,IO_Table_R1!$C$2:$I$2,0))</f>
        <v>1</v>
      </c>
      <c r="D37" s="47">
        <f>INDEX(IO_Table_R2!$C$3:$I$9,MATCH($A37,IO_Table_R2!$B$3:$B$9,0),MATCH($B37,IO_Table_R2!$C$2:$I$2,0))</f>
        <v>1</v>
      </c>
      <c r="E37" s="54">
        <f>INDEX(IO_Table_R3!$C$3:$I$9,MATCH($A37,IO_Table_R3!$B$3:$B$9,0),MATCH($B37,IO_Table_R3!$C$2:$I$2,0))</f>
        <v>1</v>
      </c>
    </row>
    <row r="38" spans="1:5" x14ac:dyDescent="0.25">
      <c r="A38" s="38" t="s">
        <v>107</v>
      </c>
      <c r="B38" s="38" t="s">
        <v>98</v>
      </c>
      <c r="C38" s="28">
        <f>INDEX(IO_Table_R1!$C$3:$I$9,MATCH($A38,IO_Table_R1!$B$3:$B$9,0),MATCH($B38,IO_Table_R1!$C$2:$I$2,0))</f>
        <v>10</v>
      </c>
      <c r="D38" s="42">
        <f>INDEX(IO_Table_R2!$C$3:$I$9,MATCH($A38,IO_Table_R2!$B$3:$B$9,0),MATCH($B38,IO_Table_R2!$C$2:$I$2,0))</f>
        <v>10</v>
      </c>
      <c r="E38" s="63">
        <f>INDEX(IO_Table_R3!$C$3:$I$9,MATCH($A38,IO_Table_R3!$B$3:$B$9,0),MATCH($B38,IO_Table_R3!$C$2:$I$2,0))</f>
        <v>10</v>
      </c>
    </row>
    <row r="39" spans="1:5" x14ac:dyDescent="0.25">
      <c r="A39" s="39" t="s">
        <v>107</v>
      </c>
      <c r="B39" s="39" t="s">
        <v>99</v>
      </c>
      <c r="C39" s="29">
        <f>INDEX(IO_Table_R1!$C$3:$I$9,MATCH($A39,IO_Table_R1!$B$3:$B$9,0),MATCH($B39,IO_Table_R1!$C$2:$I$2,0))</f>
        <v>5</v>
      </c>
      <c r="D39" s="26">
        <f>INDEX(IO_Table_R2!$C$3:$I$9,MATCH($A39,IO_Table_R2!$B$3:$B$9,0),MATCH($B39,IO_Table_R2!$C$2:$I$2,0))</f>
        <v>5</v>
      </c>
      <c r="E39" s="53">
        <f>INDEX(IO_Table_R3!$C$3:$I$9,MATCH($A39,IO_Table_R3!$B$3:$B$9,0),MATCH($B39,IO_Table_R3!$C$2:$I$2,0))</f>
        <v>5</v>
      </c>
    </row>
    <row r="40" spans="1:5" x14ac:dyDescent="0.25">
      <c r="A40" s="39" t="s">
        <v>107</v>
      </c>
      <c r="B40" s="39" t="s">
        <v>101</v>
      </c>
      <c r="C40" s="29">
        <f>INDEX(IO_Table_R1!$C$3:$I$9,MATCH($A40,IO_Table_R1!$B$3:$B$9,0),MATCH($B40,IO_Table_R1!$C$2:$I$2,0))</f>
        <v>40</v>
      </c>
      <c r="D40" s="26">
        <f>INDEX(IO_Table_R2!$C$3:$I$9,MATCH($A40,IO_Table_R2!$B$3:$B$9,0),MATCH($B40,IO_Table_R2!$C$2:$I$2,0))</f>
        <v>40</v>
      </c>
      <c r="E40" s="53">
        <f>INDEX(IO_Table_R3!$C$3:$I$9,MATCH($A40,IO_Table_R3!$B$3:$B$9,0),MATCH($B40,IO_Table_R3!$C$2:$I$2,0))</f>
        <v>40</v>
      </c>
    </row>
    <row r="41" spans="1:5" x14ac:dyDescent="0.25">
      <c r="A41" s="39" t="s">
        <v>107</v>
      </c>
      <c r="B41" s="39" t="s">
        <v>106</v>
      </c>
      <c r="C41" s="29">
        <f>INDEX(IO_Table_R1!$C$3:$I$9,MATCH($A41,IO_Table_R1!$B$3:$B$9,0),MATCH($B41,IO_Table_R1!$C$2:$I$2,0))</f>
        <v>40</v>
      </c>
      <c r="D41" s="26">
        <f>INDEX(IO_Table_R2!$C$3:$I$9,MATCH($A41,IO_Table_R2!$B$3:$B$9,0),MATCH($B41,IO_Table_R2!$C$2:$I$2,0))</f>
        <v>40</v>
      </c>
      <c r="E41" s="53">
        <f>INDEX(IO_Table_R3!$C$3:$I$9,MATCH($A41,IO_Table_R3!$B$3:$B$9,0),MATCH($B41,IO_Table_R3!$C$2:$I$2,0))</f>
        <v>40</v>
      </c>
    </row>
    <row r="42" spans="1:5" x14ac:dyDescent="0.25">
      <c r="A42" s="39" t="s">
        <v>107</v>
      </c>
      <c r="B42" s="39" t="s">
        <v>103</v>
      </c>
      <c r="C42" s="29">
        <f>INDEX(IO_Table_R1!$C$3:$I$9,MATCH($A42,IO_Table_R1!$B$3:$B$9,0),MATCH($B42,IO_Table_R1!$C$2:$I$2,0))</f>
        <v>10</v>
      </c>
      <c r="D42" s="26">
        <f>INDEX(IO_Table_R2!$C$3:$I$9,MATCH($A42,IO_Table_R2!$B$3:$B$9,0),MATCH($B42,IO_Table_R2!$C$2:$I$2,0))</f>
        <v>10</v>
      </c>
      <c r="E42" s="53">
        <f>INDEX(IO_Table_R3!$C$3:$I$9,MATCH($A42,IO_Table_R3!$B$3:$B$9,0),MATCH($B42,IO_Table_R3!$C$2:$I$2,0))</f>
        <v>10</v>
      </c>
    </row>
    <row r="43" spans="1:5" x14ac:dyDescent="0.25">
      <c r="A43" s="39" t="s">
        <v>107</v>
      </c>
      <c r="B43" s="39" t="s">
        <v>107</v>
      </c>
      <c r="C43" s="29">
        <f>INDEX(IO_Table_R1!$C$3:$I$9,MATCH($A43,IO_Table_R1!$B$3:$B$9,0),MATCH($B43,IO_Table_R1!$C$2:$I$2,0))</f>
        <v>40</v>
      </c>
      <c r="D43" s="26">
        <f>INDEX(IO_Table_R2!$C$3:$I$9,MATCH($A43,IO_Table_R2!$B$3:$B$9,0),MATCH($B43,IO_Table_R2!$C$2:$I$2,0))</f>
        <v>40</v>
      </c>
      <c r="E43" s="53">
        <f>INDEX(IO_Table_R3!$C$3:$I$9,MATCH($A43,IO_Table_R3!$B$3:$B$9,0),MATCH($B43,IO_Table_R3!$C$2:$I$2,0))</f>
        <v>40</v>
      </c>
    </row>
    <row r="44" spans="1:5" x14ac:dyDescent="0.25">
      <c r="A44" s="40" t="s">
        <v>107</v>
      </c>
      <c r="B44" s="40" t="s">
        <v>2</v>
      </c>
      <c r="C44" s="30">
        <f>INDEX(IO_Table_R1!$C$3:$I$9,MATCH($A44,IO_Table_R1!$B$3:$B$9,0),MATCH($B44,IO_Table_R1!$C$2:$I$2,0))</f>
        <v>2</v>
      </c>
      <c r="D44" s="47">
        <f>INDEX(IO_Table_R2!$C$3:$I$9,MATCH($A44,IO_Table_R2!$B$3:$B$9,0),MATCH($B44,IO_Table_R2!$C$2:$I$2,0))</f>
        <v>2</v>
      </c>
      <c r="E44" s="54">
        <f>INDEX(IO_Table_R3!$C$3:$I$9,MATCH($A44,IO_Table_R3!$B$3:$B$9,0),MATCH($B44,IO_Table_R3!$C$2:$I$2,0))</f>
        <v>2</v>
      </c>
    </row>
    <row r="45" spans="1:5" x14ac:dyDescent="0.25">
      <c r="A45" s="38" t="s">
        <v>2</v>
      </c>
      <c r="B45" s="38" t="s">
        <v>98</v>
      </c>
      <c r="C45" s="28">
        <f>INDEX(IO_Table_R1!$C$3:$I$9,MATCH($A45,IO_Table_R1!$B$3:$B$9,0),MATCH($B45,IO_Table_R1!$C$2:$I$2,0))</f>
        <v>1</v>
      </c>
      <c r="D45" s="42">
        <f>INDEX(IO_Table_R2!$C$3:$I$9,MATCH($A45,IO_Table_R2!$B$3:$B$9,0),MATCH($B45,IO_Table_R2!$C$2:$I$2,0))</f>
        <v>1</v>
      </c>
      <c r="E45" s="63">
        <f>INDEX(IO_Table_R3!$C$3:$I$9,MATCH($A45,IO_Table_R3!$B$3:$B$9,0),MATCH($B45,IO_Table_R3!$C$2:$I$2,0))</f>
        <v>1</v>
      </c>
    </row>
    <row r="46" spans="1:5" x14ac:dyDescent="0.25">
      <c r="A46" s="39" t="s">
        <v>2</v>
      </c>
      <c r="B46" s="39" t="s">
        <v>99</v>
      </c>
      <c r="C46" s="29">
        <f>INDEX(IO_Table_R1!$C$3:$I$9,MATCH($A46,IO_Table_R1!$B$3:$B$9,0),MATCH($B46,IO_Table_R1!$C$2:$I$2,0))</f>
        <v>1</v>
      </c>
      <c r="D46" s="26">
        <f>INDEX(IO_Table_R2!$C$3:$I$9,MATCH($A46,IO_Table_R2!$B$3:$B$9,0),MATCH($B46,IO_Table_R2!$C$2:$I$2,0))</f>
        <v>1</v>
      </c>
      <c r="E46" s="53">
        <f>INDEX(IO_Table_R3!$C$3:$I$9,MATCH($A46,IO_Table_R3!$B$3:$B$9,0),MATCH($B46,IO_Table_R3!$C$2:$I$2,0))</f>
        <v>1</v>
      </c>
    </row>
    <row r="47" spans="1:5" x14ac:dyDescent="0.25">
      <c r="A47" s="39" t="s">
        <v>2</v>
      </c>
      <c r="B47" s="39" t="s">
        <v>101</v>
      </c>
      <c r="C47" s="29">
        <f>INDEX(IO_Table_R1!$C$3:$I$9,MATCH($A47,IO_Table_R1!$B$3:$B$9,0),MATCH($B47,IO_Table_R1!$C$2:$I$2,0))</f>
        <v>9</v>
      </c>
      <c r="D47" s="26">
        <f>INDEX(IO_Table_R2!$C$3:$I$9,MATCH($A47,IO_Table_R2!$B$3:$B$9,0),MATCH($B47,IO_Table_R2!$C$2:$I$2,0))</f>
        <v>9</v>
      </c>
      <c r="E47" s="53">
        <f>INDEX(IO_Table_R3!$C$3:$I$9,MATCH($A47,IO_Table_R3!$B$3:$B$9,0),MATCH($B47,IO_Table_R3!$C$2:$I$2,0))</f>
        <v>9</v>
      </c>
    </row>
    <row r="48" spans="1:5" x14ac:dyDescent="0.25">
      <c r="A48" s="39" t="s">
        <v>2</v>
      </c>
      <c r="B48" s="39" t="s">
        <v>106</v>
      </c>
      <c r="C48" s="29">
        <f>INDEX(IO_Table_R1!$C$3:$I$9,MATCH($A48,IO_Table_R1!$B$3:$B$9,0),MATCH($B48,IO_Table_R1!$C$2:$I$2,0))</f>
        <v>1</v>
      </c>
      <c r="D48" s="26">
        <f>INDEX(IO_Table_R2!$C$3:$I$9,MATCH($A48,IO_Table_R2!$B$3:$B$9,0),MATCH($B48,IO_Table_R2!$C$2:$I$2,0))</f>
        <v>1</v>
      </c>
      <c r="E48" s="53">
        <f>INDEX(IO_Table_R3!$C$3:$I$9,MATCH($A48,IO_Table_R3!$B$3:$B$9,0),MATCH($B48,IO_Table_R3!$C$2:$I$2,0))</f>
        <v>1</v>
      </c>
    </row>
    <row r="49" spans="1:5" x14ac:dyDescent="0.25">
      <c r="A49" s="39" t="s">
        <v>2</v>
      </c>
      <c r="B49" s="39" t="s">
        <v>103</v>
      </c>
      <c r="C49" s="29">
        <f>INDEX(IO_Table_R1!$C$3:$I$9,MATCH($A49,IO_Table_R1!$B$3:$B$9,0),MATCH($B49,IO_Table_R1!$C$2:$I$2,0))</f>
        <v>1</v>
      </c>
      <c r="D49" s="26">
        <f>INDEX(IO_Table_R2!$C$3:$I$9,MATCH($A49,IO_Table_R2!$B$3:$B$9,0),MATCH($B49,IO_Table_R2!$C$2:$I$2,0))</f>
        <v>1</v>
      </c>
      <c r="E49" s="53">
        <f>INDEX(IO_Table_R3!$C$3:$I$9,MATCH($A49,IO_Table_R3!$B$3:$B$9,0),MATCH($B49,IO_Table_R3!$C$2:$I$2,0))</f>
        <v>1</v>
      </c>
    </row>
    <row r="50" spans="1:5" x14ac:dyDescent="0.25">
      <c r="A50" s="39" t="s">
        <v>2</v>
      </c>
      <c r="B50" s="39" t="s">
        <v>107</v>
      </c>
      <c r="C50" s="29">
        <f>INDEX(IO_Table_R1!$C$3:$I$9,MATCH($A50,IO_Table_R1!$B$3:$B$9,0),MATCH($B50,IO_Table_R1!$C$2:$I$2,0))</f>
        <v>2</v>
      </c>
      <c r="D50" s="26">
        <f>INDEX(IO_Table_R2!$C$3:$I$9,MATCH($A50,IO_Table_R2!$B$3:$B$9,0),MATCH($B50,IO_Table_R2!$C$2:$I$2,0))</f>
        <v>2</v>
      </c>
      <c r="E50" s="53">
        <f>INDEX(IO_Table_R3!$C$3:$I$9,MATCH($A50,IO_Table_R3!$B$3:$B$9,0),MATCH($B50,IO_Table_R3!$C$2:$I$2,0))</f>
        <v>2</v>
      </c>
    </row>
    <row r="51" spans="1:5" x14ac:dyDescent="0.25">
      <c r="A51" s="40" t="s">
        <v>2</v>
      </c>
      <c r="B51" s="40" t="s">
        <v>2</v>
      </c>
      <c r="C51" s="30">
        <f>INDEX(IO_Table_R1!$C$3:$I$9,MATCH($A51,IO_Table_R1!$B$3:$B$9,0),MATCH($B51,IO_Table_R1!$C$2:$I$2,0))</f>
        <v>6</v>
      </c>
      <c r="D51" s="47">
        <f>INDEX(IO_Table_R2!$C$3:$I$9,MATCH($A51,IO_Table_R2!$B$3:$B$9,0),MATCH($B51,IO_Table_R2!$C$2:$I$2,0))</f>
        <v>6</v>
      </c>
      <c r="E51" s="54">
        <f>INDEX(IO_Table_R3!$C$3:$I$9,MATCH($A51,IO_Table_R3!$B$3:$B$9,0),MATCH($B51,IO_Table_R3!$C$2:$I$2,0))</f>
        <v>20</v>
      </c>
    </row>
  </sheetData>
  <hyperlinks>
    <hyperlink ref="A1" location="INDEX!A1" display="Go to INDEX" xr:uid="{1A1CD05D-8B3A-4D4B-82FF-FA53BE79D7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4D15-64A8-4927-991A-0BBEDEF48205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2" t="s">
        <v>17</v>
      </c>
      <c r="C1" s="47"/>
      <c r="D1" s="47"/>
    </row>
    <row r="2" spans="1:4" x14ac:dyDescent="0.25">
      <c r="A2" s="41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>IO_Table_R1!$J3</f>
        <v>72</v>
      </c>
      <c r="C3" s="42">
        <f>IO_Table_R2!$J3</f>
        <v>72</v>
      </c>
      <c r="D3" s="63">
        <f>IO_Table_R3!$J3</f>
        <v>72</v>
      </c>
    </row>
    <row r="4" spans="1:4" x14ac:dyDescent="0.25">
      <c r="A4" s="39" t="s">
        <v>99</v>
      </c>
      <c r="B4" s="29">
        <f>IO_Table_R1!$J4</f>
        <v>40</v>
      </c>
      <c r="C4" s="26">
        <f>IO_Table_R2!$J4</f>
        <v>40</v>
      </c>
      <c r="D4" s="53">
        <f>IO_Table_R3!$J4</f>
        <v>40</v>
      </c>
    </row>
    <row r="5" spans="1:4" x14ac:dyDescent="0.25">
      <c r="A5" s="39" t="s">
        <v>101</v>
      </c>
      <c r="B5" s="29">
        <f>IO_Table_R1!$J5</f>
        <v>60</v>
      </c>
      <c r="C5" s="26">
        <f>IO_Table_R2!$J5</f>
        <v>60</v>
      </c>
      <c r="D5" s="53">
        <f>IO_Table_R3!$J5</f>
        <v>60</v>
      </c>
    </row>
    <row r="6" spans="1:4" x14ac:dyDescent="0.25">
      <c r="A6" s="39" t="s">
        <v>106</v>
      </c>
      <c r="B6" s="29">
        <f>IO_Table_R1!$J6</f>
        <v>10</v>
      </c>
      <c r="C6" s="26">
        <f>IO_Table_R2!$J6</f>
        <v>10</v>
      </c>
      <c r="D6" s="53">
        <f>IO_Table_R3!$J6</f>
        <v>10</v>
      </c>
    </row>
    <row r="7" spans="1:4" x14ac:dyDescent="0.25">
      <c r="A7" s="39" t="s">
        <v>103</v>
      </c>
      <c r="B7" s="29">
        <f>IO_Table_R1!$J7</f>
        <v>30</v>
      </c>
      <c r="C7" s="26">
        <f>IO_Table_R2!$J7</f>
        <v>52</v>
      </c>
      <c r="D7" s="53">
        <f>IO_Table_R3!$J7</f>
        <v>30</v>
      </c>
    </row>
    <row r="8" spans="1:4" x14ac:dyDescent="0.25">
      <c r="A8" s="39" t="s">
        <v>107</v>
      </c>
      <c r="B8" s="29">
        <f>IO_Table_R1!$J8</f>
        <v>80</v>
      </c>
      <c r="C8" s="26">
        <f>IO_Table_R2!$J8</f>
        <v>80</v>
      </c>
      <c r="D8" s="53">
        <f>IO_Table_R3!$J8</f>
        <v>80</v>
      </c>
    </row>
    <row r="9" spans="1:4" x14ac:dyDescent="0.25">
      <c r="A9" s="40" t="s">
        <v>2</v>
      </c>
      <c r="B9" s="30">
        <f>IO_Table_R1!$J9</f>
        <v>2</v>
      </c>
      <c r="C9" s="47">
        <f>IO_Table_R2!$J9</f>
        <v>2</v>
      </c>
      <c r="D9" s="54">
        <f>IO_Table_R3!$J9</f>
        <v>2</v>
      </c>
    </row>
  </sheetData>
  <hyperlinks>
    <hyperlink ref="A1" location="INDEX!A1" display="Go to INDEX" xr:uid="{FC7892C1-6176-452A-829C-E5EA9A6B61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A38D-58E0-4D2B-AAF6-8F4074F325FD}">
  <dimension ref="A1:D9"/>
  <sheetViews>
    <sheetView zoomScale="85" zoomScaleNormal="85" workbookViewId="0">
      <selection activeCell="C5" sqref="C5"/>
    </sheetView>
  </sheetViews>
  <sheetFormatPr defaultColWidth="11.7109375" defaultRowHeight="15" x14ac:dyDescent="0.25"/>
  <sheetData>
    <row r="1" spans="1:4" x14ac:dyDescent="0.25">
      <c r="A1" s="37" t="s">
        <v>63</v>
      </c>
      <c r="B1" s="2" t="s">
        <v>18</v>
      </c>
      <c r="C1" s="47"/>
      <c r="D1" s="47"/>
    </row>
    <row r="2" spans="1:4" x14ac:dyDescent="0.25">
      <c r="A2" s="41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>IO_Table_R1!$K3</f>
        <v>1</v>
      </c>
      <c r="C3" s="42">
        <f>IO_Table_R2!$K3</f>
        <v>1</v>
      </c>
      <c r="D3" s="63">
        <f>IO_Table_R3!$K3</f>
        <v>1</v>
      </c>
    </row>
    <row r="4" spans="1:4" x14ac:dyDescent="0.25">
      <c r="A4" s="39" t="s">
        <v>99</v>
      </c>
      <c r="B4" s="29">
        <f>IO_Table_R1!$K4</f>
        <v>10</v>
      </c>
      <c r="C4" s="26">
        <f>IO_Table_R2!$K4</f>
        <v>10</v>
      </c>
      <c r="D4" s="53">
        <f>IO_Table_R3!$K4</f>
        <v>10</v>
      </c>
    </row>
    <row r="5" spans="1:4" x14ac:dyDescent="0.25">
      <c r="A5" s="39" t="s">
        <v>101</v>
      </c>
      <c r="B5" s="29">
        <f>IO_Table_R1!$K5</f>
        <v>5</v>
      </c>
      <c r="C5" s="26">
        <f>IO_Table_R2!$K5</f>
        <v>5</v>
      </c>
      <c r="D5" s="53">
        <f>IO_Table_R3!$K5</f>
        <v>5</v>
      </c>
    </row>
    <row r="6" spans="1:4" x14ac:dyDescent="0.25">
      <c r="A6" s="39" t="s">
        <v>106</v>
      </c>
      <c r="B6" s="29">
        <f>IO_Table_R1!$K6</f>
        <v>10</v>
      </c>
      <c r="C6" s="26">
        <f>IO_Table_R2!$K6</f>
        <v>10</v>
      </c>
      <c r="D6" s="53">
        <f>IO_Table_R3!$K6</f>
        <v>10</v>
      </c>
    </row>
    <row r="7" spans="1:4" x14ac:dyDescent="0.25">
      <c r="A7" s="39" t="s">
        <v>103</v>
      </c>
      <c r="B7" s="29">
        <f>IO_Table_R1!$K7</f>
        <v>5</v>
      </c>
      <c r="C7" s="26">
        <f>IO_Table_R2!$K7</f>
        <v>5</v>
      </c>
      <c r="D7" s="53">
        <f>IO_Table_R3!$K7</f>
        <v>5</v>
      </c>
    </row>
    <row r="8" spans="1:4" x14ac:dyDescent="0.25">
      <c r="A8" s="39" t="s">
        <v>107</v>
      </c>
      <c r="B8" s="29">
        <f>IO_Table_R1!$K8</f>
        <v>60</v>
      </c>
      <c r="C8" s="26">
        <f>IO_Table_R2!$K8</f>
        <v>60</v>
      </c>
      <c r="D8" s="53">
        <f>IO_Table_R3!$K8</f>
        <v>60</v>
      </c>
    </row>
    <row r="9" spans="1:4" x14ac:dyDescent="0.25">
      <c r="A9" s="40" t="s">
        <v>2</v>
      </c>
      <c r="B9" s="30">
        <f>IO_Table_R1!$K9</f>
        <v>8</v>
      </c>
      <c r="C9" s="47">
        <f>IO_Table_R2!$K9</f>
        <v>8</v>
      </c>
      <c r="D9" s="54">
        <f>IO_Table_R3!$K9</f>
        <v>8</v>
      </c>
    </row>
  </sheetData>
  <hyperlinks>
    <hyperlink ref="A1" location="INDEX!A1" display="Go to INDEX" xr:uid="{983CCA49-1E2B-450C-9584-8EFD9A4B06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BC42-6B75-4895-A3B4-220B947735AE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2" t="s">
        <v>20</v>
      </c>
      <c r="C1" s="47"/>
      <c r="D1" s="47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>IO_Table_R1!$L3</f>
        <v>1</v>
      </c>
      <c r="C3" s="42">
        <f>IO_Table_R2!$L3</f>
        <v>1</v>
      </c>
      <c r="D3" s="63">
        <f>IO_Table_R3!$L3</f>
        <v>1</v>
      </c>
    </row>
    <row r="4" spans="1:4" x14ac:dyDescent="0.25">
      <c r="A4" s="39" t="s">
        <v>99</v>
      </c>
      <c r="B4" s="29">
        <f>IO_Table_R1!$L4</f>
        <v>15</v>
      </c>
      <c r="C4" s="26">
        <f>IO_Table_R2!$L4</f>
        <v>15</v>
      </c>
      <c r="D4" s="53">
        <f>IO_Table_R3!$L4</f>
        <v>15</v>
      </c>
    </row>
    <row r="5" spans="1:4" x14ac:dyDescent="0.25">
      <c r="A5" s="39" t="s">
        <v>101</v>
      </c>
      <c r="B5" s="29">
        <f>IO_Table_R1!$L5</f>
        <v>40</v>
      </c>
      <c r="C5" s="26">
        <f>IO_Table_R2!$L5</f>
        <v>40</v>
      </c>
      <c r="D5" s="53">
        <f>IO_Table_R3!$L5</f>
        <v>40</v>
      </c>
    </row>
    <row r="6" spans="1:4" x14ac:dyDescent="0.25">
      <c r="A6" s="39" t="s">
        <v>106</v>
      </c>
      <c r="B6" s="29">
        <f>IO_Table_R1!$L6</f>
        <v>150</v>
      </c>
      <c r="C6" s="26">
        <f>IO_Table_R2!$L6</f>
        <v>150</v>
      </c>
      <c r="D6" s="53">
        <f>IO_Table_R3!$L6</f>
        <v>150</v>
      </c>
    </row>
    <row r="7" spans="1:4" x14ac:dyDescent="0.25">
      <c r="A7" s="39" t="s">
        <v>103</v>
      </c>
      <c r="B7" s="29">
        <f>IO_Table_R1!$L7</f>
        <v>10</v>
      </c>
      <c r="C7" s="26">
        <f>IO_Table_R2!$L7</f>
        <v>10</v>
      </c>
      <c r="D7" s="53">
        <f>IO_Table_R3!$L7</f>
        <v>10</v>
      </c>
    </row>
    <row r="8" spans="1:4" x14ac:dyDescent="0.25">
      <c r="A8" s="39" t="s">
        <v>107</v>
      </c>
      <c r="B8" s="29">
        <f>IO_Table_R1!$L8</f>
        <v>5</v>
      </c>
      <c r="C8" s="26">
        <f>IO_Table_R2!$L8</f>
        <v>5</v>
      </c>
      <c r="D8" s="53">
        <f>IO_Table_R3!$L8</f>
        <v>5</v>
      </c>
    </row>
    <row r="9" spans="1:4" x14ac:dyDescent="0.25">
      <c r="A9" s="40" t="s">
        <v>2</v>
      </c>
      <c r="B9" s="30">
        <f>IO_Table_R1!$L9</f>
        <v>68</v>
      </c>
      <c r="C9" s="47">
        <f>IO_Table_R2!$L9</f>
        <v>36</v>
      </c>
      <c r="D9" s="54">
        <f>IO_Table_R3!$L9</f>
        <v>68</v>
      </c>
    </row>
  </sheetData>
  <hyperlinks>
    <hyperlink ref="A1" location="INDEX!A1" display="Go to INDEX" xr:uid="{8E297627-D1C9-4168-9C54-2CF95921A8A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824A-0D3F-4590-99B6-754067723E1B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2" t="s">
        <v>22</v>
      </c>
      <c r="C1" s="47"/>
      <c r="D1" s="47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>IO_Table_R1!$M3</f>
        <v>6</v>
      </c>
      <c r="C3" s="42">
        <f>IO_Table_R2!$M3</f>
        <v>11</v>
      </c>
      <c r="D3" s="63">
        <f>IO_Table_R3!$M3</f>
        <v>9</v>
      </c>
    </row>
    <row r="4" spans="1:4" x14ac:dyDescent="0.25">
      <c r="A4" s="39" t="s">
        <v>99</v>
      </c>
      <c r="B4" s="29">
        <f>IO_Table_R1!$M4</f>
        <v>7</v>
      </c>
      <c r="C4" s="26">
        <f>IO_Table_R2!$M4</f>
        <v>70</v>
      </c>
      <c r="D4" s="53">
        <f>IO_Table_R3!$M4</f>
        <v>8</v>
      </c>
    </row>
    <row r="5" spans="1:4" x14ac:dyDescent="0.25">
      <c r="A5" s="39" t="s">
        <v>101</v>
      </c>
      <c r="B5" s="29">
        <f>IO_Table_R1!$M5</f>
        <v>20</v>
      </c>
      <c r="C5" s="26">
        <f>IO_Table_R2!$M5</f>
        <v>17</v>
      </c>
      <c r="D5" s="53">
        <f>IO_Table_R3!$M5</f>
        <v>29</v>
      </c>
    </row>
    <row r="6" spans="1:4" x14ac:dyDescent="0.25">
      <c r="A6" s="39" t="s">
        <v>106</v>
      </c>
      <c r="B6" s="29">
        <f>IO_Table_R1!$M6</f>
        <v>9</v>
      </c>
      <c r="C6" s="26">
        <f>IO_Table_R2!$M6</f>
        <v>6</v>
      </c>
      <c r="D6" s="53">
        <f>IO_Table_R3!$M6</f>
        <v>15</v>
      </c>
    </row>
    <row r="7" spans="1:4" x14ac:dyDescent="0.25">
      <c r="A7" s="39" t="s">
        <v>103</v>
      </c>
      <c r="B7" s="29">
        <f>IO_Table_R1!$M7</f>
        <v>2</v>
      </c>
      <c r="C7" s="26">
        <f>IO_Table_R2!$M7</f>
        <v>5</v>
      </c>
      <c r="D7" s="53">
        <f>IO_Table_R3!$M7</f>
        <v>35</v>
      </c>
    </row>
    <row r="8" spans="1:4" x14ac:dyDescent="0.25">
      <c r="A8" s="39" t="s">
        <v>107</v>
      </c>
      <c r="B8" s="29">
        <f>IO_Table_R1!$M8</f>
        <v>2</v>
      </c>
      <c r="C8" s="26">
        <f>IO_Table_R2!$M8</f>
        <v>4</v>
      </c>
      <c r="D8" s="53">
        <f>IO_Table_R3!$M8</f>
        <v>4</v>
      </c>
    </row>
    <row r="9" spans="1:4" x14ac:dyDescent="0.25">
      <c r="A9" s="40" t="s">
        <v>2</v>
      </c>
      <c r="B9" s="30">
        <f>IO_Table_R1!$M9</f>
        <v>5</v>
      </c>
      <c r="C9" s="47">
        <f>IO_Table_R2!$M9</f>
        <v>5</v>
      </c>
      <c r="D9" s="54">
        <f>IO_Table_R3!$M9</f>
        <v>110</v>
      </c>
    </row>
  </sheetData>
  <hyperlinks>
    <hyperlink ref="A1" location="INDEX!A1" display="Go to INDEX" xr:uid="{532CE38F-26B3-4643-A802-D339D6095D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2081-C5FF-46B6-A727-02A626B56075}">
  <dimension ref="A1:D9"/>
  <sheetViews>
    <sheetView zoomScale="85" zoomScaleNormal="85" workbookViewId="0">
      <selection activeCell="B3" sqref="B3:D9"/>
    </sheetView>
  </sheetViews>
  <sheetFormatPr defaultColWidth="11.7109375" defaultRowHeight="15" x14ac:dyDescent="0.25"/>
  <sheetData>
    <row r="1" spans="1:4" x14ac:dyDescent="0.25">
      <c r="A1" s="37" t="s">
        <v>63</v>
      </c>
      <c r="B1" s="2" t="s">
        <v>26</v>
      </c>
      <c r="C1" s="47"/>
      <c r="D1" s="47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 t="array" ref="B3:B9">TRANSPOSE(IO_Table_R1!$C$10:$I$10)</f>
        <v>10</v>
      </c>
      <c r="C3" s="42">
        <f t="array" ref="C3:C9">TRANSPOSE(IO_Table_R2!$C$10:$I$10)</f>
        <v>15</v>
      </c>
      <c r="D3" s="63">
        <f t="array" ref="D3:D9">TRANSPOSE(IO_Table_R3!$C$10:$I$10)</f>
        <v>14</v>
      </c>
    </row>
    <row r="4" spans="1:4" x14ac:dyDescent="0.25">
      <c r="A4" s="39" t="s">
        <v>99</v>
      </c>
      <c r="B4" s="29">
        <v>25</v>
      </c>
      <c r="C4" s="26">
        <v>87</v>
      </c>
      <c r="D4" s="53">
        <v>35</v>
      </c>
    </row>
    <row r="5" spans="1:4" x14ac:dyDescent="0.25">
      <c r="A5" s="39" t="s">
        <v>101</v>
      </c>
      <c r="B5" s="29">
        <v>30</v>
      </c>
      <c r="C5" s="26">
        <v>30</v>
      </c>
      <c r="D5" s="53">
        <v>40</v>
      </c>
    </row>
    <row r="6" spans="1:4" x14ac:dyDescent="0.25">
      <c r="A6" s="39" t="s">
        <v>106</v>
      </c>
      <c r="B6" s="29">
        <v>35</v>
      </c>
      <c r="C6" s="26">
        <v>35</v>
      </c>
      <c r="D6" s="53">
        <v>38</v>
      </c>
    </row>
    <row r="7" spans="1:4" x14ac:dyDescent="0.25">
      <c r="A7" s="39" t="s">
        <v>103</v>
      </c>
      <c r="B7" s="29">
        <v>12</v>
      </c>
      <c r="C7" s="26">
        <v>12</v>
      </c>
      <c r="D7" s="53">
        <v>30</v>
      </c>
    </row>
    <row r="8" spans="1:4" x14ac:dyDescent="0.25">
      <c r="A8" s="39" t="s">
        <v>107</v>
      </c>
      <c r="B8" s="29">
        <v>60</v>
      </c>
      <c r="C8" s="26">
        <v>60</v>
      </c>
      <c r="D8" s="53">
        <v>60</v>
      </c>
    </row>
    <row r="9" spans="1:4" x14ac:dyDescent="0.25">
      <c r="A9" s="40" t="s">
        <v>2</v>
      </c>
      <c r="B9" s="30">
        <v>10</v>
      </c>
      <c r="C9" s="47">
        <v>10</v>
      </c>
      <c r="D9" s="54">
        <v>130</v>
      </c>
    </row>
  </sheetData>
  <hyperlinks>
    <hyperlink ref="A1" location="INDEX!A1" display="Go to INDEX" xr:uid="{AF6B6BA3-0A1A-4C91-B8CE-EE1AB91CB1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0F52-3234-4692-B493-94745968B757}">
  <dimension ref="A1:D9"/>
  <sheetViews>
    <sheetView zoomScale="85" zoomScaleNormal="85" workbookViewId="0">
      <selection activeCell="A2" sqref="A2:D9"/>
    </sheetView>
  </sheetViews>
  <sheetFormatPr defaultColWidth="11.7109375" defaultRowHeight="15" x14ac:dyDescent="0.25"/>
  <sheetData>
    <row r="1" spans="1:4" x14ac:dyDescent="0.25">
      <c r="A1" s="37" t="s">
        <v>63</v>
      </c>
      <c r="B1" s="57" t="s">
        <v>72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 t="array" ref="B3:B9">TRANSPOSE(IO_Table_R1!$C$11:$I$11)</f>
        <v>10</v>
      </c>
      <c r="C3" s="42">
        <f t="array" ref="C3:C9">TRANSPOSE(IO_Table_R2!$C$11:$I$11)</f>
        <v>15</v>
      </c>
      <c r="D3" s="63">
        <f t="array" ref="D3:D9">TRANSPOSE(IO_Table_R3!$C$11:$I$11)</f>
        <v>14</v>
      </c>
    </row>
    <row r="4" spans="1:4" x14ac:dyDescent="0.25">
      <c r="A4" s="39" t="s">
        <v>99</v>
      </c>
      <c r="B4" s="29">
        <v>25</v>
      </c>
      <c r="C4" s="26">
        <v>40</v>
      </c>
      <c r="D4" s="53">
        <v>35</v>
      </c>
    </row>
    <row r="5" spans="1:4" x14ac:dyDescent="0.25">
      <c r="A5" s="39" t="s">
        <v>101</v>
      </c>
      <c r="B5" s="29">
        <v>30</v>
      </c>
      <c r="C5" s="26">
        <v>30</v>
      </c>
      <c r="D5" s="53">
        <v>50</v>
      </c>
    </row>
    <row r="6" spans="1:4" x14ac:dyDescent="0.25">
      <c r="A6" s="39" t="s">
        <v>106</v>
      </c>
      <c r="B6" s="29">
        <v>62</v>
      </c>
      <c r="C6" s="26">
        <v>65</v>
      </c>
      <c r="D6" s="53">
        <v>68</v>
      </c>
    </row>
    <row r="7" spans="1:4" x14ac:dyDescent="0.25">
      <c r="A7" s="39" t="s">
        <v>103</v>
      </c>
      <c r="B7" s="29">
        <v>13</v>
      </c>
      <c r="C7" s="26">
        <v>13</v>
      </c>
      <c r="D7" s="53">
        <v>30</v>
      </c>
    </row>
    <row r="8" spans="1:4" x14ac:dyDescent="0.25">
      <c r="A8" s="39" t="s">
        <v>107</v>
      </c>
      <c r="B8" s="29">
        <v>122</v>
      </c>
      <c r="C8" s="26">
        <v>123</v>
      </c>
      <c r="D8" s="53">
        <v>124</v>
      </c>
    </row>
    <row r="9" spans="1:4" x14ac:dyDescent="0.25">
      <c r="A9" s="40" t="s">
        <v>2</v>
      </c>
      <c r="B9" s="30">
        <v>4</v>
      </c>
      <c r="C9" s="47">
        <v>4</v>
      </c>
      <c r="D9" s="54">
        <v>30</v>
      </c>
    </row>
  </sheetData>
  <hyperlinks>
    <hyperlink ref="A1" location="INDEX!A1" display="Go to INDEX" xr:uid="{9D5DD7F4-5628-4D14-A04E-42F46020D30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92E0-49A4-45DC-8230-5ECD21484F58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7" t="s">
        <v>27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 t="array" ref="B3:B9">TRANSPOSE(IO_Table_R1!$C$12:$I$12)</f>
        <v>8</v>
      </c>
      <c r="C3" s="42">
        <f t="array" ref="C3:C9">TRANSPOSE(IO_Table_R2!$C$12:$I$12)</f>
        <v>9</v>
      </c>
      <c r="D3" s="63">
        <f t="array" ref="D3:D9">TRANSPOSE(IO_Table_R3!$C$12:$I$12)</f>
        <v>7</v>
      </c>
    </row>
    <row r="4" spans="1:4" x14ac:dyDescent="0.25">
      <c r="A4" s="39" t="s">
        <v>99</v>
      </c>
      <c r="B4" s="29">
        <v>54</v>
      </c>
      <c r="C4" s="26">
        <v>84</v>
      </c>
      <c r="D4" s="53">
        <v>62</v>
      </c>
    </row>
    <row r="5" spans="1:4" x14ac:dyDescent="0.25">
      <c r="A5" s="39" t="s">
        <v>101</v>
      </c>
      <c r="B5" s="29">
        <v>7</v>
      </c>
      <c r="C5" s="26">
        <v>5</v>
      </c>
      <c r="D5" s="53">
        <v>8</v>
      </c>
    </row>
    <row r="6" spans="1:4" x14ac:dyDescent="0.25">
      <c r="A6" s="39" t="s">
        <v>106</v>
      </c>
      <c r="B6" s="29">
        <v>10</v>
      </c>
      <c r="C6" s="26">
        <v>10</v>
      </c>
      <c r="D6" s="53">
        <v>10</v>
      </c>
    </row>
    <row r="7" spans="1:4" x14ac:dyDescent="0.25">
      <c r="A7" s="39" t="s">
        <v>103</v>
      </c>
      <c r="B7" s="29">
        <v>5</v>
      </c>
      <c r="C7" s="26">
        <v>5</v>
      </c>
      <c r="D7" s="53">
        <v>4</v>
      </c>
    </row>
    <row r="8" spans="1:4" x14ac:dyDescent="0.25">
      <c r="A8" s="39" t="s">
        <v>107</v>
      </c>
      <c r="B8" s="29">
        <v>17</v>
      </c>
      <c r="C8" s="26">
        <v>17</v>
      </c>
      <c r="D8" s="53">
        <v>17</v>
      </c>
    </row>
    <row r="9" spans="1:4" x14ac:dyDescent="0.25">
      <c r="A9" s="40" t="s">
        <v>2</v>
      </c>
      <c r="B9" s="30">
        <v>1</v>
      </c>
      <c r="C9" s="47">
        <v>1</v>
      </c>
      <c r="D9" s="54">
        <v>10</v>
      </c>
    </row>
  </sheetData>
  <hyperlinks>
    <hyperlink ref="A1" location="INDEX!A1" display="Go to INDEX" xr:uid="{B76A77B6-B019-4ED7-A876-FA8B2EAD607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627B-221B-4D05-944F-D21707C6280B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57" t="s">
        <v>28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f t="array" ref="B3:B9">TRANSPOSE(IO_Table_R1!$C$13:$I$13)</f>
        <v>12</v>
      </c>
      <c r="C3" s="42">
        <f t="array" ref="C3:C9">TRANSPOSE(IO_Table_R2!$C$13:$I$13)</f>
        <v>6</v>
      </c>
      <c r="D3" s="63">
        <f t="array" ref="D3:D9">TRANSPOSE(IO_Table_R3!$C$13:$I$13)</f>
        <v>8</v>
      </c>
    </row>
    <row r="4" spans="1:4" x14ac:dyDescent="0.25">
      <c r="A4" s="39" t="s">
        <v>99</v>
      </c>
      <c r="B4" s="29">
        <v>52</v>
      </c>
      <c r="C4" s="26">
        <v>8</v>
      </c>
      <c r="D4" s="53">
        <v>25</v>
      </c>
    </row>
    <row r="5" spans="1:4" x14ac:dyDescent="0.25">
      <c r="A5" s="39" t="s">
        <v>101</v>
      </c>
      <c r="B5" s="29">
        <v>24</v>
      </c>
      <c r="C5" s="26">
        <v>23</v>
      </c>
      <c r="D5" s="53">
        <v>19</v>
      </c>
    </row>
    <row r="6" spans="1:4" x14ac:dyDescent="0.25">
      <c r="A6" s="39" t="s">
        <v>106</v>
      </c>
      <c r="B6" s="29">
        <v>12</v>
      </c>
      <c r="C6" s="26">
        <v>6</v>
      </c>
      <c r="D6" s="53">
        <v>12</v>
      </c>
    </row>
    <row r="7" spans="1:4" x14ac:dyDescent="0.25">
      <c r="A7" s="39" t="s">
        <v>103</v>
      </c>
      <c r="B7" s="29">
        <v>6</v>
      </c>
      <c r="C7" s="26">
        <v>31</v>
      </c>
      <c r="D7" s="53">
        <v>5</v>
      </c>
    </row>
    <row r="8" spans="1:4" x14ac:dyDescent="0.25">
      <c r="A8" s="39" t="s">
        <v>107</v>
      </c>
      <c r="B8" s="29">
        <v>3</v>
      </c>
      <c r="C8" s="26">
        <v>4</v>
      </c>
      <c r="D8" s="53">
        <v>3</v>
      </c>
    </row>
    <row r="9" spans="1:4" x14ac:dyDescent="0.25">
      <c r="A9" s="40" t="s">
        <v>2</v>
      </c>
      <c r="B9" s="30">
        <v>74</v>
      </c>
      <c r="C9" s="47">
        <v>42</v>
      </c>
      <c r="D9" s="54">
        <v>4</v>
      </c>
    </row>
  </sheetData>
  <hyperlinks>
    <hyperlink ref="A1" location="INDEX!A1" display="Go to INDEX" xr:uid="{8122A42B-D97F-43E4-8F94-E200D1C420A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2AEE-612C-4ECE-AFE2-C60A596E9B6B}">
  <dimension ref="A1:E23"/>
  <sheetViews>
    <sheetView zoomScale="85" zoomScaleNormal="85" workbookViewId="0"/>
  </sheetViews>
  <sheetFormatPr defaultColWidth="11.7109375" defaultRowHeight="15" x14ac:dyDescent="0.25"/>
  <sheetData>
    <row r="1" spans="1:5" x14ac:dyDescent="0.25">
      <c r="A1" s="37" t="s">
        <v>63</v>
      </c>
      <c r="B1" s="57" t="s">
        <v>73</v>
      </c>
      <c r="C1" s="26"/>
      <c r="D1" s="26"/>
      <c r="E1" s="26"/>
    </row>
    <row r="2" spans="1:5" x14ac:dyDescent="0.25">
      <c r="A2" s="28"/>
      <c r="B2" s="42"/>
      <c r="C2" s="99" t="s">
        <v>91</v>
      </c>
      <c r="D2" s="99" t="s">
        <v>92</v>
      </c>
      <c r="E2" s="100" t="s">
        <v>93</v>
      </c>
    </row>
    <row r="3" spans="1:5" x14ac:dyDescent="0.25">
      <c r="A3" s="20" t="s">
        <v>98</v>
      </c>
      <c r="B3" s="55" t="s">
        <v>91</v>
      </c>
      <c r="C3" s="43"/>
      <c r="D3" s="43">
        <v>4</v>
      </c>
      <c r="E3" s="44">
        <v>2</v>
      </c>
    </row>
    <row r="4" spans="1:5" x14ac:dyDescent="0.25">
      <c r="A4" s="22" t="s">
        <v>98</v>
      </c>
      <c r="B4" s="64" t="s">
        <v>92</v>
      </c>
      <c r="C4" s="45">
        <v>5</v>
      </c>
      <c r="D4" s="45"/>
      <c r="E4" s="46">
        <v>6</v>
      </c>
    </row>
    <row r="5" spans="1:5" x14ac:dyDescent="0.25">
      <c r="A5" s="24" t="s">
        <v>98</v>
      </c>
      <c r="B5" s="56" t="s">
        <v>93</v>
      </c>
      <c r="C5" s="48">
        <v>7</v>
      </c>
      <c r="D5" s="48">
        <v>2</v>
      </c>
      <c r="E5" s="49"/>
    </row>
    <row r="6" spans="1:5" x14ac:dyDescent="0.25">
      <c r="A6" s="20" t="s">
        <v>99</v>
      </c>
      <c r="B6" s="55" t="s">
        <v>91</v>
      </c>
      <c r="C6" s="42"/>
      <c r="D6" s="43">
        <v>2</v>
      </c>
      <c r="E6" s="44">
        <v>5</v>
      </c>
    </row>
    <row r="7" spans="1:5" x14ac:dyDescent="0.25">
      <c r="A7" s="22" t="s">
        <v>99</v>
      </c>
      <c r="B7" s="64" t="s">
        <v>92</v>
      </c>
      <c r="C7" s="45">
        <v>50</v>
      </c>
      <c r="D7" s="45"/>
      <c r="E7" s="46">
        <v>20</v>
      </c>
    </row>
    <row r="8" spans="1:5" x14ac:dyDescent="0.25">
      <c r="A8" s="24" t="s">
        <v>99</v>
      </c>
      <c r="B8" s="56" t="s">
        <v>93</v>
      </c>
      <c r="C8" s="48">
        <v>2</v>
      </c>
      <c r="D8" s="48">
        <v>6</v>
      </c>
      <c r="E8" s="54"/>
    </row>
    <row r="9" spans="1:5" x14ac:dyDescent="0.25">
      <c r="A9" s="20" t="s">
        <v>101</v>
      </c>
      <c r="B9" s="55" t="s">
        <v>91</v>
      </c>
      <c r="C9" s="43"/>
      <c r="D9" s="43">
        <v>8</v>
      </c>
      <c r="E9" s="44">
        <v>12</v>
      </c>
    </row>
    <row r="10" spans="1:5" x14ac:dyDescent="0.25">
      <c r="A10" s="22" t="s">
        <v>101</v>
      </c>
      <c r="B10" s="64" t="s">
        <v>92</v>
      </c>
      <c r="C10" s="45">
        <v>10</v>
      </c>
      <c r="D10" s="45"/>
      <c r="E10" s="46">
        <v>7</v>
      </c>
    </row>
    <row r="11" spans="1:5" x14ac:dyDescent="0.25">
      <c r="A11" s="24" t="s">
        <v>101</v>
      </c>
      <c r="B11" s="56" t="s">
        <v>93</v>
      </c>
      <c r="C11" s="48">
        <v>14</v>
      </c>
      <c r="D11" s="48">
        <v>15</v>
      </c>
      <c r="E11" s="49"/>
    </row>
    <row r="12" spans="1:5" x14ac:dyDescent="0.25">
      <c r="A12" s="20" t="s">
        <v>106</v>
      </c>
      <c r="B12" s="55" t="s">
        <v>91</v>
      </c>
      <c r="C12" s="43"/>
      <c r="D12" s="43">
        <v>1</v>
      </c>
      <c r="E12" s="44">
        <v>8</v>
      </c>
    </row>
    <row r="13" spans="1:5" x14ac:dyDescent="0.25">
      <c r="A13" s="22" t="s">
        <v>106</v>
      </c>
      <c r="B13" s="64" t="s">
        <v>92</v>
      </c>
      <c r="C13" s="45">
        <v>2</v>
      </c>
      <c r="D13" s="45"/>
      <c r="E13" s="46">
        <v>4</v>
      </c>
    </row>
    <row r="14" spans="1:5" x14ac:dyDescent="0.25">
      <c r="A14" s="24" t="s">
        <v>106</v>
      </c>
      <c r="B14" s="56" t="s">
        <v>93</v>
      </c>
      <c r="C14" s="48">
        <v>10</v>
      </c>
      <c r="D14" s="48">
        <v>5</v>
      </c>
      <c r="E14" s="49"/>
    </row>
    <row r="15" spans="1:5" x14ac:dyDescent="0.25">
      <c r="A15" s="20" t="s">
        <v>103</v>
      </c>
      <c r="B15" s="55" t="s">
        <v>91</v>
      </c>
      <c r="C15" s="43"/>
      <c r="D15" s="43">
        <v>1</v>
      </c>
      <c r="E15" s="44">
        <v>1</v>
      </c>
    </row>
    <row r="16" spans="1:5" x14ac:dyDescent="0.25">
      <c r="A16" s="22" t="s">
        <v>103</v>
      </c>
      <c r="B16" s="64" t="s">
        <v>92</v>
      </c>
      <c r="C16" s="45">
        <v>1</v>
      </c>
      <c r="D16" s="45"/>
      <c r="E16" s="46">
        <v>4</v>
      </c>
    </row>
    <row r="17" spans="1:5" x14ac:dyDescent="0.25">
      <c r="A17" s="24" t="s">
        <v>103</v>
      </c>
      <c r="B17" s="56" t="s">
        <v>93</v>
      </c>
      <c r="C17" s="48">
        <v>5</v>
      </c>
      <c r="D17" s="48">
        <v>30</v>
      </c>
      <c r="E17" s="49"/>
    </row>
    <row r="18" spans="1:5" x14ac:dyDescent="0.25">
      <c r="A18" s="20" t="s">
        <v>107</v>
      </c>
      <c r="B18" s="55" t="s">
        <v>91</v>
      </c>
      <c r="C18" s="43"/>
      <c r="D18" s="43">
        <v>1</v>
      </c>
      <c r="E18" s="44">
        <v>1</v>
      </c>
    </row>
    <row r="19" spans="1:5" x14ac:dyDescent="0.25">
      <c r="A19" s="22" t="s">
        <v>107</v>
      </c>
      <c r="B19" s="64" t="s">
        <v>92</v>
      </c>
      <c r="C19" s="45">
        <v>2</v>
      </c>
      <c r="D19" s="45"/>
      <c r="E19" s="46">
        <v>2</v>
      </c>
    </row>
    <row r="20" spans="1:5" x14ac:dyDescent="0.25">
      <c r="A20" s="24" t="s">
        <v>107</v>
      </c>
      <c r="B20" s="56" t="s">
        <v>93</v>
      </c>
      <c r="C20" s="48">
        <v>1</v>
      </c>
      <c r="D20" s="48">
        <v>3</v>
      </c>
      <c r="E20" s="49"/>
    </row>
    <row r="21" spans="1:5" x14ac:dyDescent="0.25">
      <c r="A21" s="20" t="s">
        <v>2</v>
      </c>
      <c r="B21" s="55" t="s">
        <v>91</v>
      </c>
      <c r="C21" s="43"/>
      <c r="D21" s="43">
        <v>2</v>
      </c>
      <c r="E21" s="44">
        <v>3</v>
      </c>
    </row>
    <row r="22" spans="1:5" x14ac:dyDescent="0.25">
      <c r="A22" s="22" t="s">
        <v>2</v>
      </c>
      <c r="B22" s="64" t="s">
        <v>92</v>
      </c>
      <c r="C22" s="45">
        <v>4</v>
      </c>
      <c r="D22" s="45"/>
      <c r="E22" s="46">
        <v>1</v>
      </c>
    </row>
    <row r="23" spans="1:5" x14ac:dyDescent="0.25">
      <c r="A23" s="24" t="s">
        <v>2</v>
      </c>
      <c r="B23" s="56" t="s">
        <v>93</v>
      </c>
      <c r="C23" s="48">
        <v>70</v>
      </c>
      <c r="D23" s="48">
        <v>40</v>
      </c>
      <c r="E23" s="49"/>
    </row>
  </sheetData>
  <hyperlinks>
    <hyperlink ref="A1" location="INDEX!A1" display="Go to INDEX" xr:uid="{6DE32EB4-346E-4969-98E5-FDF48BA46F5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9104-9315-43DF-83E9-B136620517CA}">
  <dimension ref="A1:J19"/>
  <sheetViews>
    <sheetView zoomScale="85" zoomScaleNormal="85" workbookViewId="0"/>
  </sheetViews>
  <sheetFormatPr defaultColWidth="11.7109375" defaultRowHeight="15" x14ac:dyDescent="0.25"/>
  <sheetData>
    <row r="1" spans="1:10" x14ac:dyDescent="0.25">
      <c r="A1" s="37" t="s">
        <v>63</v>
      </c>
      <c r="B1" s="31" t="s">
        <v>74</v>
      </c>
      <c r="C1" s="26"/>
      <c r="D1" s="26"/>
      <c r="E1" s="26"/>
    </row>
    <row r="2" spans="1:10" x14ac:dyDescent="0.25">
      <c r="A2" s="32"/>
      <c r="B2" s="3"/>
      <c r="C2" s="102" t="s">
        <v>91</v>
      </c>
      <c r="D2" s="102" t="s">
        <v>92</v>
      </c>
      <c r="E2" s="103" t="s">
        <v>93</v>
      </c>
    </row>
    <row r="3" spans="1:10" x14ac:dyDescent="0.25">
      <c r="A3" s="20" t="s">
        <v>3</v>
      </c>
      <c r="B3" s="55" t="s">
        <v>4</v>
      </c>
      <c r="C3" s="110">
        <f t="shared" ref="C3:E5" si="0">H$10*H11</f>
        <v>72.8</v>
      </c>
      <c r="D3" s="110">
        <f t="shared" si="0"/>
        <v>74.7</v>
      </c>
      <c r="E3" s="111">
        <f t="shared" si="0"/>
        <v>69.400000000000006</v>
      </c>
    </row>
    <row r="4" spans="1:10" x14ac:dyDescent="0.25">
      <c r="A4" s="22" t="s">
        <v>5</v>
      </c>
      <c r="B4" s="64" t="s">
        <v>4</v>
      </c>
      <c r="C4" s="112">
        <f t="shared" si="0"/>
        <v>109.2</v>
      </c>
      <c r="D4" s="112">
        <f t="shared" si="0"/>
        <v>174.29999999999998</v>
      </c>
      <c r="E4" s="113">
        <f t="shared" si="0"/>
        <v>277.60000000000002</v>
      </c>
    </row>
    <row r="5" spans="1:10" x14ac:dyDescent="0.25">
      <c r="A5" s="24" t="s">
        <v>6</v>
      </c>
      <c r="B5" s="56" t="s">
        <v>4</v>
      </c>
      <c r="C5" s="66">
        <f t="shared" si="0"/>
        <v>0</v>
      </c>
      <c r="D5" s="66">
        <f t="shared" si="0"/>
        <v>0</v>
      </c>
      <c r="E5" s="67">
        <f t="shared" si="0"/>
        <v>0</v>
      </c>
    </row>
    <row r="6" spans="1:10" x14ac:dyDescent="0.25">
      <c r="A6" s="20" t="s">
        <v>3</v>
      </c>
      <c r="B6" s="55" t="s">
        <v>108</v>
      </c>
      <c r="C6" s="110">
        <f t="shared" ref="C6:E8" si="1">H$16*H17</f>
        <v>266</v>
      </c>
      <c r="D6" s="110">
        <f t="shared" si="1"/>
        <v>290</v>
      </c>
      <c r="E6" s="111">
        <f t="shared" si="1"/>
        <v>351</v>
      </c>
    </row>
    <row r="7" spans="1:10" x14ac:dyDescent="0.25">
      <c r="A7" s="22" t="s">
        <v>5</v>
      </c>
      <c r="B7" s="64" t="s">
        <v>108</v>
      </c>
      <c r="C7" s="112">
        <f t="shared" si="1"/>
        <v>0</v>
      </c>
      <c r="D7" s="112">
        <f t="shared" si="1"/>
        <v>0</v>
      </c>
      <c r="E7" s="113">
        <f t="shared" si="1"/>
        <v>0</v>
      </c>
    </row>
    <row r="8" spans="1:10" x14ac:dyDescent="0.25">
      <c r="A8" s="24" t="s">
        <v>6</v>
      </c>
      <c r="B8" s="56" t="s">
        <v>108</v>
      </c>
      <c r="C8" s="66">
        <f t="shared" si="1"/>
        <v>0</v>
      </c>
      <c r="D8" s="66">
        <f t="shared" si="1"/>
        <v>0</v>
      </c>
      <c r="E8" s="67">
        <f t="shared" si="1"/>
        <v>0</v>
      </c>
    </row>
    <row r="9" spans="1:10" x14ac:dyDescent="0.25">
      <c r="H9" s="101" t="s">
        <v>91</v>
      </c>
      <c r="I9" s="102" t="s">
        <v>92</v>
      </c>
      <c r="J9" s="103" t="s">
        <v>93</v>
      </c>
    </row>
    <row r="10" spans="1:10" x14ac:dyDescent="0.25">
      <c r="G10" s="71" t="s">
        <v>26</v>
      </c>
      <c r="H10" s="32">
        <f>SUM(CAL_cap!B3:B9)</f>
        <v>182</v>
      </c>
      <c r="I10" s="3">
        <f>SUM(CAL_cap!C3:C9)</f>
        <v>249</v>
      </c>
      <c r="J10" s="4">
        <f>SUM(CAL_cap!D3:D9)</f>
        <v>347</v>
      </c>
    </row>
    <row r="11" spans="1:10" x14ac:dyDescent="0.25">
      <c r="G11" s="59" t="s">
        <v>3</v>
      </c>
      <c r="H11" s="104">
        <v>0.4</v>
      </c>
      <c r="I11" s="104">
        <v>0.3</v>
      </c>
      <c r="J11" s="107">
        <v>0.2</v>
      </c>
    </row>
    <row r="12" spans="1:10" x14ac:dyDescent="0.25">
      <c r="G12" s="60" t="s">
        <v>5</v>
      </c>
      <c r="H12" s="105">
        <v>0.6</v>
      </c>
      <c r="I12" s="105">
        <v>0.7</v>
      </c>
      <c r="J12" s="108">
        <v>0.8</v>
      </c>
    </row>
    <row r="13" spans="1:10" x14ac:dyDescent="0.25">
      <c r="G13" s="61" t="s">
        <v>6</v>
      </c>
      <c r="H13" s="106">
        <v>0</v>
      </c>
      <c r="I13" s="106">
        <v>0</v>
      </c>
      <c r="J13" s="109">
        <v>0</v>
      </c>
    </row>
    <row r="15" spans="1:10" x14ac:dyDescent="0.25">
      <c r="H15" s="101" t="s">
        <v>91</v>
      </c>
      <c r="I15" s="102" t="s">
        <v>92</v>
      </c>
      <c r="J15" s="103" t="s">
        <v>93</v>
      </c>
    </row>
    <row r="16" spans="1:10" x14ac:dyDescent="0.25">
      <c r="G16" s="71" t="s">
        <v>72</v>
      </c>
      <c r="H16" s="32">
        <f>SUM(CAL_lab!B3:B9)</f>
        <v>266</v>
      </c>
      <c r="I16" s="3">
        <f>SUM(CAL_lab!C3:C9)</f>
        <v>290</v>
      </c>
      <c r="J16" s="4">
        <f>SUM(CAL_lab!D3:D9)</f>
        <v>351</v>
      </c>
    </row>
    <row r="17" spans="7:10" x14ac:dyDescent="0.25">
      <c r="G17" s="59" t="s">
        <v>3</v>
      </c>
      <c r="H17" s="104">
        <v>1</v>
      </c>
      <c r="I17" s="104">
        <v>1</v>
      </c>
      <c r="J17" s="107">
        <v>1</v>
      </c>
    </row>
    <row r="18" spans="7:10" x14ac:dyDescent="0.25">
      <c r="G18" s="60" t="s">
        <v>5</v>
      </c>
      <c r="H18" s="105">
        <v>0</v>
      </c>
      <c r="I18" s="105">
        <v>0</v>
      </c>
      <c r="J18" s="108">
        <v>0</v>
      </c>
    </row>
    <row r="19" spans="7:10" x14ac:dyDescent="0.25">
      <c r="G19" s="61" t="s">
        <v>6</v>
      </c>
      <c r="H19" s="106">
        <v>0</v>
      </c>
      <c r="I19" s="106">
        <v>0</v>
      </c>
      <c r="J19" s="109">
        <v>0</v>
      </c>
    </row>
  </sheetData>
  <hyperlinks>
    <hyperlink ref="A1" location="INDEX!A1" display="Go to INDEX" xr:uid="{DCB99B57-76AE-48A8-A9EC-B2F141CE67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485-8073-4AFD-898F-379F299A5800}">
  <dimension ref="A1:E9"/>
  <sheetViews>
    <sheetView zoomScale="85" zoomScaleNormal="85" workbookViewId="0">
      <selection activeCell="B3" sqref="B3:B9"/>
    </sheetView>
  </sheetViews>
  <sheetFormatPr defaultColWidth="11.7109375" defaultRowHeight="15" x14ac:dyDescent="0.25"/>
  <sheetData>
    <row r="1" spans="1:5" x14ac:dyDescent="0.25">
      <c r="A1" s="37" t="s">
        <v>63</v>
      </c>
      <c r="B1" s="31" t="s">
        <v>75</v>
      </c>
      <c r="C1" s="26"/>
      <c r="D1" s="26"/>
      <c r="E1" s="26"/>
    </row>
    <row r="2" spans="1:5" x14ac:dyDescent="0.25">
      <c r="A2" s="28"/>
      <c r="B2" s="42"/>
      <c r="C2" s="99" t="s">
        <v>91</v>
      </c>
      <c r="D2" s="99" t="s">
        <v>92</v>
      </c>
      <c r="E2" s="100" t="s">
        <v>93</v>
      </c>
    </row>
    <row r="3" spans="1:5" x14ac:dyDescent="0.25">
      <c r="A3" s="20" t="s">
        <v>7</v>
      </c>
      <c r="B3" s="38" t="s">
        <v>98</v>
      </c>
      <c r="C3" s="110">
        <f>CAL_tax!B3</f>
        <v>8</v>
      </c>
      <c r="D3" s="110">
        <f>CAL_tax!C3</f>
        <v>9</v>
      </c>
      <c r="E3" s="111">
        <f>CAL_tax!D3</f>
        <v>7</v>
      </c>
    </row>
    <row r="4" spans="1:5" x14ac:dyDescent="0.25">
      <c r="A4" s="22" t="s">
        <v>7</v>
      </c>
      <c r="B4" s="39" t="s">
        <v>99</v>
      </c>
      <c r="C4" s="112">
        <f>CAL_tax!B4</f>
        <v>54</v>
      </c>
      <c r="D4" s="112">
        <f>CAL_tax!C4</f>
        <v>84</v>
      </c>
      <c r="E4" s="113">
        <f>CAL_tax!D4</f>
        <v>62</v>
      </c>
    </row>
    <row r="5" spans="1:5" x14ac:dyDescent="0.25">
      <c r="A5" s="22" t="s">
        <v>7</v>
      </c>
      <c r="B5" s="39" t="s">
        <v>101</v>
      </c>
      <c r="C5" s="112">
        <f>CAL_tax!B5</f>
        <v>7</v>
      </c>
      <c r="D5" s="112">
        <f>CAL_tax!C5</f>
        <v>5</v>
      </c>
      <c r="E5" s="113">
        <f>CAL_tax!D5</f>
        <v>8</v>
      </c>
    </row>
    <row r="6" spans="1:5" x14ac:dyDescent="0.25">
      <c r="A6" s="22" t="s">
        <v>7</v>
      </c>
      <c r="B6" s="39" t="s">
        <v>106</v>
      </c>
      <c r="C6" s="112">
        <f>CAL_tax!B6</f>
        <v>10</v>
      </c>
      <c r="D6" s="112">
        <f>CAL_tax!C6</f>
        <v>10</v>
      </c>
      <c r="E6" s="113">
        <f>CAL_tax!D6</f>
        <v>10</v>
      </c>
    </row>
    <row r="7" spans="1:5" x14ac:dyDescent="0.25">
      <c r="A7" s="22" t="s">
        <v>7</v>
      </c>
      <c r="B7" s="39" t="s">
        <v>103</v>
      </c>
      <c r="C7" s="112">
        <f>CAL_tax!B7</f>
        <v>5</v>
      </c>
      <c r="D7" s="112">
        <f>CAL_tax!C7</f>
        <v>5</v>
      </c>
      <c r="E7" s="113">
        <f>CAL_tax!D7</f>
        <v>4</v>
      </c>
    </row>
    <row r="8" spans="1:5" x14ac:dyDescent="0.25">
      <c r="A8" s="22" t="s">
        <v>7</v>
      </c>
      <c r="B8" s="39" t="s">
        <v>107</v>
      </c>
      <c r="C8" s="112">
        <f>CAL_tax!B8</f>
        <v>17</v>
      </c>
      <c r="D8" s="112">
        <f>CAL_tax!C8</f>
        <v>17</v>
      </c>
      <c r="E8" s="113">
        <f>CAL_tax!D8</f>
        <v>17</v>
      </c>
    </row>
    <row r="9" spans="1:5" x14ac:dyDescent="0.25">
      <c r="A9" s="24" t="s">
        <v>7</v>
      </c>
      <c r="B9" s="40" t="s">
        <v>2</v>
      </c>
      <c r="C9" s="66">
        <f>CAL_tax!B9</f>
        <v>1</v>
      </c>
      <c r="D9" s="66">
        <f>CAL_tax!C9</f>
        <v>1</v>
      </c>
      <c r="E9" s="67">
        <f>CAL_tax!D9</f>
        <v>10</v>
      </c>
    </row>
  </sheetData>
  <hyperlinks>
    <hyperlink ref="A1" location="INDEX!A1" display="Go to INDEX" xr:uid="{75D508EA-8031-481F-AB2E-9DE3B2CCF5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9CB-E97E-454B-AAB8-E16556A92167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31" t="s">
        <v>76</v>
      </c>
      <c r="C1" s="26"/>
      <c r="D1" s="26"/>
    </row>
    <row r="2" spans="1:4" x14ac:dyDescent="0.25">
      <c r="A2" s="32"/>
      <c r="B2" s="102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42">
        <v>1.7</v>
      </c>
      <c r="C3" s="42">
        <v>1.7</v>
      </c>
      <c r="D3" s="63">
        <v>1.7</v>
      </c>
    </row>
    <row r="4" spans="1:4" x14ac:dyDescent="0.25">
      <c r="A4" s="39" t="s">
        <v>99</v>
      </c>
      <c r="B4" s="26">
        <v>1.7</v>
      </c>
      <c r="C4" s="26">
        <v>1.7</v>
      </c>
      <c r="D4" s="53">
        <v>1.7</v>
      </c>
    </row>
    <row r="5" spans="1:4" x14ac:dyDescent="0.25">
      <c r="A5" s="39" t="s">
        <v>101</v>
      </c>
      <c r="B5" s="26">
        <v>1.7</v>
      </c>
      <c r="C5" s="26">
        <v>1.7</v>
      </c>
      <c r="D5" s="53">
        <v>1.7</v>
      </c>
    </row>
    <row r="6" spans="1:4" x14ac:dyDescent="0.25">
      <c r="A6" s="39" t="s">
        <v>106</v>
      </c>
      <c r="B6" s="26">
        <v>1.7</v>
      </c>
      <c r="C6" s="26">
        <v>1.7</v>
      </c>
      <c r="D6" s="53">
        <v>1.7</v>
      </c>
    </row>
    <row r="7" spans="1:4" x14ac:dyDescent="0.25">
      <c r="A7" s="39" t="s">
        <v>103</v>
      </c>
      <c r="B7" s="26">
        <v>1.7</v>
      </c>
      <c r="C7" s="26">
        <v>1.7</v>
      </c>
      <c r="D7" s="53">
        <v>1.7</v>
      </c>
    </row>
    <row r="8" spans="1:4" x14ac:dyDescent="0.25">
      <c r="A8" s="39" t="s">
        <v>107</v>
      </c>
      <c r="B8" s="26">
        <v>1.7</v>
      </c>
      <c r="C8" s="26">
        <v>1.7</v>
      </c>
      <c r="D8" s="53">
        <v>1.7</v>
      </c>
    </row>
    <row r="9" spans="1:4" x14ac:dyDescent="0.25">
      <c r="A9" s="40" t="s">
        <v>2</v>
      </c>
      <c r="B9" s="47">
        <v>1.7</v>
      </c>
      <c r="C9" s="47">
        <v>1.7</v>
      </c>
      <c r="D9" s="54">
        <v>1.7</v>
      </c>
    </row>
  </sheetData>
  <hyperlinks>
    <hyperlink ref="A1" location="INDEX!A1" display="Go to INDEX" xr:uid="{46BB3156-21A2-4EA3-9D2A-D8763A96F9E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E5BC-4A62-4777-BF83-8F1B1642BBA5}">
  <dimension ref="A1:D3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8" t="s">
        <v>77</v>
      </c>
      <c r="C1" s="26"/>
      <c r="D1" s="26"/>
    </row>
    <row r="2" spans="1:4" x14ac:dyDescent="0.25">
      <c r="A2" s="102" t="s">
        <v>91</v>
      </c>
      <c r="B2" s="102" t="s">
        <v>92</v>
      </c>
      <c r="C2" s="103" t="s">
        <v>93</v>
      </c>
    </row>
    <row r="3" spans="1:4" x14ac:dyDescent="0.25">
      <c r="A3" s="30">
        <v>5000</v>
      </c>
      <c r="B3" s="47">
        <v>6000</v>
      </c>
      <c r="C3" s="54">
        <v>7000</v>
      </c>
    </row>
  </sheetData>
  <hyperlinks>
    <hyperlink ref="A1" location="INDEX!A1" display="Go to INDEX" xr:uid="{61282B05-CFEF-443C-81AF-39C8CC61862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2B5-7F16-4B0D-A85B-2CA6D9C70750}">
  <dimension ref="A1:D3"/>
  <sheetViews>
    <sheetView zoomScale="85" zoomScaleNormal="85" workbookViewId="0">
      <selection activeCell="A2" sqref="A2:C2"/>
    </sheetView>
  </sheetViews>
  <sheetFormatPr defaultColWidth="11.7109375" defaultRowHeight="15" x14ac:dyDescent="0.25"/>
  <sheetData>
    <row r="1" spans="1:4" x14ac:dyDescent="0.25">
      <c r="A1" s="37" t="s">
        <v>63</v>
      </c>
      <c r="B1" s="31" t="s">
        <v>78</v>
      </c>
      <c r="C1" s="26"/>
      <c r="D1" s="26"/>
    </row>
    <row r="2" spans="1:4" x14ac:dyDescent="0.25">
      <c r="A2" s="102" t="s">
        <v>91</v>
      </c>
      <c r="B2" s="102" t="s">
        <v>92</v>
      </c>
      <c r="C2" s="103" t="s">
        <v>93</v>
      </c>
    </row>
    <row r="3" spans="1:4" x14ac:dyDescent="0.25">
      <c r="A3" s="30">
        <v>0.03</v>
      </c>
      <c r="B3" s="47">
        <v>0.03</v>
      </c>
      <c r="C3" s="54">
        <v>0.03</v>
      </c>
    </row>
  </sheetData>
  <hyperlinks>
    <hyperlink ref="A1" location="INDEX!A1" display="Go to INDEX" xr:uid="{642D6FCC-D3F4-4E3E-8AF5-062F14BFEC6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7D69-E794-44B1-8000-63BABE5201E0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31" t="s">
        <v>79</v>
      </c>
      <c r="C1" s="26"/>
      <c r="D1" s="26"/>
    </row>
    <row r="2" spans="1:4" x14ac:dyDescent="0.25">
      <c r="A2" s="32"/>
      <c r="B2" s="102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0.9</v>
      </c>
      <c r="C3" s="42">
        <v>0.9</v>
      </c>
      <c r="D3" s="63">
        <v>0.9</v>
      </c>
    </row>
    <row r="4" spans="1:4" x14ac:dyDescent="0.25">
      <c r="A4" s="39" t="s">
        <v>99</v>
      </c>
      <c r="B4" s="29">
        <v>0.9</v>
      </c>
      <c r="C4" s="26">
        <v>0.9</v>
      </c>
      <c r="D4" s="53">
        <v>0.9</v>
      </c>
    </row>
    <row r="5" spans="1:4" x14ac:dyDescent="0.25">
      <c r="A5" s="39" t="s">
        <v>101</v>
      </c>
      <c r="B5" s="29">
        <v>0.9</v>
      </c>
      <c r="C5" s="26">
        <v>0.9</v>
      </c>
      <c r="D5" s="53">
        <v>0.9</v>
      </c>
    </row>
    <row r="6" spans="1:4" x14ac:dyDescent="0.25">
      <c r="A6" s="39" t="s">
        <v>106</v>
      </c>
      <c r="B6" s="29">
        <v>0.9</v>
      </c>
      <c r="C6" s="26">
        <v>0.9</v>
      </c>
      <c r="D6" s="53">
        <v>0.9</v>
      </c>
    </row>
    <row r="7" spans="1:4" x14ac:dyDescent="0.25">
      <c r="A7" s="39" t="s">
        <v>103</v>
      </c>
      <c r="B7" s="29">
        <v>0.9</v>
      </c>
      <c r="C7" s="26">
        <v>0.9</v>
      </c>
      <c r="D7" s="53">
        <v>0.9</v>
      </c>
    </row>
    <row r="8" spans="1:4" x14ac:dyDescent="0.25">
      <c r="A8" s="39" t="s">
        <v>107</v>
      </c>
      <c r="B8" s="29">
        <v>0.9</v>
      </c>
      <c r="C8" s="26">
        <v>0.9</v>
      </c>
      <c r="D8" s="53">
        <v>0.9</v>
      </c>
    </row>
    <row r="9" spans="1:4" x14ac:dyDescent="0.25">
      <c r="A9" s="40" t="s">
        <v>2</v>
      </c>
      <c r="B9" s="30">
        <v>0.9</v>
      </c>
      <c r="C9" s="47">
        <v>0.9</v>
      </c>
      <c r="D9" s="54">
        <v>0.9</v>
      </c>
    </row>
  </sheetData>
  <hyperlinks>
    <hyperlink ref="A1" location="INDEX!A1" display="Go to INDEX" xr:uid="{C5CFCDE8-50D2-431B-BFD2-36F81D90E7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F952-E1D3-49A6-BAB8-603F424538FA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31" t="s">
        <v>80</v>
      </c>
      <c r="C1" s="26"/>
      <c r="D1" s="26"/>
    </row>
    <row r="2" spans="1:4" x14ac:dyDescent="0.25">
      <c r="A2" s="32"/>
      <c r="B2" s="102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42">
        <v>0.04</v>
      </c>
      <c r="C3" s="42">
        <v>0.04</v>
      </c>
      <c r="D3" s="63">
        <v>0.04</v>
      </c>
    </row>
    <row r="4" spans="1:4" x14ac:dyDescent="0.25">
      <c r="A4" s="39" t="s">
        <v>99</v>
      </c>
      <c r="B4" s="26">
        <v>0.04</v>
      </c>
      <c r="C4" s="26">
        <v>0.04</v>
      </c>
      <c r="D4" s="53">
        <v>0.04</v>
      </c>
    </row>
    <row r="5" spans="1:4" x14ac:dyDescent="0.25">
      <c r="A5" s="39" t="s">
        <v>101</v>
      </c>
      <c r="B5" s="26">
        <v>0.04</v>
      </c>
      <c r="C5" s="26">
        <v>0.04</v>
      </c>
      <c r="D5" s="53">
        <v>0.04</v>
      </c>
    </row>
    <row r="6" spans="1:4" x14ac:dyDescent="0.25">
      <c r="A6" s="39" t="s">
        <v>106</v>
      </c>
      <c r="B6" s="26">
        <v>0.04</v>
      </c>
      <c r="C6" s="26">
        <v>0.04</v>
      </c>
      <c r="D6" s="53">
        <v>0.04</v>
      </c>
    </row>
    <row r="7" spans="1:4" x14ac:dyDescent="0.25">
      <c r="A7" s="39" t="s">
        <v>103</v>
      </c>
      <c r="B7" s="26">
        <v>0.04</v>
      </c>
      <c r="C7" s="26">
        <v>0.04</v>
      </c>
      <c r="D7" s="53">
        <v>0.04</v>
      </c>
    </row>
    <row r="8" spans="1:4" x14ac:dyDescent="0.25">
      <c r="A8" s="39" t="s">
        <v>107</v>
      </c>
      <c r="B8" s="26">
        <v>0.04</v>
      </c>
      <c r="C8" s="26">
        <v>0.04</v>
      </c>
      <c r="D8" s="53">
        <v>0.04</v>
      </c>
    </row>
    <row r="9" spans="1:4" x14ac:dyDescent="0.25">
      <c r="A9" s="40" t="s">
        <v>2</v>
      </c>
      <c r="B9" s="47">
        <v>0.04</v>
      </c>
      <c r="C9" s="47">
        <v>0.04</v>
      </c>
      <c r="D9" s="54">
        <v>0.04</v>
      </c>
    </row>
  </sheetData>
  <hyperlinks>
    <hyperlink ref="A1" location="INDEX!A1" display="Go to INDEX" xr:uid="{883D0236-EB94-4A85-898E-713B3B886CD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AA81-B9DD-414A-88CA-E40821E3CB1B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31" t="s">
        <v>81</v>
      </c>
      <c r="C1" s="26"/>
      <c r="D1" s="26"/>
    </row>
    <row r="2" spans="1:4" x14ac:dyDescent="0.25">
      <c r="A2" s="32"/>
      <c r="B2" s="102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42">
        <v>0.04</v>
      </c>
      <c r="C3" s="42">
        <v>0.04</v>
      </c>
      <c r="D3" s="63">
        <v>0.04</v>
      </c>
    </row>
    <row r="4" spans="1:4" x14ac:dyDescent="0.25">
      <c r="A4" s="39" t="s">
        <v>99</v>
      </c>
      <c r="B4" s="26">
        <v>0.04</v>
      </c>
      <c r="C4" s="26">
        <v>0.04</v>
      </c>
      <c r="D4" s="53">
        <v>0.04</v>
      </c>
    </row>
    <row r="5" spans="1:4" x14ac:dyDescent="0.25">
      <c r="A5" s="39" t="s">
        <v>101</v>
      </c>
      <c r="B5" s="26">
        <v>0.04</v>
      </c>
      <c r="C5" s="26">
        <v>0.04</v>
      </c>
      <c r="D5" s="53">
        <v>0.04</v>
      </c>
    </row>
    <row r="6" spans="1:4" x14ac:dyDescent="0.25">
      <c r="A6" s="39" t="s">
        <v>106</v>
      </c>
      <c r="B6" s="26">
        <v>0.04</v>
      </c>
      <c r="C6" s="26">
        <v>0.04</v>
      </c>
      <c r="D6" s="53">
        <v>0.04</v>
      </c>
    </row>
    <row r="7" spans="1:4" x14ac:dyDescent="0.25">
      <c r="A7" s="39" t="s">
        <v>103</v>
      </c>
      <c r="B7" s="26">
        <v>0.04</v>
      </c>
      <c r="C7" s="26">
        <v>0.04</v>
      </c>
      <c r="D7" s="53">
        <v>0.04</v>
      </c>
    </row>
    <row r="8" spans="1:4" x14ac:dyDescent="0.25">
      <c r="A8" s="39" t="s">
        <v>107</v>
      </c>
      <c r="B8" s="26">
        <v>0.04</v>
      </c>
      <c r="C8" s="26">
        <v>0.04</v>
      </c>
      <c r="D8" s="53">
        <v>0.04</v>
      </c>
    </row>
    <row r="9" spans="1:4" x14ac:dyDescent="0.25">
      <c r="A9" s="40" t="s">
        <v>2</v>
      </c>
      <c r="B9" s="47">
        <v>0.04</v>
      </c>
      <c r="C9" s="47">
        <v>0.04</v>
      </c>
      <c r="D9" s="54">
        <v>0.04</v>
      </c>
    </row>
  </sheetData>
  <hyperlinks>
    <hyperlink ref="A1" location="INDEX!A1" display="Go to INDEX" xr:uid="{68F01892-E1CA-468F-86AE-F8AA81E17B3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0029-94B3-4DF7-82AC-0640440571A9}">
  <dimension ref="A1:F9"/>
  <sheetViews>
    <sheetView zoomScale="85" zoomScaleNormal="85" workbookViewId="0">
      <selection activeCell="B4" sqref="B4"/>
    </sheetView>
  </sheetViews>
  <sheetFormatPr defaultColWidth="11.7109375" defaultRowHeight="15" x14ac:dyDescent="0.25"/>
  <sheetData>
    <row r="1" spans="1:6" x14ac:dyDescent="0.25">
      <c r="A1" s="37" t="s">
        <v>63</v>
      </c>
      <c r="B1" s="58" t="s">
        <v>82</v>
      </c>
      <c r="C1" s="26"/>
      <c r="D1" s="26"/>
    </row>
    <row r="2" spans="1:6" x14ac:dyDescent="0.25">
      <c r="A2" s="32"/>
      <c r="B2" s="102" t="s">
        <v>91</v>
      </c>
      <c r="C2" s="102" t="s">
        <v>92</v>
      </c>
      <c r="D2" s="103" t="s">
        <v>93</v>
      </c>
    </row>
    <row r="3" spans="1:6" x14ac:dyDescent="0.25">
      <c r="A3" s="38" t="s">
        <v>98</v>
      </c>
      <c r="B3" s="28">
        <v>120</v>
      </c>
      <c r="C3" s="42">
        <v>180</v>
      </c>
      <c r="D3" s="63">
        <v>168</v>
      </c>
    </row>
    <row r="4" spans="1:6" x14ac:dyDescent="0.25">
      <c r="A4" s="39" t="s">
        <v>99</v>
      </c>
      <c r="B4" s="29">
        <v>300</v>
      </c>
      <c r="C4" s="26">
        <v>1044</v>
      </c>
      <c r="D4" s="53">
        <v>420</v>
      </c>
    </row>
    <row r="5" spans="1:6" x14ac:dyDescent="0.25">
      <c r="A5" s="39" t="s">
        <v>101</v>
      </c>
      <c r="B5" s="29">
        <v>360</v>
      </c>
      <c r="C5" s="26">
        <v>360</v>
      </c>
      <c r="D5" s="53">
        <v>480</v>
      </c>
    </row>
    <row r="6" spans="1:6" x14ac:dyDescent="0.25">
      <c r="A6" s="39" t="s">
        <v>106</v>
      </c>
      <c r="B6" s="29">
        <v>420</v>
      </c>
      <c r="C6" s="26">
        <v>420</v>
      </c>
      <c r="D6" s="53">
        <v>456</v>
      </c>
    </row>
    <row r="7" spans="1:6" x14ac:dyDescent="0.25">
      <c r="A7" s="39" t="s">
        <v>103</v>
      </c>
      <c r="B7" s="29">
        <v>144</v>
      </c>
      <c r="C7" s="26">
        <v>144</v>
      </c>
      <c r="D7" s="53">
        <v>360</v>
      </c>
      <c r="F7" s="26"/>
    </row>
    <row r="8" spans="1:6" x14ac:dyDescent="0.25">
      <c r="A8" s="39" t="s">
        <v>107</v>
      </c>
      <c r="B8" s="29">
        <v>720</v>
      </c>
      <c r="C8" s="26">
        <v>720</v>
      </c>
      <c r="D8" s="53">
        <v>720</v>
      </c>
    </row>
    <row r="9" spans="1:6" x14ac:dyDescent="0.25">
      <c r="A9" s="40" t="s">
        <v>2</v>
      </c>
      <c r="B9" s="30">
        <v>120</v>
      </c>
      <c r="C9" s="47">
        <v>120</v>
      </c>
      <c r="D9" s="54">
        <v>1560</v>
      </c>
    </row>
  </sheetData>
  <hyperlinks>
    <hyperlink ref="A1" location="INDEX!A1" display="Go to INDEX" xr:uid="{370B9FB9-02BC-49ED-AD03-246C81F66BB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1E9B-B1D4-4DD2-AB82-9ABD81C3E5DF}">
  <dimension ref="A1:P51"/>
  <sheetViews>
    <sheetView zoomScale="85" zoomScaleNormal="85" workbookViewId="0"/>
  </sheetViews>
  <sheetFormatPr defaultColWidth="11.7109375" defaultRowHeight="15" x14ac:dyDescent="0.25"/>
  <sheetData>
    <row r="1" spans="1:16" x14ac:dyDescent="0.25">
      <c r="A1" s="37" t="s">
        <v>63</v>
      </c>
      <c r="B1" s="31" t="s">
        <v>83</v>
      </c>
      <c r="C1" s="26"/>
      <c r="D1" s="26"/>
    </row>
    <row r="2" spans="1:16" x14ac:dyDescent="0.25">
      <c r="A2" s="32"/>
      <c r="B2" s="3"/>
      <c r="C2" s="102" t="s">
        <v>91</v>
      </c>
      <c r="D2" s="102" t="s">
        <v>92</v>
      </c>
      <c r="E2" s="103" t="s">
        <v>93</v>
      </c>
    </row>
    <row r="3" spans="1:16" x14ac:dyDescent="0.25">
      <c r="A3" s="38" t="s">
        <v>98</v>
      </c>
      <c r="B3" s="38" t="s">
        <v>98</v>
      </c>
      <c r="C3" s="5">
        <f>INDEX($I$12:$O$18,MATCH($A3,$H$12:$H$18,0),MATCH($B3,$I$11:$O$11,0))</f>
        <v>5.4945054945054951E-2</v>
      </c>
      <c r="D3" s="6">
        <f>INDEX($I$26:$O$32,MATCH($A3,$H$26:$H$32,0),MATCH($B3,$I$25:$O$25,0))</f>
        <v>6.0240963855421673E-2</v>
      </c>
      <c r="E3" s="7">
        <f>INDEX($I$40:$O$46,MATCH($A3,$H$40:$H$46,0),MATCH($B3,$I$39:$O$39,0))</f>
        <v>2.9193697868396665E-2</v>
      </c>
    </row>
    <row r="4" spans="1:16" x14ac:dyDescent="0.25">
      <c r="A4" s="39" t="s">
        <v>98</v>
      </c>
      <c r="B4" s="39" t="s">
        <v>99</v>
      </c>
      <c r="C4" s="8">
        <f t="shared" ref="C4:C51" si="0">INDEX($I$12:$O$18,MATCH($A4,$H$12:$H$18,0),MATCH($B4,$I$11:$O$11,0))</f>
        <v>0.13736263736263737</v>
      </c>
      <c r="D4" s="62">
        <f t="shared" ref="D4:D51" si="1">INDEX($I$26:$O$32,MATCH($A4,$H$26:$H$32,0),MATCH($B4,$I$25:$O$25,0))</f>
        <v>0.3493975903614458</v>
      </c>
      <c r="E4" s="9">
        <f t="shared" ref="E4:E51" si="2">INDEX($I$40:$O$46,MATCH($A4,$H$40:$H$46,0),MATCH($B4,$I$39:$O$39,0))</f>
        <v>0.3493975903614458</v>
      </c>
    </row>
    <row r="5" spans="1:16" x14ac:dyDescent="0.25">
      <c r="A5" s="39" t="s">
        <v>98</v>
      </c>
      <c r="B5" s="39" t="s">
        <v>101</v>
      </c>
      <c r="C5" s="8">
        <f t="shared" si="0"/>
        <v>0.16483516483516483</v>
      </c>
      <c r="D5" s="62">
        <f t="shared" si="1"/>
        <v>0.12048192771084335</v>
      </c>
      <c r="E5" s="9">
        <f t="shared" si="2"/>
        <v>8.3410565338276177E-2</v>
      </c>
    </row>
    <row r="6" spans="1:16" x14ac:dyDescent="0.25">
      <c r="A6" s="39" t="s">
        <v>98</v>
      </c>
      <c r="B6" s="39" t="s">
        <v>106</v>
      </c>
      <c r="C6" s="8">
        <f t="shared" si="0"/>
        <v>0.19230769230769232</v>
      </c>
      <c r="D6" s="62">
        <f t="shared" si="1"/>
        <v>0.14056224899598391</v>
      </c>
      <c r="E6" s="9">
        <f t="shared" si="2"/>
        <v>7.9240037071362374E-2</v>
      </c>
    </row>
    <row r="7" spans="1:16" x14ac:dyDescent="0.25">
      <c r="A7" s="39" t="s">
        <v>98</v>
      </c>
      <c r="B7" s="39" t="s">
        <v>103</v>
      </c>
      <c r="C7" s="8">
        <f t="shared" si="0"/>
        <v>6.5934065934065936E-2</v>
      </c>
      <c r="D7" s="62">
        <f t="shared" si="1"/>
        <v>4.8192771084337345E-2</v>
      </c>
      <c r="E7" s="9">
        <f t="shared" si="2"/>
        <v>6.2557924003707133E-2</v>
      </c>
    </row>
    <row r="8" spans="1:16" x14ac:dyDescent="0.25">
      <c r="A8" s="39" t="s">
        <v>98</v>
      </c>
      <c r="B8" s="39" t="s">
        <v>107</v>
      </c>
      <c r="C8" s="8">
        <f t="shared" si="0"/>
        <v>0.32967032967032966</v>
      </c>
      <c r="D8" s="62">
        <f t="shared" si="1"/>
        <v>0.24096385542168669</v>
      </c>
      <c r="E8" s="9">
        <f t="shared" si="2"/>
        <v>0.12511584800741427</v>
      </c>
    </row>
    <row r="9" spans="1:16" x14ac:dyDescent="0.25">
      <c r="A9" s="40" t="s">
        <v>98</v>
      </c>
      <c r="B9" s="40" t="s">
        <v>2</v>
      </c>
      <c r="C9" s="10">
        <f t="shared" si="0"/>
        <v>5.4945054945054951E-2</v>
      </c>
      <c r="D9" s="11">
        <f t="shared" si="1"/>
        <v>4.0160642570281117E-2</v>
      </c>
      <c r="E9" s="12">
        <f t="shared" si="2"/>
        <v>0.27108433734939757</v>
      </c>
    </row>
    <row r="10" spans="1:16" x14ac:dyDescent="0.25">
      <c r="A10" s="38" t="s">
        <v>99</v>
      </c>
      <c r="B10" s="38" t="s">
        <v>98</v>
      </c>
      <c r="C10" s="5">
        <f t="shared" si="0"/>
        <v>0.82417582417582413</v>
      </c>
      <c r="D10" s="6">
        <f t="shared" si="1"/>
        <v>0.90361445783132521</v>
      </c>
      <c r="E10" s="7">
        <f t="shared" si="2"/>
        <v>0.43790546802594998</v>
      </c>
      <c r="H10" s="58" t="s">
        <v>91</v>
      </c>
    </row>
    <row r="11" spans="1:16" x14ac:dyDescent="0.25">
      <c r="A11" s="39" t="s">
        <v>99</v>
      </c>
      <c r="B11" s="39" t="s">
        <v>99</v>
      </c>
      <c r="C11" s="8">
        <f t="shared" si="0"/>
        <v>2.0604395604395607</v>
      </c>
      <c r="D11" s="62">
        <f t="shared" si="1"/>
        <v>5.2409638554216871</v>
      </c>
      <c r="E11" s="9">
        <f t="shared" si="2"/>
        <v>5.2409638554216871</v>
      </c>
      <c r="I11" s="13" t="s">
        <v>98</v>
      </c>
      <c r="J11" s="14" t="s">
        <v>99</v>
      </c>
      <c r="K11" s="14" t="s">
        <v>101</v>
      </c>
      <c r="L11" s="14" t="s">
        <v>106</v>
      </c>
      <c r="M11" s="14" t="s">
        <v>103</v>
      </c>
      <c r="N11" s="14" t="s">
        <v>107</v>
      </c>
      <c r="O11" s="15" t="s">
        <v>2</v>
      </c>
    </row>
    <row r="12" spans="1:16" x14ac:dyDescent="0.25">
      <c r="A12" s="39" t="s">
        <v>99</v>
      </c>
      <c r="B12" s="39" t="s">
        <v>101</v>
      </c>
      <c r="C12" s="8">
        <f t="shared" si="0"/>
        <v>2.4725274725274722</v>
      </c>
      <c r="D12" s="62">
        <f t="shared" si="1"/>
        <v>1.8072289156626504</v>
      </c>
      <c r="E12" s="9">
        <f t="shared" si="2"/>
        <v>1.2511584800741427</v>
      </c>
      <c r="H12" s="38" t="s">
        <v>98</v>
      </c>
      <c r="I12" s="123">
        <f>I$21/SUM($I$21,$K$21:$O$21)*($P12-$J12)</f>
        <v>5.4945054945054951E-2</v>
      </c>
      <c r="J12" s="143">
        <f>J$21*$P12</f>
        <v>0.13736263736263737</v>
      </c>
      <c r="K12" s="124">
        <f t="shared" ref="K12:O18" si="3">K$21/SUM($I$21,$K$21:$O$21)*($P12-$J12)</f>
        <v>0.16483516483516483</v>
      </c>
      <c r="L12" s="124">
        <f t="shared" si="3"/>
        <v>0.19230769230769232</v>
      </c>
      <c r="M12" s="124">
        <f t="shared" si="3"/>
        <v>6.5934065934065936E-2</v>
      </c>
      <c r="N12" s="124">
        <f t="shared" si="3"/>
        <v>0.32967032967032966</v>
      </c>
      <c r="O12" s="125">
        <f t="shared" si="3"/>
        <v>5.4945054945054951E-2</v>
      </c>
      <c r="P12" s="118">
        <f>IO_Table_R1!L3</f>
        <v>1</v>
      </c>
    </row>
    <row r="13" spans="1:16" x14ac:dyDescent="0.25">
      <c r="A13" s="39" t="s">
        <v>99</v>
      </c>
      <c r="B13" s="39" t="s">
        <v>106</v>
      </c>
      <c r="C13" s="8">
        <f t="shared" si="0"/>
        <v>2.8846153846153846</v>
      </c>
      <c r="D13" s="62">
        <f t="shared" si="1"/>
        <v>2.1084337349397586</v>
      </c>
      <c r="E13" s="9">
        <f t="shared" si="2"/>
        <v>1.1886005560704358</v>
      </c>
      <c r="H13" s="39" t="s">
        <v>99</v>
      </c>
      <c r="I13" s="126">
        <f t="shared" ref="I13:I18" si="4">I$21/SUM($I$21,$K$21:$O$21)*($P13-$J13)</f>
        <v>0.82417582417582413</v>
      </c>
      <c r="J13" s="144">
        <f t="shared" ref="J13:J17" si="5">J$21*$P13</f>
        <v>2.0604395604395607</v>
      </c>
      <c r="K13" s="127">
        <f t="shared" si="3"/>
        <v>2.4725274725274722</v>
      </c>
      <c r="L13" s="127">
        <f t="shared" si="3"/>
        <v>2.8846153846153846</v>
      </c>
      <c r="M13" s="127">
        <f t="shared" si="3"/>
        <v>0.98901098901098894</v>
      </c>
      <c r="N13" s="127">
        <f t="shared" si="3"/>
        <v>4.9450549450549444</v>
      </c>
      <c r="O13" s="128">
        <f t="shared" si="3"/>
        <v>0.82417582417582413</v>
      </c>
      <c r="P13" s="119">
        <f>IO_Table_R1!L4</f>
        <v>15</v>
      </c>
    </row>
    <row r="14" spans="1:16" x14ac:dyDescent="0.25">
      <c r="A14" s="39" t="s">
        <v>99</v>
      </c>
      <c r="B14" s="39" t="s">
        <v>103</v>
      </c>
      <c r="C14" s="8">
        <f t="shared" si="0"/>
        <v>0.98901098901098894</v>
      </c>
      <c r="D14" s="62">
        <f t="shared" si="1"/>
        <v>0.72289156626506024</v>
      </c>
      <c r="E14" s="9">
        <f t="shared" si="2"/>
        <v>0.93836886005560716</v>
      </c>
      <c r="H14" s="39" t="s">
        <v>101</v>
      </c>
      <c r="I14" s="126">
        <f t="shared" si="4"/>
        <v>2.1978021978021975</v>
      </c>
      <c r="J14" s="144">
        <f t="shared" si="5"/>
        <v>5.4945054945054945</v>
      </c>
      <c r="K14" s="127">
        <f t="shared" si="3"/>
        <v>6.5934065934065922</v>
      </c>
      <c r="L14" s="127">
        <f t="shared" si="3"/>
        <v>7.6923076923076925</v>
      </c>
      <c r="M14" s="127">
        <f t="shared" si="3"/>
        <v>2.6373626373626373</v>
      </c>
      <c r="N14" s="127">
        <f t="shared" si="3"/>
        <v>13.186813186813184</v>
      </c>
      <c r="O14" s="128">
        <f t="shared" si="3"/>
        <v>2.1978021978021975</v>
      </c>
      <c r="P14" s="119">
        <f>IO_Table_R1!L5</f>
        <v>40</v>
      </c>
    </row>
    <row r="15" spans="1:16" x14ac:dyDescent="0.25">
      <c r="A15" s="39" t="s">
        <v>99</v>
      </c>
      <c r="B15" s="39" t="s">
        <v>107</v>
      </c>
      <c r="C15" s="8">
        <f t="shared" si="0"/>
        <v>4.9450549450549444</v>
      </c>
      <c r="D15" s="62">
        <f t="shared" si="1"/>
        <v>3.6144578313253009</v>
      </c>
      <c r="E15" s="9">
        <f t="shared" si="2"/>
        <v>1.8767377201112143</v>
      </c>
      <c r="H15" s="39" t="s">
        <v>106</v>
      </c>
      <c r="I15" s="126">
        <f t="shared" si="4"/>
        <v>8.2417582417582409</v>
      </c>
      <c r="J15" s="144">
        <f t="shared" si="5"/>
        <v>20.604395604395606</v>
      </c>
      <c r="K15" s="127">
        <f t="shared" si="3"/>
        <v>24.725274725274719</v>
      </c>
      <c r="L15" s="127">
        <f t="shared" si="3"/>
        <v>28.846153846153843</v>
      </c>
      <c r="M15" s="127">
        <f t="shared" si="3"/>
        <v>9.8901098901098887</v>
      </c>
      <c r="N15" s="127">
        <f t="shared" si="3"/>
        <v>49.450549450549438</v>
      </c>
      <c r="O15" s="128">
        <f t="shared" si="3"/>
        <v>8.2417582417582409</v>
      </c>
      <c r="P15" s="119">
        <f>IO_Table_R1!L6</f>
        <v>150</v>
      </c>
    </row>
    <row r="16" spans="1:16" x14ac:dyDescent="0.25">
      <c r="A16" s="40" t="s">
        <v>99</v>
      </c>
      <c r="B16" s="40" t="s">
        <v>2</v>
      </c>
      <c r="C16" s="10">
        <f t="shared" si="0"/>
        <v>0.82417582417582413</v>
      </c>
      <c r="D16" s="11">
        <f t="shared" si="1"/>
        <v>0.60240963855421681</v>
      </c>
      <c r="E16" s="12">
        <f t="shared" si="2"/>
        <v>4.0662650602409647</v>
      </c>
      <c r="H16" s="39" t="s">
        <v>103</v>
      </c>
      <c r="I16" s="126">
        <f t="shared" si="4"/>
        <v>0.54945054945054939</v>
      </c>
      <c r="J16" s="144">
        <f t="shared" si="5"/>
        <v>1.3736263736263736</v>
      </c>
      <c r="K16" s="127">
        <f t="shared" si="3"/>
        <v>1.648351648351648</v>
      </c>
      <c r="L16" s="127">
        <f t="shared" si="3"/>
        <v>1.9230769230769231</v>
      </c>
      <c r="M16" s="127">
        <f t="shared" si="3"/>
        <v>0.65934065934065933</v>
      </c>
      <c r="N16" s="127">
        <f t="shared" si="3"/>
        <v>3.2967032967032961</v>
      </c>
      <c r="O16" s="128">
        <f t="shared" si="3"/>
        <v>0.54945054945054939</v>
      </c>
      <c r="P16" s="119">
        <f>IO_Table_R1!L7</f>
        <v>10</v>
      </c>
    </row>
    <row r="17" spans="1:16" x14ac:dyDescent="0.25">
      <c r="A17" s="38" t="s">
        <v>101</v>
      </c>
      <c r="B17" s="38" t="s">
        <v>98</v>
      </c>
      <c r="C17" s="5">
        <f t="shared" si="0"/>
        <v>2.1978021978021975</v>
      </c>
      <c r="D17" s="6">
        <f t="shared" si="1"/>
        <v>2.4096385542168668</v>
      </c>
      <c r="E17" s="7">
        <f t="shared" si="2"/>
        <v>1.1677479147358665</v>
      </c>
      <c r="H17" s="39" t="s">
        <v>107</v>
      </c>
      <c r="I17" s="126">
        <f t="shared" si="4"/>
        <v>0.27472527472527469</v>
      </c>
      <c r="J17" s="144">
        <f t="shared" si="5"/>
        <v>0.68681318681318682</v>
      </c>
      <c r="K17" s="127">
        <f t="shared" si="3"/>
        <v>0.82417582417582402</v>
      </c>
      <c r="L17" s="127">
        <f t="shared" si="3"/>
        <v>0.96153846153846156</v>
      </c>
      <c r="M17" s="127">
        <f t="shared" si="3"/>
        <v>0.32967032967032966</v>
      </c>
      <c r="N17" s="127">
        <f t="shared" si="3"/>
        <v>1.648351648351648</v>
      </c>
      <c r="O17" s="128">
        <f t="shared" si="3"/>
        <v>0.27472527472527469</v>
      </c>
      <c r="P17" s="119">
        <f>IO_Table_R1!L8</f>
        <v>5</v>
      </c>
    </row>
    <row r="18" spans="1:16" x14ac:dyDescent="0.25">
      <c r="A18" s="39" t="s">
        <v>101</v>
      </c>
      <c r="B18" s="39" t="s">
        <v>99</v>
      </c>
      <c r="C18" s="8">
        <f t="shared" si="0"/>
        <v>5.4945054945054945</v>
      </c>
      <c r="D18" s="62">
        <f t="shared" si="1"/>
        <v>13.975903614457831</v>
      </c>
      <c r="E18" s="9">
        <f t="shared" si="2"/>
        <v>13.975903614457831</v>
      </c>
      <c r="H18" s="40" t="s">
        <v>2</v>
      </c>
      <c r="I18" s="129">
        <f t="shared" si="4"/>
        <v>1.2993630573248411</v>
      </c>
      <c r="J18" s="145">
        <f>0.7*$P18</f>
        <v>47.599999999999994</v>
      </c>
      <c r="K18" s="130">
        <f t="shared" si="3"/>
        <v>3.8980891719745232</v>
      </c>
      <c r="L18" s="130">
        <f t="shared" si="3"/>
        <v>4.5477707006369439</v>
      </c>
      <c r="M18" s="130">
        <f t="shared" si="3"/>
        <v>1.5592356687898092</v>
      </c>
      <c r="N18" s="130">
        <f t="shared" si="3"/>
        <v>7.7961783439490464</v>
      </c>
      <c r="O18" s="131">
        <f t="shared" si="3"/>
        <v>1.2993630573248411</v>
      </c>
      <c r="P18" s="120">
        <f>IO_Table_R1!L9</f>
        <v>68</v>
      </c>
    </row>
    <row r="19" spans="1:16" x14ac:dyDescent="0.25">
      <c r="A19" s="39" t="s">
        <v>101</v>
      </c>
      <c r="B19" s="39" t="s">
        <v>101</v>
      </c>
      <c r="C19" s="8">
        <f t="shared" si="0"/>
        <v>6.5934065934065922</v>
      </c>
      <c r="D19" s="62">
        <f t="shared" si="1"/>
        <v>4.8192771084337336</v>
      </c>
      <c r="E19" s="9">
        <f t="shared" si="2"/>
        <v>3.3364226135310471</v>
      </c>
      <c r="I19" s="134">
        <f>SUM(I12:I18)</f>
        <v>13.442220200181984</v>
      </c>
      <c r="J19" s="135">
        <f t="shared" ref="J19:O19" si="6">SUM(J12:J18)</f>
        <v>77.957142857142856</v>
      </c>
      <c r="K19" s="135">
        <f t="shared" si="6"/>
        <v>40.326660600545949</v>
      </c>
      <c r="L19" s="135">
        <f t="shared" si="6"/>
        <v>47.047770700636939</v>
      </c>
      <c r="M19" s="135">
        <f t="shared" si="6"/>
        <v>16.13066424021838</v>
      </c>
      <c r="N19" s="135">
        <f t="shared" si="6"/>
        <v>80.653321201091899</v>
      </c>
      <c r="O19" s="136">
        <f t="shared" si="6"/>
        <v>13.442220200181984</v>
      </c>
      <c r="P19" s="121">
        <f>SUM(P12:P18)</f>
        <v>289</v>
      </c>
    </row>
    <row r="20" spans="1:16" x14ac:dyDescent="0.25">
      <c r="A20" s="39" t="s">
        <v>101</v>
      </c>
      <c r="B20" s="39" t="s">
        <v>106</v>
      </c>
      <c r="C20" s="8">
        <f t="shared" si="0"/>
        <v>7.6923076923076925</v>
      </c>
      <c r="D20" s="62">
        <f t="shared" si="1"/>
        <v>5.6224899598393563</v>
      </c>
      <c r="E20" s="9">
        <f t="shared" si="2"/>
        <v>3.1696014828544952</v>
      </c>
      <c r="I20" s="115">
        <f t="array" ref="I20:O20">TRANSPOSE(CAL_Capital_Stock!B3:B9)</f>
        <v>120</v>
      </c>
      <c r="J20" s="116">
        <v>300</v>
      </c>
      <c r="K20" s="116">
        <v>360</v>
      </c>
      <c r="L20" s="116">
        <v>420</v>
      </c>
      <c r="M20" s="116">
        <v>144</v>
      </c>
      <c r="N20" s="116">
        <v>720</v>
      </c>
      <c r="O20" s="117">
        <v>120</v>
      </c>
    </row>
    <row r="21" spans="1:16" x14ac:dyDescent="0.25">
      <c r="A21" s="39" t="s">
        <v>101</v>
      </c>
      <c r="B21" s="39" t="s">
        <v>103</v>
      </c>
      <c r="C21" s="8">
        <f t="shared" si="0"/>
        <v>2.6373626373626373</v>
      </c>
      <c r="D21" s="62">
        <f t="shared" si="1"/>
        <v>1.927710843373494</v>
      </c>
      <c r="E21" s="9">
        <f t="shared" si="2"/>
        <v>2.5023169601482858</v>
      </c>
      <c r="I21" s="137">
        <f t="shared" ref="I21:O21" si="7">I20/SUM($I$20:$O$20)</f>
        <v>5.4945054945054944E-2</v>
      </c>
      <c r="J21" s="138">
        <f t="shared" si="7"/>
        <v>0.13736263736263737</v>
      </c>
      <c r="K21" s="138">
        <f t="shared" si="7"/>
        <v>0.16483516483516483</v>
      </c>
      <c r="L21" s="138">
        <f t="shared" si="7"/>
        <v>0.19230769230769232</v>
      </c>
      <c r="M21" s="138">
        <f t="shared" si="7"/>
        <v>6.5934065934065936E-2</v>
      </c>
      <c r="N21" s="138">
        <f t="shared" si="7"/>
        <v>0.32967032967032966</v>
      </c>
      <c r="O21" s="139">
        <f t="shared" si="7"/>
        <v>5.4945054945054944E-2</v>
      </c>
    </row>
    <row r="22" spans="1:16" x14ac:dyDescent="0.25">
      <c r="A22" s="39" t="s">
        <v>101</v>
      </c>
      <c r="B22" s="39" t="s">
        <v>107</v>
      </c>
      <c r="C22" s="8">
        <f t="shared" si="0"/>
        <v>13.186813186813184</v>
      </c>
      <c r="D22" s="62">
        <f t="shared" si="1"/>
        <v>9.6385542168674672</v>
      </c>
      <c r="E22" s="9">
        <f t="shared" si="2"/>
        <v>5.0046339202965715</v>
      </c>
      <c r="I22" s="140">
        <f t="shared" ref="I22:N22" si="8">I19/I20</f>
        <v>0.1120185016681832</v>
      </c>
      <c r="J22" s="141">
        <f t="shared" si="8"/>
        <v>0.25985714285714284</v>
      </c>
      <c r="K22" s="141">
        <f t="shared" si="8"/>
        <v>0.1120185016681832</v>
      </c>
      <c r="L22" s="141">
        <f t="shared" si="8"/>
        <v>0.11201850166818318</v>
      </c>
      <c r="M22" s="141">
        <f t="shared" si="8"/>
        <v>0.1120185016681832</v>
      </c>
      <c r="N22" s="141">
        <f t="shared" si="8"/>
        <v>0.1120185016681832</v>
      </c>
      <c r="O22" s="142">
        <f>O19/O20</f>
        <v>0.1120185016681832</v>
      </c>
    </row>
    <row r="23" spans="1:16" x14ac:dyDescent="0.25">
      <c r="A23" s="40" t="s">
        <v>101</v>
      </c>
      <c r="B23" s="40" t="s">
        <v>2</v>
      </c>
      <c r="C23" s="10">
        <f t="shared" si="0"/>
        <v>2.1978021978021975</v>
      </c>
      <c r="D23" s="11">
        <f t="shared" si="1"/>
        <v>1.6064257028112447</v>
      </c>
      <c r="E23" s="12">
        <f t="shared" si="2"/>
        <v>10.843373493975903</v>
      </c>
    </row>
    <row r="24" spans="1:16" x14ac:dyDescent="0.25">
      <c r="A24" s="38" t="s">
        <v>106</v>
      </c>
      <c r="B24" s="38" t="s">
        <v>98</v>
      </c>
      <c r="C24" s="5">
        <f t="shared" si="0"/>
        <v>8.2417582417582409</v>
      </c>
      <c r="D24" s="6">
        <f t="shared" si="1"/>
        <v>9.0361445783132517</v>
      </c>
      <c r="E24" s="7">
        <f t="shared" si="2"/>
        <v>4.3790546802594994</v>
      </c>
      <c r="H24" s="58" t="s">
        <v>92</v>
      </c>
    </row>
    <row r="25" spans="1:16" x14ac:dyDescent="0.25">
      <c r="A25" s="39" t="s">
        <v>106</v>
      </c>
      <c r="B25" s="39" t="s">
        <v>99</v>
      </c>
      <c r="C25" s="8">
        <f t="shared" si="0"/>
        <v>20.604395604395606</v>
      </c>
      <c r="D25" s="62">
        <f t="shared" si="1"/>
        <v>52.409638554216869</v>
      </c>
      <c r="E25" s="9">
        <f t="shared" si="2"/>
        <v>52.409638554216869</v>
      </c>
      <c r="I25" s="13" t="s">
        <v>98</v>
      </c>
      <c r="J25" s="14" t="s">
        <v>99</v>
      </c>
      <c r="K25" s="14" t="s">
        <v>101</v>
      </c>
      <c r="L25" s="14" t="s">
        <v>106</v>
      </c>
      <c r="M25" s="14" t="s">
        <v>103</v>
      </c>
      <c r="N25" s="14" t="s">
        <v>107</v>
      </c>
      <c r="O25" s="15" t="s">
        <v>2</v>
      </c>
    </row>
    <row r="26" spans="1:16" x14ac:dyDescent="0.25">
      <c r="A26" s="39" t="s">
        <v>106</v>
      </c>
      <c r="B26" s="39" t="s">
        <v>101</v>
      </c>
      <c r="C26" s="8">
        <f t="shared" si="0"/>
        <v>24.725274725274719</v>
      </c>
      <c r="D26" s="62">
        <f t="shared" si="1"/>
        <v>18.072289156626503</v>
      </c>
      <c r="E26" s="9">
        <f t="shared" si="2"/>
        <v>12.511584800741426</v>
      </c>
      <c r="H26" s="38" t="s">
        <v>98</v>
      </c>
      <c r="I26" s="123">
        <f>I$35/SUM($I$35,$K$35:$O$35)*($P26-$J26)</f>
        <v>6.0240963855421673E-2</v>
      </c>
      <c r="J26" s="143">
        <f>J$35*$P26</f>
        <v>0.3493975903614458</v>
      </c>
      <c r="K26" s="124">
        <f t="shared" ref="K26:O32" si="9">K$35/SUM($I$35,$K$35:$O$35)*($P26-$J26)</f>
        <v>0.12048192771084335</v>
      </c>
      <c r="L26" s="124">
        <f t="shared" si="9"/>
        <v>0.14056224899598391</v>
      </c>
      <c r="M26" s="124">
        <f t="shared" si="9"/>
        <v>4.8192771084337345E-2</v>
      </c>
      <c r="N26" s="124">
        <f t="shared" si="9"/>
        <v>0.24096385542168669</v>
      </c>
      <c r="O26" s="125">
        <f t="shared" si="9"/>
        <v>4.0160642570281117E-2</v>
      </c>
      <c r="P26" s="118">
        <f>IO_Table_R2!L3</f>
        <v>1</v>
      </c>
    </row>
    <row r="27" spans="1:16" x14ac:dyDescent="0.25">
      <c r="A27" s="39" t="s">
        <v>106</v>
      </c>
      <c r="B27" s="39" t="s">
        <v>106</v>
      </c>
      <c r="C27" s="8">
        <f t="shared" si="0"/>
        <v>28.846153846153843</v>
      </c>
      <c r="D27" s="62">
        <f t="shared" si="1"/>
        <v>21.084337349397586</v>
      </c>
      <c r="E27" s="9">
        <f t="shared" si="2"/>
        <v>11.886005560704357</v>
      </c>
      <c r="H27" s="39" t="s">
        <v>99</v>
      </c>
      <c r="I27" s="126">
        <f t="shared" ref="I27:I32" si="10">I$35/SUM($I$35,$K$35:$O$35)*($P27-$J27)</f>
        <v>0.90361445783132521</v>
      </c>
      <c r="J27" s="144">
        <f t="shared" ref="J27:J31" si="11">J$35*$P27</f>
        <v>5.2409638554216871</v>
      </c>
      <c r="K27" s="127">
        <f t="shared" si="9"/>
        <v>1.8072289156626504</v>
      </c>
      <c r="L27" s="127">
        <f t="shared" si="9"/>
        <v>2.1084337349397586</v>
      </c>
      <c r="M27" s="127">
        <f t="shared" si="9"/>
        <v>0.72289156626506024</v>
      </c>
      <c r="N27" s="127">
        <f t="shared" si="9"/>
        <v>3.6144578313253009</v>
      </c>
      <c r="O27" s="128">
        <f t="shared" si="9"/>
        <v>0.60240963855421681</v>
      </c>
      <c r="P27" s="119">
        <f>IO_Table_R2!L4</f>
        <v>15</v>
      </c>
    </row>
    <row r="28" spans="1:16" x14ac:dyDescent="0.25">
      <c r="A28" s="39" t="s">
        <v>106</v>
      </c>
      <c r="B28" s="39" t="s">
        <v>103</v>
      </c>
      <c r="C28" s="8">
        <f t="shared" si="0"/>
        <v>9.8901098901098887</v>
      </c>
      <c r="D28" s="62">
        <f t="shared" si="1"/>
        <v>7.2289156626506017</v>
      </c>
      <c r="E28" s="9">
        <f t="shared" si="2"/>
        <v>9.38368860055607</v>
      </c>
      <c r="H28" s="39" t="s">
        <v>101</v>
      </c>
      <c r="I28" s="126">
        <f t="shared" si="10"/>
        <v>2.4096385542168668</v>
      </c>
      <c r="J28" s="144">
        <f t="shared" si="11"/>
        <v>13.975903614457831</v>
      </c>
      <c r="K28" s="127">
        <f t="shared" si="9"/>
        <v>4.8192771084337336</v>
      </c>
      <c r="L28" s="127">
        <f t="shared" si="9"/>
        <v>5.6224899598393563</v>
      </c>
      <c r="M28" s="127">
        <f t="shared" si="9"/>
        <v>1.927710843373494</v>
      </c>
      <c r="N28" s="127">
        <f t="shared" si="9"/>
        <v>9.6385542168674672</v>
      </c>
      <c r="O28" s="128">
        <f t="shared" si="9"/>
        <v>1.6064257028112447</v>
      </c>
      <c r="P28" s="119">
        <f>IO_Table_R2!L5</f>
        <v>40</v>
      </c>
    </row>
    <row r="29" spans="1:16" x14ac:dyDescent="0.25">
      <c r="A29" s="39" t="s">
        <v>106</v>
      </c>
      <c r="B29" s="39" t="s">
        <v>107</v>
      </c>
      <c r="C29" s="8">
        <f t="shared" si="0"/>
        <v>49.450549450549438</v>
      </c>
      <c r="D29" s="62">
        <f t="shared" si="1"/>
        <v>36.144578313253007</v>
      </c>
      <c r="E29" s="9">
        <f t="shared" si="2"/>
        <v>18.76737720111214</v>
      </c>
      <c r="H29" s="39" t="s">
        <v>106</v>
      </c>
      <c r="I29" s="126">
        <f t="shared" si="10"/>
        <v>9.0361445783132517</v>
      </c>
      <c r="J29" s="144">
        <f t="shared" si="11"/>
        <v>52.409638554216869</v>
      </c>
      <c r="K29" s="127">
        <f t="shared" si="9"/>
        <v>18.072289156626503</v>
      </c>
      <c r="L29" s="127">
        <f t="shared" si="9"/>
        <v>21.084337349397586</v>
      </c>
      <c r="M29" s="127">
        <f t="shared" si="9"/>
        <v>7.2289156626506017</v>
      </c>
      <c r="N29" s="127">
        <f t="shared" si="9"/>
        <v>36.144578313253007</v>
      </c>
      <c r="O29" s="128">
        <f t="shared" si="9"/>
        <v>6.0240963855421672</v>
      </c>
      <c r="P29" s="119">
        <f>IO_Table_R2!L6</f>
        <v>150</v>
      </c>
    </row>
    <row r="30" spans="1:16" x14ac:dyDescent="0.25">
      <c r="A30" s="40" t="s">
        <v>106</v>
      </c>
      <c r="B30" s="40" t="s">
        <v>2</v>
      </c>
      <c r="C30" s="10">
        <f t="shared" si="0"/>
        <v>8.2417582417582409</v>
      </c>
      <c r="D30" s="11">
        <f t="shared" si="1"/>
        <v>6.0240963855421672</v>
      </c>
      <c r="E30" s="12">
        <f t="shared" si="2"/>
        <v>40.662650602409641</v>
      </c>
      <c r="H30" s="39" t="s">
        <v>103</v>
      </c>
      <c r="I30" s="126">
        <f t="shared" si="10"/>
        <v>0.6024096385542167</v>
      </c>
      <c r="J30" s="144">
        <f t="shared" si="11"/>
        <v>3.4939759036144578</v>
      </c>
      <c r="K30" s="127">
        <f t="shared" si="9"/>
        <v>1.2048192771084334</v>
      </c>
      <c r="L30" s="127">
        <f t="shared" si="9"/>
        <v>1.4056224899598391</v>
      </c>
      <c r="M30" s="127">
        <f t="shared" si="9"/>
        <v>0.48192771084337349</v>
      </c>
      <c r="N30" s="127">
        <f t="shared" si="9"/>
        <v>2.4096385542168668</v>
      </c>
      <c r="O30" s="128">
        <f t="shared" si="9"/>
        <v>0.40160642570281119</v>
      </c>
      <c r="P30" s="119">
        <f>IO_Table_R2!L7</f>
        <v>10</v>
      </c>
    </row>
    <row r="31" spans="1:16" x14ac:dyDescent="0.25">
      <c r="A31" s="38" t="s">
        <v>103</v>
      </c>
      <c r="B31" s="38" t="s">
        <v>98</v>
      </c>
      <c r="C31" s="5">
        <f t="shared" si="0"/>
        <v>0.54945054945054939</v>
      </c>
      <c r="D31" s="6">
        <f t="shared" si="1"/>
        <v>0.6024096385542167</v>
      </c>
      <c r="E31" s="7">
        <f t="shared" si="2"/>
        <v>0.29193697868396662</v>
      </c>
      <c r="H31" s="39" t="s">
        <v>107</v>
      </c>
      <c r="I31" s="126">
        <f t="shared" si="10"/>
        <v>0.30120481927710835</v>
      </c>
      <c r="J31" s="144">
        <f t="shared" si="11"/>
        <v>1.7469879518072289</v>
      </c>
      <c r="K31" s="127">
        <f t="shared" si="9"/>
        <v>0.6024096385542167</v>
      </c>
      <c r="L31" s="127">
        <f t="shared" si="9"/>
        <v>0.70281124497991954</v>
      </c>
      <c r="M31" s="127">
        <f t="shared" si="9"/>
        <v>0.24096385542168675</v>
      </c>
      <c r="N31" s="127">
        <f t="shared" si="9"/>
        <v>1.2048192771084334</v>
      </c>
      <c r="O31" s="128">
        <f t="shared" si="9"/>
        <v>0.20080321285140559</v>
      </c>
      <c r="P31" s="119">
        <f>IO_Table_R2!L8</f>
        <v>5</v>
      </c>
    </row>
    <row r="32" spans="1:16" x14ac:dyDescent="0.25">
      <c r="A32" s="39" t="s">
        <v>103</v>
      </c>
      <c r="B32" s="39" t="s">
        <v>99</v>
      </c>
      <c r="C32" s="8">
        <f t="shared" si="0"/>
        <v>1.3736263736263736</v>
      </c>
      <c r="D32" s="62">
        <f t="shared" si="1"/>
        <v>3.4939759036144578</v>
      </c>
      <c r="E32" s="9">
        <f t="shared" si="2"/>
        <v>3.4939759036144578</v>
      </c>
      <c r="H32" s="40" t="s">
        <v>2</v>
      </c>
      <c r="I32" s="129">
        <f t="shared" si="10"/>
        <v>0.99999999999999989</v>
      </c>
      <c r="J32" s="145">
        <f>0.7*$P32</f>
        <v>25.2</v>
      </c>
      <c r="K32" s="130">
        <f t="shared" si="9"/>
        <v>1.9999999999999998</v>
      </c>
      <c r="L32" s="130">
        <f t="shared" si="9"/>
        <v>2.333333333333333</v>
      </c>
      <c r="M32" s="130">
        <f t="shared" si="9"/>
        <v>0.8</v>
      </c>
      <c r="N32" s="130">
        <f t="shared" si="9"/>
        <v>3.9999999999999996</v>
      </c>
      <c r="O32" s="131">
        <f t="shared" si="9"/>
        <v>0.66666666666666663</v>
      </c>
      <c r="P32" s="120">
        <f>IO_Table_R2!L9</f>
        <v>36</v>
      </c>
    </row>
    <row r="33" spans="1:16" x14ac:dyDescent="0.25">
      <c r="A33" s="39" t="s">
        <v>103</v>
      </c>
      <c r="B33" s="39" t="s">
        <v>101</v>
      </c>
      <c r="C33" s="8">
        <f t="shared" si="0"/>
        <v>1.648351648351648</v>
      </c>
      <c r="D33" s="62">
        <f t="shared" si="1"/>
        <v>1.2048192771084334</v>
      </c>
      <c r="E33" s="9">
        <f t="shared" si="2"/>
        <v>0.83410565338276177</v>
      </c>
      <c r="I33" s="134">
        <f t="shared" ref="I33:P33" si="12">SUM(I26:I32)</f>
        <v>14.313253012048191</v>
      </c>
      <c r="J33" s="135">
        <f t="shared" si="12"/>
        <v>102.41686746987952</v>
      </c>
      <c r="K33" s="135">
        <f t="shared" si="12"/>
        <v>28.626506024096383</v>
      </c>
      <c r="L33" s="135">
        <f t="shared" si="12"/>
        <v>33.397590361445779</v>
      </c>
      <c r="M33" s="135">
        <f t="shared" si="12"/>
        <v>11.450602409638554</v>
      </c>
      <c r="N33" s="135">
        <f t="shared" si="12"/>
        <v>57.253012048192765</v>
      </c>
      <c r="O33" s="136">
        <f t="shared" si="12"/>
        <v>9.542168674698793</v>
      </c>
      <c r="P33" s="121">
        <f t="shared" si="12"/>
        <v>257</v>
      </c>
    </row>
    <row r="34" spans="1:16" x14ac:dyDescent="0.25">
      <c r="A34" s="39" t="s">
        <v>103</v>
      </c>
      <c r="B34" s="39" t="s">
        <v>106</v>
      </c>
      <c r="C34" s="8">
        <f t="shared" si="0"/>
        <v>1.9230769230769231</v>
      </c>
      <c r="D34" s="62">
        <f t="shared" si="1"/>
        <v>1.4056224899598391</v>
      </c>
      <c r="E34" s="9">
        <f t="shared" si="2"/>
        <v>0.79240037071362379</v>
      </c>
      <c r="I34" s="115">
        <f t="array" ref="I34:O34">TRANSPOSE(CAL_Capital_Stock!C3:C9)</f>
        <v>180</v>
      </c>
      <c r="J34" s="116">
        <v>1044</v>
      </c>
      <c r="K34" s="116">
        <v>360</v>
      </c>
      <c r="L34" s="116">
        <v>420</v>
      </c>
      <c r="M34" s="116">
        <v>144</v>
      </c>
      <c r="N34" s="116">
        <v>720</v>
      </c>
      <c r="O34" s="117">
        <v>120</v>
      </c>
    </row>
    <row r="35" spans="1:16" x14ac:dyDescent="0.25">
      <c r="A35" s="39" t="s">
        <v>103</v>
      </c>
      <c r="B35" s="39" t="s">
        <v>103</v>
      </c>
      <c r="C35" s="8">
        <f t="shared" si="0"/>
        <v>0.65934065934065933</v>
      </c>
      <c r="D35" s="62">
        <f t="shared" si="1"/>
        <v>0.48192771084337349</v>
      </c>
      <c r="E35" s="9">
        <f t="shared" si="2"/>
        <v>0.62557924003707144</v>
      </c>
      <c r="I35" s="137">
        <f>I34/SUM($I$34:$O$34)</f>
        <v>6.0240963855421686E-2</v>
      </c>
      <c r="J35" s="138">
        <f t="shared" ref="J35:O35" si="13">J34/SUM($I$34:$O$34)</f>
        <v>0.3493975903614458</v>
      </c>
      <c r="K35" s="138">
        <f t="shared" si="13"/>
        <v>0.12048192771084337</v>
      </c>
      <c r="L35" s="138">
        <f t="shared" si="13"/>
        <v>0.14056224899598393</v>
      </c>
      <c r="M35" s="138">
        <f t="shared" si="13"/>
        <v>4.8192771084337352E-2</v>
      </c>
      <c r="N35" s="138">
        <f t="shared" si="13"/>
        <v>0.24096385542168675</v>
      </c>
      <c r="O35" s="139">
        <f t="shared" si="13"/>
        <v>4.0160642570281124E-2</v>
      </c>
    </row>
    <row r="36" spans="1:16" x14ac:dyDescent="0.25">
      <c r="A36" s="39" t="s">
        <v>103</v>
      </c>
      <c r="B36" s="39" t="s">
        <v>107</v>
      </c>
      <c r="C36" s="8">
        <f t="shared" si="0"/>
        <v>3.2967032967032961</v>
      </c>
      <c r="D36" s="62">
        <f t="shared" si="1"/>
        <v>2.4096385542168668</v>
      </c>
      <c r="E36" s="9">
        <f t="shared" si="2"/>
        <v>1.2511584800741429</v>
      </c>
      <c r="I36" s="140">
        <f t="shared" ref="I36:O36" si="14">I33/I34</f>
        <v>7.9518072289156624E-2</v>
      </c>
      <c r="J36" s="141">
        <f t="shared" si="14"/>
        <v>9.8100447768083826E-2</v>
      </c>
      <c r="K36" s="141">
        <f t="shared" si="14"/>
        <v>7.9518072289156624E-2</v>
      </c>
      <c r="L36" s="141">
        <f t="shared" si="14"/>
        <v>7.9518072289156611E-2</v>
      </c>
      <c r="M36" s="141">
        <f t="shared" si="14"/>
        <v>7.9518072289156624E-2</v>
      </c>
      <c r="N36" s="141">
        <f t="shared" si="14"/>
        <v>7.9518072289156624E-2</v>
      </c>
      <c r="O36" s="142">
        <f t="shared" si="14"/>
        <v>7.9518072289156611E-2</v>
      </c>
    </row>
    <row r="37" spans="1:16" x14ac:dyDescent="0.25">
      <c r="A37" s="40" t="s">
        <v>103</v>
      </c>
      <c r="B37" s="40" t="s">
        <v>2</v>
      </c>
      <c r="C37" s="10">
        <f t="shared" si="0"/>
        <v>0.54945054945054939</v>
      </c>
      <c r="D37" s="11">
        <f t="shared" si="1"/>
        <v>0.40160642570281119</v>
      </c>
      <c r="E37" s="12">
        <f t="shared" si="2"/>
        <v>2.7108433734939759</v>
      </c>
    </row>
    <row r="38" spans="1:16" x14ac:dyDescent="0.25">
      <c r="A38" s="38" t="s">
        <v>107</v>
      </c>
      <c r="B38" s="38" t="s">
        <v>98</v>
      </c>
      <c r="C38" s="5">
        <f t="shared" si="0"/>
        <v>0.27472527472527469</v>
      </c>
      <c r="D38" s="6">
        <f t="shared" si="1"/>
        <v>0.30120481927710835</v>
      </c>
      <c r="E38" s="7">
        <f t="shared" si="2"/>
        <v>0.14596848934198331</v>
      </c>
      <c r="H38" s="58" t="s">
        <v>93</v>
      </c>
    </row>
    <row r="39" spans="1:16" x14ac:dyDescent="0.25">
      <c r="A39" s="39" t="s">
        <v>107</v>
      </c>
      <c r="B39" s="39" t="s">
        <v>99</v>
      </c>
      <c r="C39" s="8">
        <f t="shared" si="0"/>
        <v>0.68681318681318682</v>
      </c>
      <c r="D39" s="62">
        <f t="shared" si="1"/>
        <v>1.7469879518072289</v>
      </c>
      <c r="E39" s="9">
        <f t="shared" si="2"/>
        <v>1.7469879518072289</v>
      </c>
      <c r="I39" s="13" t="s">
        <v>98</v>
      </c>
      <c r="J39" s="14" t="s">
        <v>99</v>
      </c>
      <c r="K39" s="14" t="s">
        <v>101</v>
      </c>
      <c r="L39" s="14" t="s">
        <v>106</v>
      </c>
      <c r="M39" s="14" t="s">
        <v>103</v>
      </c>
      <c r="N39" s="14" t="s">
        <v>107</v>
      </c>
      <c r="O39" s="15" t="s">
        <v>2</v>
      </c>
    </row>
    <row r="40" spans="1:16" x14ac:dyDescent="0.25">
      <c r="A40" s="39" t="s">
        <v>107</v>
      </c>
      <c r="B40" s="39" t="s">
        <v>101</v>
      </c>
      <c r="C40" s="8">
        <f t="shared" si="0"/>
        <v>0.82417582417582402</v>
      </c>
      <c r="D40" s="62">
        <f t="shared" si="1"/>
        <v>0.6024096385542167</v>
      </c>
      <c r="E40" s="9">
        <f t="shared" si="2"/>
        <v>0.41705282669138088</v>
      </c>
      <c r="H40" s="38" t="s">
        <v>98</v>
      </c>
      <c r="I40" s="123">
        <f>I$49/SUM($I$49,$K$49:$O$49)*($P40-$J40)</f>
        <v>2.9193697868396665E-2</v>
      </c>
      <c r="J40" s="143">
        <f>J$35*$P40</f>
        <v>0.3493975903614458</v>
      </c>
      <c r="K40" s="124">
        <f t="shared" ref="K40:O46" si="15">K$49/SUM($I$49,$K$49:$O$49)*($P40-$J40)</f>
        <v>8.3410565338276177E-2</v>
      </c>
      <c r="L40" s="124">
        <f t="shared" si="15"/>
        <v>7.9240037071362374E-2</v>
      </c>
      <c r="M40" s="124">
        <f t="shared" si="15"/>
        <v>6.2557924003707133E-2</v>
      </c>
      <c r="N40" s="124">
        <f t="shared" si="15"/>
        <v>0.12511584800741427</v>
      </c>
      <c r="O40" s="125">
        <f t="shared" si="15"/>
        <v>0.27108433734939757</v>
      </c>
      <c r="P40" s="118">
        <f>IO_Table_R3!L3</f>
        <v>1</v>
      </c>
    </row>
    <row r="41" spans="1:16" x14ac:dyDescent="0.25">
      <c r="A41" s="39" t="s">
        <v>107</v>
      </c>
      <c r="B41" s="39" t="s">
        <v>106</v>
      </c>
      <c r="C41" s="8">
        <f t="shared" si="0"/>
        <v>0.96153846153846156</v>
      </c>
      <c r="D41" s="62">
        <f t="shared" si="1"/>
        <v>0.70281124497991954</v>
      </c>
      <c r="E41" s="9">
        <f t="shared" si="2"/>
        <v>0.3962001853568119</v>
      </c>
      <c r="H41" s="39" t="s">
        <v>99</v>
      </c>
      <c r="I41" s="126">
        <f t="shared" ref="I41:I46" si="16">I$49/SUM($I$49,$K$49:$O$49)*($P41-$J41)</f>
        <v>0.43790546802594998</v>
      </c>
      <c r="J41" s="144">
        <f t="shared" ref="J41:J45" si="17">J$35*$P41</f>
        <v>5.2409638554216871</v>
      </c>
      <c r="K41" s="127">
        <f t="shared" si="15"/>
        <v>1.2511584800741427</v>
      </c>
      <c r="L41" s="127">
        <f t="shared" si="15"/>
        <v>1.1886005560704358</v>
      </c>
      <c r="M41" s="127">
        <f t="shared" si="15"/>
        <v>0.93836886005560716</v>
      </c>
      <c r="N41" s="127">
        <f t="shared" si="15"/>
        <v>1.8767377201112143</v>
      </c>
      <c r="O41" s="128">
        <f t="shared" si="15"/>
        <v>4.0662650602409647</v>
      </c>
      <c r="P41" s="119">
        <f>IO_Table_R3!L4</f>
        <v>15</v>
      </c>
    </row>
    <row r="42" spans="1:16" x14ac:dyDescent="0.25">
      <c r="A42" s="39" t="s">
        <v>107</v>
      </c>
      <c r="B42" s="39" t="s">
        <v>103</v>
      </c>
      <c r="C42" s="8">
        <f t="shared" si="0"/>
        <v>0.32967032967032966</v>
      </c>
      <c r="D42" s="62">
        <f t="shared" si="1"/>
        <v>0.24096385542168675</v>
      </c>
      <c r="E42" s="9">
        <f t="shared" si="2"/>
        <v>0.31278962001853572</v>
      </c>
      <c r="H42" s="39" t="s">
        <v>101</v>
      </c>
      <c r="I42" s="126">
        <f t="shared" si="16"/>
        <v>1.1677479147358665</v>
      </c>
      <c r="J42" s="144">
        <f t="shared" si="17"/>
        <v>13.975903614457831</v>
      </c>
      <c r="K42" s="127">
        <f t="shared" si="15"/>
        <v>3.3364226135310471</v>
      </c>
      <c r="L42" s="127">
        <f t="shared" si="15"/>
        <v>3.1696014828544952</v>
      </c>
      <c r="M42" s="127">
        <f t="shared" si="15"/>
        <v>2.5023169601482858</v>
      </c>
      <c r="N42" s="127">
        <f t="shared" si="15"/>
        <v>5.0046339202965715</v>
      </c>
      <c r="O42" s="128">
        <f t="shared" si="15"/>
        <v>10.843373493975903</v>
      </c>
      <c r="P42" s="119">
        <f>IO_Table_R3!L5</f>
        <v>40</v>
      </c>
    </row>
    <row r="43" spans="1:16" x14ac:dyDescent="0.25">
      <c r="A43" s="39" t="s">
        <v>107</v>
      </c>
      <c r="B43" s="39" t="s">
        <v>107</v>
      </c>
      <c r="C43" s="8">
        <f t="shared" si="0"/>
        <v>1.648351648351648</v>
      </c>
      <c r="D43" s="62">
        <f t="shared" si="1"/>
        <v>1.2048192771084334</v>
      </c>
      <c r="E43" s="9">
        <f t="shared" si="2"/>
        <v>0.62557924003707144</v>
      </c>
      <c r="H43" s="39" t="s">
        <v>106</v>
      </c>
      <c r="I43" s="126">
        <f t="shared" si="16"/>
        <v>4.3790546802594994</v>
      </c>
      <c r="J43" s="144">
        <f t="shared" si="17"/>
        <v>52.409638554216869</v>
      </c>
      <c r="K43" s="127">
        <f t="shared" si="15"/>
        <v>12.511584800741426</v>
      </c>
      <c r="L43" s="127">
        <f t="shared" si="15"/>
        <v>11.886005560704357</v>
      </c>
      <c r="M43" s="127">
        <f t="shared" si="15"/>
        <v>9.38368860055607</v>
      </c>
      <c r="N43" s="127">
        <f t="shared" si="15"/>
        <v>18.76737720111214</v>
      </c>
      <c r="O43" s="128">
        <f t="shared" si="15"/>
        <v>40.662650602409641</v>
      </c>
      <c r="P43" s="119">
        <f>IO_Table_R3!L6</f>
        <v>150</v>
      </c>
    </row>
    <row r="44" spans="1:16" x14ac:dyDescent="0.25">
      <c r="A44" s="40" t="s">
        <v>107</v>
      </c>
      <c r="B44" s="40" t="s">
        <v>2</v>
      </c>
      <c r="C44" s="10">
        <f t="shared" si="0"/>
        <v>0.27472527472527469</v>
      </c>
      <c r="D44" s="11">
        <f t="shared" si="1"/>
        <v>0.20080321285140559</v>
      </c>
      <c r="E44" s="12">
        <f t="shared" si="2"/>
        <v>1.3554216867469879</v>
      </c>
      <c r="H44" s="39" t="s">
        <v>103</v>
      </c>
      <c r="I44" s="126">
        <f t="shared" si="16"/>
        <v>0.29193697868396662</v>
      </c>
      <c r="J44" s="144">
        <f t="shared" si="17"/>
        <v>3.4939759036144578</v>
      </c>
      <c r="K44" s="127">
        <f t="shared" si="15"/>
        <v>0.83410565338276177</v>
      </c>
      <c r="L44" s="127">
        <f t="shared" si="15"/>
        <v>0.79240037071362379</v>
      </c>
      <c r="M44" s="127">
        <f t="shared" si="15"/>
        <v>0.62557924003707144</v>
      </c>
      <c r="N44" s="127">
        <f t="shared" si="15"/>
        <v>1.2511584800741429</v>
      </c>
      <c r="O44" s="128">
        <f t="shared" si="15"/>
        <v>2.7108433734939759</v>
      </c>
      <c r="P44" s="119">
        <f>IO_Table_R3!L7</f>
        <v>10</v>
      </c>
    </row>
    <row r="45" spans="1:16" x14ac:dyDescent="0.25">
      <c r="A45" s="38" t="s">
        <v>2</v>
      </c>
      <c r="B45" s="38" t="s">
        <v>98</v>
      </c>
      <c r="C45" s="8">
        <f t="shared" si="0"/>
        <v>1.2993630573248411</v>
      </c>
      <c r="D45" s="62">
        <f t="shared" si="1"/>
        <v>0.99999999999999989</v>
      </c>
      <c r="E45" s="9">
        <f t="shared" si="2"/>
        <v>1.5256410256410255</v>
      </c>
      <c r="H45" s="39" t="s">
        <v>107</v>
      </c>
      <c r="I45" s="126">
        <f t="shared" si="16"/>
        <v>0.14596848934198331</v>
      </c>
      <c r="J45" s="144">
        <f t="shared" si="17"/>
        <v>1.7469879518072289</v>
      </c>
      <c r="K45" s="127">
        <f t="shared" si="15"/>
        <v>0.41705282669138088</v>
      </c>
      <c r="L45" s="127">
        <f t="shared" si="15"/>
        <v>0.3962001853568119</v>
      </c>
      <c r="M45" s="127">
        <f t="shared" si="15"/>
        <v>0.31278962001853572</v>
      </c>
      <c r="N45" s="127">
        <f t="shared" si="15"/>
        <v>0.62557924003707144</v>
      </c>
      <c r="O45" s="128">
        <f t="shared" si="15"/>
        <v>1.3554216867469879</v>
      </c>
      <c r="P45" s="119">
        <f>IO_Table_R3!L8</f>
        <v>5</v>
      </c>
    </row>
    <row r="46" spans="1:16" x14ac:dyDescent="0.25">
      <c r="A46" s="39" t="s">
        <v>2</v>
      </c>
      <c r="B46" s="39" t="s">
        <v>99</v>
      </c>
      <c r="C46" s="8">
        <f t="shared" si="0"/>
        <v>47.599999999999994</v>
      </c>
      <c r="D46" s="62">
        <f t="shared" si="1"/>
        <v>25.2</v>
      </c>
      <c r="E46" s="9">
        <f t="shared" si="2"/>
        <v>34</v>
      </c>
      <c r="H46" s="40" t="s">
        <v>2</v>
      </c>
      <c r="I46" s="129">
        <f t="shared" si="16"/>
        <v>1.5256410256410255</v>
      </c>
      <c r="J46" s="145">
        <f>0.5*$P46</f>
        <v>34</v>
      </c>
      <c r="K46" s="130">
        <f t="shared" si="15"/>
        <v>4.3589743589743586</v>
      </c>
      <c r="L46" s="130">
        <f t="shared" si="15"/>
        <v>4.1410256410256414</v>
      </c>
      <c r="M46" s="130">
        <f t="shared" si="15"/>
        <v>3.2692307692307696</v>
      </c>
      <c r="N46" s="130">
        <f t="shared" si="15"/>
        <v>6.5384615384615392</v>
      </c>
      <c r="O46" s="131">
        <f t="shared" si="15"/>
        <v>14.166666666666668</v>
      </c>
      <c r="P46" s="120">
        <f>IO_Table_R3!L9</f>
        <v>68</v>
      </c>
    </row>
    <row r="47" spans="1:16" x14ac:dyDescent="0.25">
      <c r="A47" s="39" t="s">
        <v>2</v>
      </c>
      <c r="B47" s="39" t="s">
        <v>101</v>
      </c>
      <c r="C47" s="8">
        <f t="shared" si="0"/>
        <v>3.8980891719745232</v>
      </c>
      <c r="D47" s="62">
        <f t="shared" si="1"/>
        <v>1.9999999999999998</v>
      </c>
      <c r="E47" s="9">
        <f t="shared" si="2"/>
        <v>4.3589743589743586</v>
      </c>
      <c r="I47" s="134">
        <f t="shared" ref="I47:P47" si="18">SUM(I40:I46)</f>
        <v>7.9774482545566885</v>
      </c>
      <c r="J47" s="135">
        <f t="shared" si="18"/>
        <v>111.21686746987952</v>
      </c>
      <c r="K47" s="135">
        <f t="shared" si="18"/>
        <v>22.792709298733392</v>
      </c>
      <c r="L47" s="135">
        <f t="shared" si="18"/>
        <v>21.653073833796725</v>
      </c>
      <c r="M47" s="135">
        <f t="shared" si="18"/>
        <v>17.094531974050046</v>
      </c>
      <c r="N47" s="135">
        <f t="shared" si="18"/>
        <v>34.189063948100092</v>
      </c>
      <c r="O47" s="136">
        <f t="shared" si="18"/>
        <v>74.076305220883526</v>
      </c>
      <c r="P47" s="121">
        <f t="shared" si="18"/>
        <v>289</v>
      </c>
    </row>
    <row r="48" spans="1:16" x14ac:dyDescent="0.25">
      <c r="A48" s="39" t="s">
        <v>2</v>
      </c>
      <c r="B48" s="39" t="s">
        <v>106</v>
      </c>
      <c r="C48" s="8">
        <f t="shared" si="0"/>
        <v>4.5477707006369439</v>
      </c>
      <c r="D48" s="62">
        <f t="shared" si="1"/>
        <v>2.333333333333333</v>
      </c>
      <c r="E48" s="9">
        <f t="shared" si="2"/>
        <v>4.1410256410256414</v>
      </c>
      <c r="I48" s="115">
        <f t="array" ref="I48:O48">TRANSPOSE(CAL_Capital_Stock!D3:D9)</f>
        <v>168</v>
      </c>
      <c r="J48" s="116">
        <v>420</v>
      </c>
      <c r="K48" s="116">
        <v>480</v>
      </c>
      <c r="L48" s="116">
        <v>456</v>
      </c>
      <c r="M48" s="116">
        <v>360</v>
      </c>
      <c r="N48" s="116">
        <v>720</v>
      </c>
      <c r="O48" s="117">
        <v>1560</v>
      </c>
    </row>
    <row r="49" spans="1:15" x14ac:dyDescent="0.25">
      <c r="A49" s="39" t="s">
        <v>2</v>
      </c>
      <c r="B49" s="39" t="s">
        <v>103</v>
      </c>
      <c r="C49" s="8">
        <f t="shared" si="0"/>
        <v>1.5592356687898092</v>
      </c>
      <c r="D49" s="62">
        <f t="shared" si="1"/>
        <v>0.8</v>
      </c>
      <c r="E49" s="9">
        <f t="shared" si="2"/>
        <v>3.2692307692307696</v>
      </c>
      <c r="I49" s="137">
        <f t="shared" ref="I49:O49" si="19">I48/SUM($I$48:$O$48)</f>
        <v>4.0345821325648415E-2</v>
      </c>
      <c r="J49" s="138">
        <f t="shared" si="19"/>
        <v>0.10086455331412104</v>
      </c>
      <c r="K49" s="138">
        <f t="shared" si="19"/>
        <v>0.11527377521613832</v>
      </c>
      <c r="L49" s="138">
        <f t="shared" si="19"/>
        <v>0.10951008645533142</v>
      </c>
      <c r="M49" s="138">
        <f t="shared" si="19"/>
        <v>8.645533141210375E-2</v>
      </c>
      <c r="N49" s="138">
        <f t="shared" si="19"/>
        <v>0.1729106628242075</v>
      </c>
      <c r="O49" s="139">
        <f t="shared" si="19"/>
        <v>0.37463976945244959</v>
      </c>
    </row>
    <row r="50" spans="1:15" x14ac:dyDescent="0.25">
      <c r="A50" s="39" t="s">
        <v>2</v>
      </c>
      <c r="B50" s="39" t="s">
        <v>107</v>
      </c>
      <c r="C50" s="8">
        <f t="shared" si="0"/>
        <v>7.7961783439490464</v>
      </c>
      <c r="D50" s="62">
        <f t="shared" si="1"/>
        <v>3.9999999999999996</v>
      </c>
      <c r="E50" s="9">
        <f t="shared" si="2"/>
        <v>6.5384615384615392</v>
      </c>
      <c r="I50" s="140">
        <f t="shared" ref="I50:O50" si="20">I47/I48</f>
        <v>4.7484811039027908E-2</v>
      </c>
      <c r="J50" s="141">
        <f t="shared" si="20"/>
        <v>0.26480206540447504</v>
      </c>
      <c r="K50" s="141">
        <f t="shared" si="20"/>
        <v>4.7484811039027901E-2</v>
      </c>
      <c r="L50" s="141">
        <f t="shared" si="20"/>
        <v>4.7484811039027908E-2</v>
      </c>
      <c r="M50" s="141">
        <f t="shared" si="20"/>
        <v>4.7484811039027908E-2</v>
      </c>
      <c r="N50" s="141">
        <f t="shared" si="20"/>
        <v>4.7484811039027908E-2</v>
      </c>
      <c r="O50" s="142">
        <f t="shared" si="20"/>
        <v>4.7484811039027901E-2</v>
      </c>
    </row>
    <row r="51" spans="1:15" x14ac:dyDescent="0.25">
      <c r="A51" s="40" t="s">
        <v>2</v>
      </c>
      <c r="B51" s="40" t="s">
        <v>2</v>
      </c>
      <c r="C51" s="10">
        <f t="shared" si="0"/>
        <v>1.2993630573248411</v>
      </c>
      <c r="D51" s="11">
        <f t="shared" si="1"/>
        <v>0.66666666666666663</v>
      </c>
      <c r="E51" s="12">
        <f t="shared" si="2"/>
        <v>14.166666666666668</v>
      </c>
    </row>
  </sheetData>
  <hyperlinks>
    <hyperlink ref="A1" location="INDEX!A1" display="Go to INDEX" xr:uid="{D1239C9A-E844-4C9D-AFCF-0F775F200BA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E992-F653-40E3-A4D6-DA892F68932D}">
  <dimension ref="A1:D5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31" t="s">
        <v>84</v>
      </c>
      <c r="C1" s="26"/>
      <c r="D1" s="26"/>
    </row>
    <row r="2" spans="1:4" x14ac:dyDescent="0.25">
      <c r="A2" s="32"/>
      <c r="B2" s="101" t="s">
        <v>91</v>
      </c>
      <c r="C2" s="102" t="s">
        <v>92</v>
      </c>
      <c r="D2" s="103" t="s">
        <v>93</v>
      </c>
    </row>
    <row r="3" spans="1:4" x14ac:dyDescent="0.25">
      <c r="A3" s="22" t="s">
        <v>3</v>
      </c>
      <c r="B3" s="28">
        <v>0.2</v>
      </c>
      <c r="C3" s="42">
        <v>0.2</v>
      </c>
      <c r="D3" s="63">
        <v>0.2</v>
      </c>
    </row>
    <row r="4" spans="1:4" x14ac:dyDescent="0.25">
      <c r="A4" s="22" t="s">
        <v>5</v>
      </c>
      <c r="B4" s="29">
        <v>0.6</v>
      </c>
      <c r="C4" s="26">
        <v>0.6</v>
      </c>
      <c r="D4" s="53">
        <v>0.6</v>
      </c>
    </row>
    <row r="5" spans="1:4" x14ac:dyDescent="0.25">
      <c r="A5" s="24" t="s">
        <v>6</v>
      </c>
      <c r="B5" s="30">
        <v>0.2</v>
      </c>
      <c r="C5" s="47">
        <v>0.2</v>
      </c>
      <c r="D5" s="54">
        <v>0.2</v>
      </c>
    </row>
  </sheetData>
  <hyperlinks>
    <hyperlink ref="A1" location="INDEX!A1" display="Go to INDEX" xr:uid="{94A7B3AA-8B77-4F56-A251-CB7639EE2D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506D-F6D7-42C1-BC0D-382693A2AA1F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8" t="s">
        <v>85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122">
        <v>1</v>
      </c>
      <c r="C3" s="114">
        <v>1</v>
      </c>
      <c r="D3" s="149">
        <v>1</v>
      </c>
    </row>
    <row r="4" spans="1:4" x14ac:dyDescent="0.25">
      <c r="A4" s="39" t="s">
        <v>99</v>
      </c>
      <c r="B4" s="146">
        <v>1</v>
      </c>
      <c r="C4" s="147">
        <v>1</v>
      </c>
      <c r="D4" s="150">
        <v>1</v>
      </c>
    </row>
    <row r="5" spans="1:4" x14ac:dyDescent="0.25">
      <c r="A5" s="39" t="s">
        <v>101</v>
      </c>
      <c r="B5" s="146">
        <v>1</v>
      </c>
      <c r="C5" s="147">
        <v>1</v>
      </c>
      <c r="D5" s="150">
        <v>1</v>
      </c>
    </row>
    <row r="6" spans="1:4" x14ac:dyDescent="0.25">
      <c r="A6" s="39" t="s">
        <v>106</v>
      </c>
      <c r="B6" s="146">
        <v>1</v>
      </c>
      <c r="C6" s="147">
        <v>1</v>
      </c>
      <c r="D6" s="150">
        <v>1</v>
      </c>
    </row>
    <row r="7" spans="1:4" x14ac:dyDescent="0.25">
      <c r="A7" s="39" t="s">
        <v>103</v>
      </c>
      <c r="B7" s="146">
        <v>1</v>
      </c>
      <c r="C7" s="147">
        <v>1</v>
      </c>
      <c r="D7" s="150">
        <v>1</v>
      </c>
    </row>
    <row r="8" spans="1:4" x14ac:dyDescent="0.25">
      <c r="A8" s="39" t="s">
        <v>107</v>
      </c>
      <c r="B8" s="146">
        <v>1</v>
      </c>
      <c r="C8" s="147">
        <v>1</v>
      </c>
      <c r="D8" s="150">
        <v>1</v>
      </c>
    </row>
    <row r="9" spans="1:4" x14ac:dyDescent="0.25">
      <c r="A9" s="40" t="s">
        <v>2</v>
      </c>
      <c r="B9" s="152">
        <v>1</v>
      </c>
      <c r="C9" s="148">
        <v>1</v>
      </c>
      <c r="D9" s="151">
        <v>1</v>
      </c>
    </row>
  </sheetData>
  <hyperlinks>
    <hyperlink ref="A1" location="INDEX!A1" display="Go to INDEX" xr:uid="{073E9370-15FB-472C-ABF7-FF03719AD97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D04C-12DE-41E8-ACAE-0AA098FC2696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122">
        <v>0</v>
      </c>
      <c r="C3" s="114">
        <v>0</v>
      </c>
      <c r="D3" s="149">
        <v>0</v>
      </c>
    </row>
    <row r="4" spans="1:4" x14ac:dyDescent="0.25">
      <c r="A4" s="39" t="s">
        <v>99</v>
      </c>
      <c r="B4" s="146">
        <v>0</v>
      </c>
      <c r="C4" s="147">
        <v>0</v>
      </c>
      <c r="D4" s="150">
        <v>0</v>
      </c>
    </row>
    <row r="5" spans="1:4" x14ac:dyDescent="0.25">
      <c r="A5" s="39" t="s">
        <v>101</v>
      </c>
      <c r="B5" s="146">
        <v>0</v>
      </c>
      <c r="C5" s="147">
        <v>0</v>
      </c>
      <c r="D5" s="150">
        <v>0</v>
      </c>
    </row>
    <row r="6" spans="1:4" x14ac:dyDescent="0.25">
      <c r="A6" s="39" t="s">
        <v>106</v>
      </c>
      <c r="B6" s="146">
        <v>0</v>
      </c>
      <c r="C6" s="147">
        <v>0</v>
      </c>
      <c r="D6" s="150">
        <v>0</v>
      </c>
    </row>
    <row r="7" spans="1:4" x14ac:dyDescent="0.25">
      <c r="A7" s="39" t="s">
        <v>103</v>
      </c>
      <c r="B7" s="146">
        <v>0</v>
      </c>
      <c r="C7" s="147">
        <v>0</v>
      </c>
      <c r="D7" s="150">
        <v>0</v>
      </c>
    </row>
    <row r="8" spans="1:4" x14ac:dyDescent="0.25">
      <c r="A8" s="39" t="s">
        <v>107</v>
      </c>
      <c r="B8" s="146">
        <v>0</v>
      </c>
      <c r="C8" s="147">
        <v>0</v>
      </c>
      <c r="D8" s="150">
        <v>0</v>
      </c>
    </row>
    <row r="9" spans="1:4" x14ac:dyDescent="0.25">
      <c r="A9" s="40" t="s">
        <v>2</v>
      </c>
      <c r="B9" s="152">
        <v>0</v>
      </c>
      <c r="C9" s="148">
        <v>0</v>
      </c>
      <c r="D9" s="151">
        <v>0</v>
      </c>
    </row>
  </sheetData>
  <hyperlinks>
    <hyperlink ref="A1" location="INDEX!A1" display="Go to INDEX" xr:uid="{C1A91D0F-6DF8-49D8-819F-0A1658F37B9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509-5BAA-4AD3-85B0-33C8B1732045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0.2</v>
      </c>
      <c r="C3" s="42">
        <v>0.2</v>
      </c>
      <c r="D3" s="63">
        <v>0.2</v>
      </c>
    </row>
    <row r="4" spans="1:4" x14ac:dyDescent="0.25">
      <c r="A4" s="39" t="s">
        <v>99</v>
      </c>
      <c r="B4" s="29">
        <v>0.2</v>
      </c>
      <c r="C4" s="26">
        <v>0.2</v>
      </c>
      <c r="D4" s="53">
        <v>0.2</v>
      </c>
    </row>
    <row r="5" spans="1:4" x14ac:dyDescent="0.25">
      <c r="A5" s="39" t="s">
        <v>101</v>
      </c>
      <c r="B5" s="29">
        <v>0.2</v>
      </c>
      <c r="C5" s="26">
        <v>0.2</v>
      </c>
      <c r="D5" s="53">
        <v>0.2</v>
      </c>
    </row>
    <row r="6" spans="1:4" x14ac:dyDescent="0.25">
      <c r="A6" s="39" t="s">
        <v>106</v>
      </c>
      <c r="B6" s="29">
        <v>0.2</v>
      </c>
      <c r="C6" s="26">
        <v>0.2</v>
      </c>
      <c r="D6" s="53">
        <v>0.2</v>
      </c>
    </row>
    <row r="7" spans="1:4" x14ac:dyDescent="0.25">
      <c r="A7" s="39" t="s">
        <v>103</v>
      </c>
      <c r="B7" s="29">
        <v>0.2</v>
      </c>
      <c r="C7" s="26">
        <v>0.2</v>
      </c>
      <c r="D7" s="53">
        <v>0.2</v>
      </c>
    </row>
    <row r="8" spans="1:4" x14ac:dyDescent="0.25">
      <c r="A8" s="39" t="s">
        <v>107</v>
      </c>
      <c r="B8" s="29">
        <v>0.2</v>
      </c>
      <c r="C8" s="26">
        <v>0.2</v>
      </c>
      <c r="D8" s="53">
        <v>0.2</v>
      </c>
    </row>
    <row r="9" spans="1:4" x14ac:dyDescent="0.25">
      <c r="A9" s="40" t="s">
        <v>2</v>
      </c>
      <c r="B9" s="30">
        <v>0.2</v>
      </c>
      <c r="C9" s="47">
        <v>0.2</v>
      </c>
      <c r="D9" s="54">
        <v>0.2</v>
      </c>
    </row>
  </sheetData>
  <hyperlinks>
    <hyperlink ref="A1" location="INDEX!A1" display="Go to INDEX" xr:uid="{D8705AAE-27CC-4C7C-A2EA-F4F07EC5DCE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2AC-DB73-4B5A-B1C6-BCCE0CB47B9C}">
  <dimension ref="A1:D9"/>
  <sheetViews>
    <sheetView zoomScale="85" zoomScaleNormal="85" workbookViewId="0">
      <selection activeCell="A2" sqref="A2:D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0.25</v>
      </c>
      <c r="C3" s="42">
        <v>0.25</v>
      </c>
      <c r="D3" s="63">
        <v>0.25</v>
      </c>
    </row>
    <row r="4" spans="1:4" x14ac:dyDescent="0.25">
      <c r="A4" s="39" t="s">
        <v>99</v>
      </c>
      <c r="B4" s="29">
        <v>0.25</v>
      </c>
      <c r="C4" s="26">
        <v>0.25</v>
      </c>
      <c r="D4" s="53">
        <v>0.25</v>
      </c>
    </row>
    <row r="5" spans="1:4" x14ac:dyDescent="0.25">
      <c r="A5" s="39" t="s">
        <v>101</v>
      </c>
      <c r="B5" s="29">
        <v>0.25</v>
      </c>
      <c r="C5" s="26">
        <v>0.25</v>
      </c>
      <c r="D5" s="53">
        <v>0.25</v>
      </c>
    </row>
    <row r="6" spans="1:4" x14ac:dyDescent="0.25">
      <c r="A6" s="39" t="s">
        <v>106</v>
      </c>
      <c r="B6" s="29">
        <v>0.25</v>
      </c>
      <c r="C6" s="26">
        <v>0.25</v>
      </c>
      <c r="D6" s="53">
        <v>0.25</v>
      </c>
    </row>
    <row r="7" spans="1:4" x14ac:dyDescent="0.25">
      <c r="A7" s="39" t="s">
        <v>103</v>
      </c>
      <c r="B7" s="29">
        <v>0.25</v>
      </c>
      <c r="C7" s="26">
        <v>0.25</v>
      </c>
      <c r="D7" s="53">
        <v>0.25</v>
      </c>
    </row>
    <row r="8" spans="1:4" x14ac:dyDescent="0.25">
      <c r="A8" s="39" t="s">
        <v>107</v>
      </c>
      <c r="B8" s="29">
        <v>0.25</v>
      </c>
      <c r="C8" s="26">
        <v>0.25</v>
      </c>
      <c r="D8" s="53">
        <v>0.25</v>
      </c>
    </row>
    <row r="9" spans="1:4" x14ac:dyDescent="0.25">
      <c r="A9" s="40" t="s">
        <v>2</v>
      </c>
      <c r="B9" s="30">
        <v>0.25</v>
      </c>
      <c r="C9" s="47">
        <v>0.25</v>
      </c>
      <c r="D9" s="54">
        <v>0.25</v>
      </c>
    </row>
  </sheetData>
  <hyperlinks>
    <hyperlink ref="A1" location="INDEX!A1" display="Go to INDEX" xr:uid="{79135C0B-A577-411E-8324-5A7A321AA4A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DB39-7723-4C08-8AD8-22319F877C49}">
  <dimension ref="A1:D9"/>
  <sheetViews>
    <sheetView zoomScale="85" zoomScaleNormal="85" workbookViewId="0">
      <selection activeCell="A2" sqref="A2:D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0.25</v>
      </c>
      <c r="C3" s="42">
        <v>0.25</v>
      </c>
      <c r="D3" s="63">
        <v>0.25</v>
      </c>
    </row>
    <row r="4" spans="1:4" x14ac:dyDescent="0.25">
      <c r="A4" s="39" t="s">
        <v>99</v>
      </c>
      <c r="B4" s="29">
        <v>0.25</v>
      </c>
      <c r="C4" s="26">
        <v>0.25</v>
      </c>
      <c r="D4" s="53">
        <v>0.25</v>
      </c>
    </row>
    <row r="5" spans="1:4" x14ac:dyDescent="0.25">
      <c r="A5" s="39" t="s">
        <v>101</v>
      </c>
      <c r="B5" s="29">
        <v>0.25</v>
      </c>
      <c r="C5" s="26">
        <v>0.25</v>
      </c>
      <c r="D5" s="53">
        <v>0.25</v>
      </c>
    </row>
    <row r="6" spans="1:4" x14ac:dyDescent="0.25">
      <c r="A6" s="39" t="s">
        <v>106</v>
      </c>
      <c r="B6" s="29">
        <v>0.25</v>
      </c>
      <c r="C6" s="26">
        <v>0.25</v>
      </c>
      <c r="D6" s="53">
        <v>0.25</v>
      </c>
    </row>
    <row r="7" spans="1:4" x14ac:dyDescent="0.25">
      <c r="A7" s="39" t="s">
        <v>103</v>
      </c>
      <c r="B7" s="29">
        <v>0.25</v>
      </c>
      <c r="C7" s="26">
        <v>0.25</v>
      </c>
      <c r="D7" s="53">
        <v>0.25</v>
      </c>
    </row>
    <row r="8" spans="1:4" x14ac:dyDescent="0.25">
      <c r="A8" s="39" t="s">
        <v>107</v>
      </c>
      <c r="B8" s="29">
        <v>0.25</v>
      </c>
      <c r="C8" s="26">
        <v>0.25</v>
      </c>
      <c r="D8" s="53">
        <v>0.25</v>
      </c>
    </row>
    <row r="9" spans="1:4" x14ac:dyDescent="0.25">
      <c r="A9" s="40" t="s">
        <v>2</v>
      </c>
      <c r="B9" s="30">
        <v>0.25</v>
      </c>
      <c r="C9" s="47">
        <v>0.25</v>
      </c>
      <c r="D9" s="54">
        <v>0.25</v>
      </c>
    </row>
  </sheetData>
  <hyperlinks>
    <hyperlink ref="A1" location="INDEX!A1" display="Go to INDEX" xr:uid="{A4737D72-9210-4359-9FDC-B716D655539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940-9A17-47EF-A1E6-41F5137944F9}">
  <dimension ref="A1:D9"/>
  <sheetViews>
    <sheetView zoomScale="85" zoomScaleNormal="85" workbookViewId="0">
      <selection activeCell="A2" sqref="A2:D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0.25</v>
      </c>
      <c r="C3" s="42">
        <v>0.25</v>
      </c>
      <c r="D3" s="63">
        <v>0.25</v>
      </c>
    </row>
    <row r="4" spans="1:4" x14ac:dyDescent="0.25">
      <c r="A4" s="39" t="s">
        <v>99</v>
      </c>
      <c r="B4" s="29">
        <v>0.25</v>
      </c>
      <c r="C4" s="26">
        <v>0.25</v>
      </c>
      <c r="D4" s="53">
        <v>0.25</v>
      </c>
    </row>
    <row r="5" spans="1:4" x14ac:dyDescent="0.25">
      <c r="A5" s="39" t="s">
        <v>101</v>
      </c>
      <c r="B5" s="29">
        <v>0.72999999650000003</v>
      </c>
      <c r="C5" s="26">
        <v>0.72999999650000003</v>
      </c>
      <c r="D5" s="53">
        <v>0.72999999650000003</v>
      </c>
    </row>
    <row r="6" spans="1:4" x14ac:dyDescent="0.25">
      <c r="A6" s="39" t="s">
        <v>106</v>
      </c>
      <c r="B6" s="29">
        <v>0.72999999650000003</v>
      </c>
      <c r="C6" s="26">
        <v>0.72999999650000003</v>
      </c>
      <c r="D6" s="53">
        <v>0.72999999650000003</v>
      </c>
    </row>
    <row r="7" spans="1:4" x14ac:dyDescent="0.25">
      <c r="A7" s="39" t="s">
        <v>103</v>
      </c>
      <c r="B7" s="8">
        <v>1.2599999900000001</v>
      </c>
      <c r="C7" s="62">
        <v>1.2599999900000001</v>
      </c>
      <c r="D7" s="9">
        <v>1.2599999900000001</v>
      </c>
    </row>
    <row r="8" spans="1:4" x14ac:dyDescent="0.25">
      <c r="A8" s="39" t="s">
        <v>107</v>
      </c>
      <c r="B8" s="8">
        <v>1.2599999900000001</v>
      </c>
      <c r="C8" s="62">
        <v>1.2599999900000001</v>
      </c>
      <c r="D8" s="9">
        <v>1.2599999900000001</v>
      </c>
    </row>
    <row r="9" spans="1:4" x14ac:dyDescent="0.25">
      <c r="A9" s="40" t="s">
        <v>2</v>
      </c>
      <c r="B9" s="10">
        <v>1.2599999900000001</v>
      </c>
      <c r="C9" s="11">
        <v>1.2599999900000001</v>
      </c>
      <c r="D9" s="12">
        <v>1.2599999900000001</v>
      </c>
    </row>
  </sheetData>
  <hyperlinks>
    <hyperlink ref="A1" location="INDEX!A1" display="Go to INDEX" xr:uid="{B4F36DBD-E693-4570-8921-EE243772283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AD29-3F54-42A7-96FD-D15A70FAB965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5">
        <v>0.9</v>
      </c>
      <c r="C3" s="6">
        <v>0.9</v>
      </c>
      <c r="D3" s="7">
        <v>0.9</v>
      </c>
    </row>
    <row r="4" spans="1:4" x14ac:dyDescent="0.25">
      <c r="A4" s="39" t="s">
        <v>99</v>
      </c>
      <c r="B4" s="8">
        <v>0.9</v>
      </c>
      <c r="C4" s="62">
        <v>0.9</v>
      </c>
      <c r="D4" s="9">
        <v>0.9</v>
      </c>
    </row>
    <row r="5" spans="1:4" x14ac:dyDescent="0.25">
      <c r="A5" s="39" t="s">
        <v>101</v>
      </c>
      <c r="B5" s="8">
        <v>0.9</v>
      </c>
      <c r="C5" s="62">
        <v>0.9</v>
      </c>
      <c r="D5" s="9">
        <v>0.9</v>
      </c>
    </row>
    <row r="6" spans="1:4" x14ac:dyDescent="0.25">
      <c r="A6" s="39" t="s">
        <v>106</v>
      </c>
      <c r="B6" s="8">
        <v>0.9</v>
      </c>
      <c r="C6" s="62">
        <v>0.9</v>
      </c>
      <c r="D6" s="9">
        <v>0.9</v>
      </c>
    </row>
    <row r="7" spans="1:4" x14ac:dyDescent="0.25">
      <c r="A7" s="39" t="s">
        <v>103</v>
      </c>
      <c r="B7" s="8">
        <v>0.9</v>
      </c>
      <c r="C7" s="62">
        <v>0.9</v>
      </c>
      <c r="D7" s="9">
        <v>0.9</v>
      </c>
    </row>
    <row r="8" spans="1:4" x14ac:dyDescent="0.25">
      <c r="A8" s="39" t="s">
        <v>107</v>
      </c>
      <c r="B8" s="8">
        <v>0.9</v>
      </c>
      <c r="C8" s="62">
        <v>0.9</v>
      </c>
      <c r="D8" s="9">
        <v>0.9</v>
      </c>
    </row>
    <row r="9" spans="1:4" x14ac:dyDescent="0.25">
      <c r="A9" s="40" t="s">
        <v>2</v>
      </c>
      <c r="B9" s="10">
        <v>0.9</v>
      </c>
      <c r="C9" s="11">
        <v>0.9</v>
      </c>
      <c r="D9" s="12">
        <v>0.9</v>
      </c>
    </row>
  </sheetData>
  <hyperlinks>
    <hyperlink ref="A1" location="INDEX!A1" display="Go to INDEX" xr:uid="{D759873C-019D-4F66-B297-15B722ACBA1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994A-41D2-4B8B-8F05-020C75570FF1}">
  <dimension ref="A1:D9"/>
  <sheetViews>
    <sheetView zoomScale="85" zoomScaleNormal="85" workbookViewId="0">
      <selection activeCell="A3" sqref="A3:A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28">
        <v>0.5</v>
      </c>
      <c r="C3" s="42">
        <v>0.5</v>
      </c>
      <c r="D3" s="63">
        <v>0.5</v>
      </c>
    </row>
    <row r="4" spans="1:4" x14ac:dyDescent="0.25">
      <c r="A4" s="39" t="s">
        <v>99</v>
      </c>
      <c r="B4" s="29">
        <v>0.5</v>
      </c>
      <c r="C4" s="26">
        <v>0.5</v>
      </c>
      <c r="D4" s="53">
        <v>0.5</v>
      </c>
    </row>
    <row r="5" spans="1:4" x14ac:dyDescent="0.25">
      <c r="A5" s="39" t="s">
        <v>101</v>
      </c>
      <c r="B5" s="29">
        <v>0.5</v>
      </c>
      <c r="C5" s="26">
        <v>0.5</v>
      </c>
      <c r="D5" s="53">
        <v>0.5</v>
      </c>
    </row>
    <row r="6" spans="1:4" x14ac:dyDescent="0.25">
      <c r="A6" s="39" t="s">
        <v>106</v>
      </c>
      <c r="B6" s="29">
        <v>0.5</v>
      </c>
      <c r="C6" s="26">
        <v>0.5</v>
      </c>
      <c r="D6" s="53">
        <v>0.5</v>
      </c>
    </row>
    <row r="7" spans="1:4" x14ac:dyDescent="0.25">
      <c r="A7" s="39" t="s">
        <v>103</v>
      </c>
      <c r="B7" s="29">
        <v>0.5</v>
      </c>
      <c r="C7" s="26">
        <v>0.5</v>
      </c>
      <c r="D7" s="53">
        <v>0.5</v>
      </c>
    </row>
    <row r="8" spans="1:4" x14ac:dyDescent="0.25">
      <c r="A8" s="39" t="s">
        <v>107</v>
      </c>
      <c r="B8" s="29">
        <v>0.5</v>
      </c>
      <c r="C8" s="26">
        <v>0.5</v>
      </c>
      <c r="D8" s="53">
        <v>0.5</v>
      </c>
    </row>
    <row r="9" spans="1:4" x14ac:dyDescent="0.25">
      <c r="A9" s="40" t="s">
        <v>2</v>
      </c>
      <c r="B9" s="30">
        <v>0.5</v>
      </c>
      <c r="C9" s="47">
        <v>0.5</v>
      </c>
      <c r="D9" s="54">
        <v>0.5</v>
      </c>
    </row>
  </sheetData>
  <hyperlinks>
    <hyperlink ref="A1" location="INDEX!A1" display="Go to INDEX" xr:uid="{F553E99D-1005-4FEA-97BB-D07F22B4DF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0B2B-2242-43CC-9B8D-8EE14A054970}">
  <dimension ref="A1:D9"/>
  <sheetViews>
    <sheetView zoomScale="85" zoomScaleNormal="85" workbookViewId="0">
      <selection activeCell="A2" sqref="A2:D9"/>
    </sheetView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5">
        <v>3.0333333411111116</v>
      </c>
      <c r="C3" s="6">
        <v>3.0333333411111116</v>
      </c>
      <c r="D3" s="7">
        <v>3.0333333411111116</v>
      </c>
    </row>
    <row r="4" spans="1:4" x14ac:dyDescent="0.25">
      <c r="A4" s="39" t="s">
        <v>99</v>
      </c>
      <c r="B4" s="29">
        <v>1.05</v>
      </c>
      <c r="C4" s="26">
        <v>1.05</v>
      </c>
      <c r="D4" s="53">
        <v>1.05</v>
      </c>
    </row>
    <row r="5" spans="1:4" x14ac:dyDescent="0.25">
      <c r="A5" s="39" t="s">
        <v>101</v>
      </c>
      <c r="B5" s="8">
        <v>3.2999999500000001</v>
      </c>
      <c r="C5" s="62">
        <v>3.2999999500000001</v>
      </c>
      <c r="D5" s="9">
        <v>3.2999999500000001</v>
      </c>
    </row>
    <row r="6" spans="1:4" x14ac:dyDescent="0.25">
      <c r="A6" s="39" t="s">
        <v>106</v>
      </c>
      <c r="B6" s="8">
        <v>1.89999998</v>
      </c>
      <c r="C6" s="62">
        <v>1.89999998</v>
      </c>
      <c r="D6" s="9">
        <v>1.89999998</v>
      </c>
    </row>
    <row r="7" spans="1:4" x14ac:dyDescent="0.25">
      <c r="A7" s="39" t="s">
        <v>103</v>
      </c>
      <c r="B7" s="8">
        <v>1.89999998</v>
      </c>
      <c r="C7" s="62">
        <v>1.89999998</v>
      </c>
      <c r="D7" s="9">
        <v>1.89999998</v>
      </c>
    </row>
    <row r="8" spans="1:4" x14ac:dyDescent="0.25">
      <c r="A8" s="39" t="s">
        <v>107</v>
      </c>
      <c r="B8" s="8">
        <v>2.0799999740000006</v>
      </c>
      <c r="C8" s="62">
        <v>2.0799999740000006</v>
      </c>
      <c r="D8" s="9">
        <v>2.0799999740000006</v>
      </c>
    </row>
    <row r="9" spans="1:4" x14ac:dyDescent="0.25">
      <c r="A9" s="40" t="s">
        <v>2</v>
      </c>
      <c r="B9" s="10">
        <v>3.2999999500000001</v>
      </c>
      <c r="C9" s="11">
        <v>3.2999999500000001</v>
      </c>
      <c r="D9" s="12">
        <v>3.2999999500000001</v>
      </c>
    </row>
  </sheetData>
  <hyperlinks>
    <hyperlink ref="A1" location="INDEX!A1" display="Go to INDEX" xr:uid="{6FAA4ECB-D171-453D-881D-7FEAEAD492A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717B-4EED-4449-A019-78288DE78960}">
  <dimension ref="A1:D9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8" t="s">
        <v>86</v>
      </c>
      <c r="C1" s="26"/>
      <c r="D1" s="26"/>
    </row>
    <row r="2" spans="1:4" x14ac:dyDescent="0.25">
      <c r="A2" s="28"/>
      <c r="B2" s="101" t="s">
        <v>91</v>
      </c>
      <c r="C2" s="102" t="s">
        <v>92</v>
      </c>
      <c r="D2" s="103" t="s">
        <v>93</v>
      </c>
    </row>
    <row r="3" spans="1:4" x14ac:dyDescent="0.25">
      <c r="A3" s="38" t="s">
        <v>98</v>
      </c>
      <c r="B3" s="5">
        <v>6.0666666822222233</v>
      </c>
      <c r="C3" s="6">
        <v>6.0666666822222233</v>
      </c>
      <c r="D3" s="7">
        <v>6.0666666822222233</v>
      </c>
    </row>
    <row r="4" spans="1:4" x14ac:dyDescent="0.25">
      <c r="A4" s="39" t="s">
        <v>99</v>
      </c>
      <c r="B4" s="8">
        <v>2.1</v>
      </c>
      <c r="C4" s="62">
        <v>2.1</v>
      </c>
      <c r="D4" s="9">
        <v>2.1</v>
      </c>
    </row>
    <row r="5" spans="1:4" x14ac:dyDescent="0.25">
      <c r="A5" s="39" t="s">
        <v>101</v>
      </c>
      <c r="B5" s="8">
        <v>6.5999999000000003</v>
      </c>
      <c r="C5" s="62">
        <v>6.5999999000000003</v>
      </c>
      <c r="D5" s="9">
        <v>6.5999999000000003</v>
      </c>
    </row>
    <row r="6" spans="1:4" x14ac:dyDescent="0.25">
      <c r="A6" s="39" t="s">
        <v>106</v>
      </c>
      <c r="B6" s="8">
        <v>3.7999999600000001</v>
      </c>
      <c r="C6" s="62">
        <v>3.7999999600000001</v>
      </c>
      <c r="D6" s="9">
        <v>3.7999999600000001</v>
      </c>
    </row>
    <row r="7" spans="1:4" x14ac:dyDescent="0.25">
      <c r="A7" s="39" t="s">
        <v>103</v>
      </c>
      <c r="B7" s="8">
        <v>3.7999999600000001</v>
      </c>
      <c r="C7" s="62">
        <v>3.7999999600000001</v>
      </c>
      <c r="D7" s="9">
        <v>3.7999999600000001</v>
      </c>
    </row>
    <row r="8" spans="1:4" x14ac:dyDescent="0.25">
      <c r="A8" s="39" t="s">
        <v>107</v>
      </c>
      <c r="B8" s="8">
        <v>4.1599999480000012</v>
      </c>
      <c r="C8" s="62">
        <v>4.1599999480000012</v>
      </c>
      <c r="D8" s="9">
        <v>4.1599999480000012</v>
      </c>
    </row>
    <row r="9" spans="1:4" x14ac:dyDescent="0.25">
      <c r="A9" s="40" t="s">
        <v>2</v>
      </c>
      <c r="B9" s="10">
        <v>6.5999999000000003</v>
      </c>
      <c r="C9" s="11">
        <v>6.5999999000000003</v>
      </c>
      <c r="D9" s="12">
        <v>6.5999999000000003</v>
      </c>
    </row>
  </sheetData>
  <hyperlinks>
    <hyperlink ref="A1" location="INDEX!A1" display="Go to INDEX" xr:uid="{CA44E2F9-C8B0-4ABE-A64E-418CA83ABF8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090C-3278-4CD0-9D13-FB4AAC422855}">
  <dimension ref="A1:E9"/>
  <sheetViews>
    <sheetView zoomScale="85" zoomScaleNormal="85" workbookViewId="0"/>
  </sheetViews>
  <sheetFormatPr defaultColWidth="11.7109375" defaultRowHeight="15" x14ac:dyDescent="0.25"/>
  <sheetData>
    <row r="1" spans="1:5" x14ac:dyDescent="0.25">
      <c r="A1" s="37" t="s">
        <v>63</v>
      </c>
      <c r="B1" s="31" t="s">
        <v>87</v>
      </c>
      <c r="C1" s="26"/>
      <c r="D1" s="26"/>
    </row>
    <row r="2" spans="1:5" x14ac:dyDescent="0.25">
      <c r="A2" s="28"/>
      <c r="B2" s="42"/>
      <c r="C2" s="153" t="s">
        <v>91</v>
      </c>
      <c r="D2" s="99" t="s">
        <v>92</v>
      </c>
      <c r="E2" s="100" t="s">
        <v>93</v>
      </c>
    </row>
    <row r="3" spans="1:5" x14ac:dyDescent="0.25">
      <c r="A3" s="38" t="s">
        <v>98</v>
      </c>
      <c r="B3" s="38" t="s">
        <v>8</v>
      </c>
      <c r="C3" s="42">
        <f>IO_Table_R1!J3</f>
        <v>72</v>
      </c>
      <c r="D3" s="42">
        <f>IO_Table_R2!J3</f>
        <v>72</v>
      </c>
      <c r="E3" s="63">
        <f>IO_Table_R3!J3</f>
        <v>72</v>
      </c>
    </row>
    <row r="4" spans="1:5" x14ac:dyDescent="0.25">
      <c r="A4" s="39" t="s">
        <v>99</v>
      </c>
      <c r="B4" s="39" t="s">
        <v>8</v>
      </c>
      <c r="C4" s="26">
        <f>IO_Table_R1!J4</f>
        <v>40</v>
      </c>
      <c r="D4" s="26">
        <f>IO_Table_R2!J4</f>
        <v>40</v>
      </c>
      <c r="E4" s="53">
        <f>IO_Table_R3!J4</f>
        <v>40</v>
      </c>
    </row>
    <row r="5" spans="1:5" x14ac:dyDescent="0.25">
      <c r="A5" s="39" t="s">
        <v>101</v>
      </c>
      <c r="B5" s="39" t="s">
        <v>8</v>
      </c>
      <c r="C5" s="26">
        <f>IO_Table_R1!J5</f>
        <v>60</v>
      </c>
      <c r="D5" s="26">
        <f>IO_Table_R2!J5</f>
        <v>60</v>
      </c>
      <c r="E5" s="53">
        <f>IO_Table_R3!J5</f>
        <v>60</v>
      </c>
    </row>
    <row r="6" spans="1:5" x14ac:dyDescent="0.25">
      <c r="A6" s="39" t="s">
        <v>106</v>
      </c>
      <c r="B6" s="39" t="s">
        <v>8</v>
      </c>
      <c r="C6" s="26">
        <f>IO_Table_R1!J6</f>
        <v>10</v>
      </c>
      <c r="D6" s="26">
        <f>IO_Table_R2!J6</f>
        <v>10</v>
      </c>
      <c r="E6" s="53">
        <f>IO_Table_R3!J6</f>
        <v>10</v>
      </c>
    </row>
    <row r="7" spans="1:5" x14ac:dyDescent="0.25">
      <c r="A7" s="39" t="s">
        <v>103</v>
      </c>
      <c r="B7" s="39" t="s">
        <v>8</v>
      </c>
      <c r="C7" s="26">
        <f>IO_Table_R1!J7</f>
        <v>30</v>
      </c>
      <c r="D7" s="26">
        <f>IO_Table_R2!J7</f>
        <v>52</v>
      </c>
      <c r="E7" s="53">
        <f>IO_Table_R3!J7</f>
        <v>30</v>
      </c>
    </row>
    <row r="8" spans="1:5" x14ac:dyDescent="0.25">
      <c r="A8" s="39" t="s">
        <v>107</v>
      </c>
      <c r="B8" s="39" t="s">
        <v>8</v>
      </c>
      <c r="C8" s="26">
        <f>IO_Table_R1!J8</f>
        <v>80</v>
      </c>
      <c r="D8" s="26">
        <f>IO_Table_R2!J8</f>
        <v>80</v>
      </c>
      <c r="E8" s="53">
        <f>IO_Table_R3!J8</f>
        <v>80</v>
      </c>
    </row>
    <row r="9" spans="1:5" x14ac:dyDescent="0.25">
      <c r="A9" s="40" t="s">
        <v>2</v>
      </c>
      <c r="B9" s="40" t="s">
        <v>8</v>
      </c>
      <c r="C9" s="47">
        <f>IO_Table_R1!J9</f>
        <v>2</v>
      </c>
      <c r="D9" s="47">
        <f>IO_Table_R2!J9</f>
        <v>2</v>
      </c>
      <c r="E9" s="54">
        <f>IO_Table_R3!J9</f>
        <v>2</v>
      </c>
    </row>
  </sheetData>
  <hyperlinks>
    <hyperlink ref="A1" location="INDEX!A1" display="Go to INDEX" xr:uid="{A66AE87A-166D-4968-91AA-C3B5719F18E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D7D9-2163-42F4-8B96-7B328A92FDF3}">
  <dimension ref="A1:D3"/>
  <sheetViews>
    <sheetView zoomScale="85" zoomScaleNormal="85" workbookViewId="0">
      <selection activeCell="B2" sqref="B2:D2"/>
    </sheetView>
  </sheetViews>
  <sheetFormatPr defaultColWidth="11.7109375" defaultRowHeight="15" x14ac:dyDescent="0.25"/>
  <sheetData>
    <row r="1" spans="1:4" x14ac:dyDescent="0.25">
      <c r="A1" s="37" t="s">
        <v>63</v>
      </c>
      <c r="B1" s="31" t="s">
        <v>88</v>
      </c>
      <c r="C1" s="26"/>
      <c r="D1" s="26"/>
    </row>
    <row r="2" spans="1:4" x14ac:dyDescent="0.25">
      <c r="A2" s="28"/>
      <c r="B2" s="153" t="s">
        <v>91</v>
      </c>
      <c r="C2" s="99" t="s">
        <v>92</v>
      </c>
      <c r="D2" s="100" t="s">
        <v>93</v>
      </c>
    </row>
    <row r="3" spans="1:4" x14ac:dyDescent="0.25">
      <c r="A3" s="154" t="s">
        <v>8</v>
      </c>
      <c r="B3" s="155">
        <v>1</v>
      </c>
      <c r="C3" s="132">
        <v>1</v>
      </c>
      <c r="D3" s="133">
        <v>1</v>
      </c>
    </row>
  </sheetData>
  <hyperlinks>
    <hyperlink ref="A1" location="INDEX!A1" display="Go to INDEX" xr:uid="{F2D4684C-E8F3-43FA-8948-D81D4CB8E38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2FF0-9199-4EBE-93D7-420E443556DC}">
  <dimension ref="A1:D3"/>
  <sheetViews>
    <sheetView zoomScale="85" zoomScaleNormal="85" workbookViewId="0"/>
  </sheetViews>
  <sheetFormatPr defaultColWidth="11.7109375" defaultRowHeight="15" x14ac:dyDescent="0.25"/>
  <sheetData>
    <row r="1" spans="1:4" x14ac:dyDescent="0.25">
      <c r="A1" s="37" t="s">
        <v>63</v>
      </c>
      <c r="B1" s="58" t="s">
        <v>89</v>
      </c>
      <c r="C1" s="26"/>
      <c r="D1" s="26"/>
    </row>
    <row r="2" spans="1:4" x14ac:dyDescent="0.25">
      <c r="A2" s="101" t="s">
        <v>91</v>
      </c>
      <c r="B2" s="102" t="s">
        <v>92</v>
      </c>
      <c r="C2" s="103" t="s">
        <v>93</v>
      </c>
    </row>
    <row r="3" spans="1:4" x14ac:dyDescent="0.25">
      <c r="A3" s="30">
        <v>-2</v>
      </c>
      <c r="B3" s="47">
        <v>-2</v>
      </c>
      <c r="C3" s="54">
        <v>-2</v>
      </c>
    </row>
  </sheetData>
  <hyperlinks>
    <hyperlink ref="A1" location="INDEX!A1" display="Go to INDEX" xr:uid="{AAE136BE-324C-4C1F-B522-FF1BC11EE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IO_Table_R1</vt:lpstr>
      <vt:lpstr>IO_Table_R2</vt:lpstr>
      <vt:lpstr>IO_Table_R3</vt:lpstr>
      <vt:lpstr>Bilateral_Trade</vt:lpstr>
      <vt:lpstr>INDEX</vt:lpstr>
      <vt:lpstr>SEC</vt:lpstr>
      <vt:lpstr>REG</vt:lpstr>
      <vt:lpstr>CAL_indc</vt:lpstr>
      <vt:lpstr>CAL_hc</vt:lpstr>
      <vt:lpstr>CAL_gc</vt:lpstr>
      <vt:lpstr>CAL_inv_v</vt:lpstr>
      <vt:lpstr>CAL_exprts</vt:lpstr>
      <vt:lpstr>CAL_cap</vt:lpstr>
      <vt:lpstr>CAL_lab</vt:lpstr>
      <vt:lpstr>CAL_tax</vt:lpstr>
      <vt:lpstr>CAL_imprts</vt:lpstr>
      <vt:lpstr>CAL_expbil</vt:lpstr>
      <vt:lpstr>CAL_inst_fsefa</vt:lpstr>
      <vt:lpstr>CAL_inst_fgrb</vt:lpstr>
      <vt:lpstr>CAL_lh</vt:lpstr>
      <vt:lpstr>CAL_lab_frc_tot</vt:lpstr>
      <vt:lpstr>CAL_rltlr</vt:lpstr>
      <vt:lpstr>CAL_a0inv</vt:lpstr>
      <vt:lpstr>CAL_a1inv</vt:lpstr>
      <vt:lpstr>CAL_decl</vt:lpstr>
      <vt:lpstr>CAL_Capital_Stock</vt:lpstr>
      <vt:lpstr>CAL_invm</vt:lpstr>
      <vt:lpstr>CAL_tcinv</vt:lpstr>
      <vt:lpstr>CAL_PD</vt:lpstr>
      <vt:lpstr>CAL_sn0</vt:lpstr>
      <vt:lpstr>CAL_sn1</vt:lpstr>
      <vt:lpstr>CAL_sn2</vt:lpstr>
      <vt:lpstr>CAL_sn3</vt:lpstr>
      <vt:lpstr>CAL_sn4</vt:lpstr>
      <vt:lpstr>CAL_sn5</vt:lpstr>
      <vt:lpstr>CAL_sninv</vt:lpstr>
      <vt:lpstr>CAL_sigmax</vt:lpstr>
      <vt:lpstr>CAL_sigmai</vt:lpstr>
      <vt:lpstr>CAL_hcfu</vt:lpstr>
      <vt:lpstr>CAL_eehc</vt:lpstr>
      <vt:lpstr>CAL_frisch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Fragkiadakis</dc:creator>
  <cp:lastModifiedBy>Fragkiadakis, Kostas</cp:lastModifiedBy>
  <dcterms:created xsi:type="dcterms:W3CDTF">2022-06-17T09:06:03Z</dcterms:created>
  <dcterms:modified xsi:type="dcterms:W3CDTF">2024-08-02T13:51:53Z</dcterms:modified>
</cp:coreProperties>
</file>